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ramos\Desktop\Documentos\AÑO 2025\PRESUPUESTO\INFORMES\MINISTERIO\"/>
    </mc:Choice>
  </mc:AlternateContent>
  <bookViews>
    <workbookView xWindow="0" yWindow="0" windowWidth="38400" windowHeight="16570" activeTab="1"/>
  </bookViews>
  <sheets>
    <sheet name="Datos Generales" sheetId="38" r:id="rId1"/>
    <sheet name="Anexo 5.1 INGRESOS" sheetId="49" r:id="rId2"/>
    <sheet name="Protocolo Ingresos" sheetId="52" r:id="rId3"/>
    <sheet name="Protocolo_Gastos" sheetId="53" r:id="rId4"/>
    <sheet name="Anexo 5.2. informe Gastos" sheetId="55" r:id="rId5"/>
    <sheet name="Anexo 5.2A" sheetId="51" r:id="rId6"/>
    <sheet name="Hoja1" sheetId="57" r:id="rId7"/>
    <sheet name="Protocolo_Gastos Inversión" sheetId="54" state="hidden" r:id="rId8"/>
  </sheets>
  <externalReferences>
    <externalReference r:id="rId9"/>
    <externalReference r:id="rId10"/>
    <externalReference r:id="rId11"/>
    <externalReference r:id="rId12"/>
    <externalReference r:id="rId13"/>
    <externalReference r:id="rId14"/>
  </externalReferences>
  <definedNames>
    <definedName name="_xlnm._FilterDatabase" localSheetId="1" hidden="1">'Anexo 5.1 INGRESOS'!$7:$478</definedName>
    <definedName name="_xlnm._FilterDatabase" localSheetId="4" hidden="1">'Anexo 5.2. informe Gastos'!$A$3:$AS$181</definedName>
    <definedName name="_xlnm._FilterDatabase" localSheetId="5" hidden="1">'Anexo 5.2A'!$A$4:$AV$4</definedName>
    <definedName name="_xlnm.Print_Area" localSheetId="1">'Anexo 5.1 INGRESOS'!#REF!</definedName>
    <definedName name="_xlnm.Print_Area" localSheetId="4">'Anexo 5.2. informe Gastos'!#REF!</definedName>
    <definedName name="ing">'[1]Datos Generales'!$H$5:$H$36</definedName>
    <definedName name="Lista_CAR" localSheetId="1">'[2]Datos Generales'!$H$5:$H$37</definedName>
    <definedName name="Lista_CAR" localSheetId="5">'[3]Datos Generales'!$H$5:$H$36</definedName>
    <definedName name="Lista_CAR" localSheetId="2">'[4]Datos Generales'!$H$5:$H$37</definedName>
    <definedName name="Lista_CAR" localSheetId="3">'[5]Datos Generales'!$H$5:$H$37</definedName>
    <definedName name="Lista_CAR" localSheetId="7">'[5]Datos Generales'!$H$5:$H$37</definedName>
    <definedName name="Lista_CAR">'Datos Generales'!$H$5:$H$37</definedName>
    <definedName name="REPORTE" comment="SI SE REPORTA" localSheetId="1">[2]Formulas!$F$33:$F$34</definedName>
    <definedName name="REPORTE" comment="SI SE REPORTA" localSheetId="5">[3]Formulas!$F$33:$F$34</definedName>
    <definedName name="REPORTE" comment="SI SE REPORTA" localSheetId="2">[4]Formulas!$F$33:$F$34</definedName>
    <definedName name="REPORTE" comment="SI SE REPORTA" localSheetId="3">[5]Formulas!$F$33:$F$34</definedName>
    <definedName name="REPORTE" comment="SI SE REPORTA" localSheetId="7">[5]Formulas!$F$33:$F$34</definedName>
    <definedName name="REPORTE" comment="SI SE REPORTA">#REF!</definedName>
    <definedName name="SI" comment="OPCION SI O NO" localSheetId="1">[2]Formulas!$D$33:$D$34</definedName>
    <definedName name="SI" comment="OPCION SI O NO" localSheetId="5">[3]Formulas!$D$33:$D$34</definedName>
    <definedName name="SI" comment="OPCION SI O NO" localSheetId="2">[4]Formulas!$D$33:$D$34</definedName>
    <definedName name="SI" comment="OPCION SI O NO" localSheetId="3">[5]Formulas!$D$33:$D$34</definedName>
    <definedName name="SI" comment="OPCION SI O NO" localSheetId="7">[5]Formulas!$D$33:$D$34</definedName>
    <definedName name="SI" comment="OPCION SI O NO">#REF!</definedName>
    <definedName name="Vigencias" localSheetId="5">'[6]Datos Generales'!$H$38:$H$45</definedName>
    <definedName name="Vigencias">'Datos Generales'!$H$39:$H$46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5" i="49" l="1"/>
  <c r="T48" i="49"/>
  <c r="AP39" i="55" l="1"/>
  <c r="AP38" i="55"/>
  <c r="AS17" i="51" l="1"/>
  <c r="D72" i="51" l="1"/>
  <c r="D86" i="51"/>
  <c r="D39" i="51" l="1"/>
  <c r="D29" i="51" l="1"/>
  <c r="I88" i="55" l="1"/>
  <c r="I159" i="55"/>
  <c r="I167" i="55"/>
  <c r="I135" i="55"/>
  <c r="I97" i="55"/>
  <c r="I77" i="55"/>
  <c r="C118" i="51"/>
  <c r="C110" i="51"/>
  <c r="C86" i="51"/>
  <c r="C48" i="51"/>
  <c r="C28" i="51"/>
  <c r="AQ28" i="51" l="1"/>
  <c r="AQ29" i="51"/>
  <c r="AQ30" i="51"/>
  <c r="AQ31" i="51"/>
  <c r="AQ32" i="51"/>
  <c r="AQ33" i="51"/>
  <c r="AQ34" i="51"/>
  <c r="AQ35" i="51"/>
  <c r="AQ38" i="51"/>
  <c r="AQ39" i="51"/>
  <c r="AQ40" i="51"/>
  <c r="AQ41" i="51"/>
  <c r="AT131" i="51" l="1"/>
  <c r="AS131" i="51"/>
  <c r="AR131" i="51"/>
  <c r="AT130" i="51"/>
  <c r="AS130" i="51"/>
  <c r="AR130" i="51"/>
  <c r="AT129" i="51"/>
  <c r="AS129" i="51"/>
  <c r="AR129" i="51"/>
  <c r="AT128" i="51"/>
  <c r="AS128" i="51"/>
  <c r="AR128" i="51"/>
  <c r="AT127" i="51"/>
  <c r="AS127" i="51"/>
  <c r="AR127" i="51"/>
  <c r="AT126" i="51"/>
  <c r="AS126" i="51"/>
  <c r="AR126" i="51"/>
  <c r="AT125" i="51"/>
  <c r="AS125" i="51"/>
  <c r="AR125" i="51"/>
  <c r="AT124" i="51"/>
  <c r="AS124" i="51"/>
  <c r="AR124" i="51"/>
  <c r="AT123" i="51"/>
  <c r="AS123" i="51"/>
  <c r="AR123" i="51"/>
  <c r="AT122" i="51"/>
  <c r="AS122" i="51"/>
  <c r="AR122" i="51"/>
  <c r="AT121" i="51"/>
  <c r="AS121" i="51"/>
  <c r="AR121" i="51"/>
  <c r="AT120" i="51"/>
  <c r="AS120" i="51"/>
  <c r="AR120" i="51"/>
  <c r="AT119" i="51"/>
  <c r="AS119" i="51"/>
  <c r="AR119" i="51"/>
  <c r="AT118" i="51"/>
  <c r="AS118" i="51"/>
  <c r="AR118" i="51"/>
  <c r="AT117" i="51"/>
  <c r="AS117" i="51"/>
  <c r="AR117" i="51"/>
  <c r="AT116" i="51"/>
  <c r="AS116" i="51"/>
  <c r="AR116" i="51"/>
  <c r="AT113" i="51"/>
  <c r="AS113" i="51"/>
  <c r="AR113" i="51"/>
  <c r="AT112" i="51"/>
  <c r="AS112" i="51"/>
  <c r="AR112" i="51"/>
  <c r="AT111" i="51"/>
  <c r="AS111" i="51"/>
  <c r="AR111" i="51"/>
  <c r="AT110" i="51"/>
  <c r="AS110" i="51"/>
  <c r="AR110" i="51"/>
  <c r="AT106" i="51"/>
  <c r="AS106" i="51"/>
  <c r="AR106" i="51"/>
  <c r="AT105" i="51"/>
  <c r="AS105" i="51"/>
  <c r="AR105" i="51"/>
  <c r="AT104" i="51"/>
  <c r="AS104" i="51"/>
  <c r="AR104" i="51"/>
  <c r="AT99" i="51"/>
  <c r="AS99" i="51"/>
  <c r="AR99" i="51"/>
  <c r="AT98" i="51"/>
  <c r="AS98" i="51"/>
  <c r="AR98" i="51"/>
  <c r="AT97" i="51"/>
  <c r="AS97" i="51"/>
  <c r="AR97" i="51"/>
  <c r="AT93" i="51"/>
  <c r="AS93" i="51"/>
  <c r="AR93" i="51"/>
  <c r="AT92" i="51"/>
  <c r="AS92" i="51"/>
  <c r="AR92" i="51"/>
  <c r="AT89" i="51"/>
  <c r="AS89" i="51"/>
  <c r="AR89" i="51"/>
  <c r="AT88" i="51"/>
  <c r="AS88" i="51"/>
  <c r="AR88" i="51"/>
  <c r="AT87" i="51"/>
  <c r="AS87" i="51"/>
  <c r="AR87" i="51"/>
  <c r="AT86" i="51"/>
  <c r="AS86" i="51"/>
  <c r="AR86" i="51"/>
  <c r="AT85" i="51"/>
  <c r="AS85" i="51"/>
  <c r="AR85" i="51"/>
  <c r="AT82" i="51"/>
  <c r="AS82" i="51"/>
  <c r="AR82" i="51"/>
  <c r="AT81" i="51"/>
  <c r="AS81" i="51"/>
  <c r="AR81" i="51"/>
  <c r="AT80" i="51"/>
  <c r="AS80" i="51"/>
  <c r="AR80" i="51"/>
  <c r="AT79" i="51"/>
  <c r="AS79" i="51"/>
  <c r="AR79" i="51"/>
  <c r="AT78" i="51"/>
  <c r="AS78" i="51"/>
  <c r="AR78" i="51"/>
  <c r="AT77" i="51"/>
  <c r="AS77" i="51"/>
  <c r="AR77" i="51"/>
  <c r="AT73" i="51"/>
  <c r="AS73" i="51"/>
  <c r="AR73" i="51"/>
  <c r="AT72" i="51"/>
  <c r="AS72" i="51"/>
  <c r="AR72" i="51"/>
  <c r="AT67" i="51"/>
  <c r="AS67" i="51"/>
  <c r="AR67" i="51"/>
  <c r="AT64" i="51"/>
  <c r="AS64" i="51"/>
  <c r="AR64" i="51"/>
  <c r="AT63" i="51"/>
  <c r="AS63" i="51"/>
  <c r="AR63" i="51"/>
  <c r="AT62" i="51"/>
  <c r="AS62" i="51"/>
  <c r="AR62" i="51"/>
  <c r="AT61" i="51"/>
  <c r="AS61" i="51"/>
  <c r="AR61" i="51"/>
  <c r="AT60" i="51"/>
  <c r="AS60" i="51"/>
  <c r="AR60" i="51"/>
  <c r="AT59" i="51"/>
  <c r="AS59" i="51"/>
  <c r="AR59" i="51"/>
  <c r="AT58" i="51"/>
  <c r="AS58" i="51"/>
  <c r="AR58" i="51"/>
  <c r="AT57" i="51"/>
  <c r="AS57" i="51"/>
  <c r="AR57" i="51"/>
  <c r="AT56" i="51"/>
  <c r="AS56" i="51"/>
  <c r="AR56" i="51"/>
  <c r="AT53" i="51"/>
  <c r="AS53" i="51"/>
  <c r="AR53" i="51"/>
  <c r="AT52" i="51"/>
  <c r="AS52" i="51"/>
  <c r="AR52" i="51"/>
  <c r="AT51" i="51"/>
  <c r="AS51" i="51"/>
  <c r="AR51" i="51"/>
  <c r="AT50" i="51"/>
  <c r="AS50" i="51"/>
  <c r="AR50" i="51"/>
  <c r="AT49" i="51"/>
  <c r="AS49" i="51"/>
  <c r="AR49" i="51"/>
  <c r="AT48" i="51"/>
  <c r="AS48" i="51"/>
  <c r="AR48" i="51"/>
  <c r="AT47" i="51"/>
  <c r="AS47" i="51"/>
  <c r="AR47" i="51"/>
  <c r="AT46" i="51"/>
  <c r="AS46" i="51"/>
  <c r="AR46" i="51"/>
  <c r="AT41" i="51"/>
  <c r="AS41" i="51"/>
  <c r="AR41" i="51"/>
  <c r="AT40" i="51"/>
  <c r="AS40" i="51"/>
  <c r="AR40" i="51"/>
  <c r="AT39" i="51"/>
  <c r="AS39" i="51"/>
  <c r="AR39" i="51"/>
  <c r="AT38" i="51"/>
  <c r="AS38" i="51"/>
  <c r="AR38" i="51"/>
  <c r="AT35" i="51"/>
  <c r="AS35" i="51"/>
  <c r="AR35" i="51"/>
  <c r="AT34" i="51"/>
  <c r="AS34" i="51"/>
  <c r="AR34" i="51"/>
  <c r="AT33" i="51"/>
  <c r="AS33" i="51"/>
  <c r="AR33" i="51"/>
  <c r="AT32" i="51"/>
  <c r="AS32" i="51"/>
  <c r="AR32" i="51"/>
  <c r="AT31" i="51"/>
  <c r="AS31" i="51"/>
  <c r="AR31" i="51"/>
  <c r="AT30" i="51"/>
  <c r="AS30" i="51"/>
  <c r="AR30" i="51"/>
  <c r="AT29" i="51"/>
  <c r="AS29" i="51"/>
  <c r="AR29" i="51"/>
  <c r="AT28" i="51"/>
  <c r="AS28" i="51"/>
  <c r="AR28" i="51"/>
  <c r="AT23" i="51"/>
  <c r="AS23" i="51"/>
  <c r="AR23" i="51"/>
  <c r="AT22" i="51"/>
  <c r="AS22" i="51"/>
  <c r="AR22" i="51"/>
  <c r="AT21" i="51"/>
  <c r="AS21" i="51"/>
  <c r="AR21" i="51"/>
  <c r="AT20" i="51"/>
  <c r="AS20" i="51"/>
  <c r="AR20" i="51"/>
  <c r="AT19" i="51"/>
  <c r="AS19" i="51"/>
  <c r="AR19" i="51"/>
  <c r="AT18" i="51"/>
  <c r="AS18" i="51"/>
  <c r="AR18" i="51"/>
  <c r="AT17" i="51"/>
  <c r="AR17" i="51"/>
  <c r="AT14" i="51"/>
  <c r="AS14" i="51"/>
  <c r="AR14" i="51"/>
  <c r="AT13" i="51"/>
  <c r="AS13" i="51"/>
  <c r="AR13" i="51"/>
  <c r="AT12" i="51"/>
  <c r="AS12" i="51"/>
  <c r="AR12" i="51"/>
  <c r="AT11" i="51"/>
  <c r="AS11" i="51"/>
  <c r="AR11" i="51"/>
  <c r="AT10" i="51"/>
  <c r="AS10" i="51"/>
  <c r="AR10" i="51"/>
  <c r="AQ130" i="51"/>
  <c r="AQ131" i="51"/>
  <c r="AQ129" i="51"/>
  <c r="AQ128" i="51"/>
  <c r="AQ127" i="51"/>
  <c r="AQ126" i="51"/>
  <c r="AQ125" i="51"/>
  <c r="AQ124" i="51"/>
  <c r="AQ123" i="51"/>
  <c r="AQ122" i="51"/>
  <c r="AQ121" i="51"/>
  <c r="AQ120" i="51"/>
  <c r="AQ119" i="51"/>
  <c r="AQ118" i="51"/>
  <c r="AQ117" i="51"/>
  <c r="AQ116" i="51"/>
  <c r="AQ113" i="51"/>
  <c r="AQ112" i="51"/>
  <c r="AQ111" i="51"/>
  <c r="AQ110" i="51"/>
  <c r="AQ106" i="51"/>
  <c r="AQ105" i="51"/>
  <c r="AQ104" i="51"/>
  <c r="AQ99" i="51"/>
  <c r="AQ98" i="51"/>
  <c r="AQ97" i="51"/>
  <c r="AQ93" i="51"/>
  <c r="AQ92" i="51"/>
  <c r="AQ89" i="51"/>
  <c r="AQ88" i="51"/>
  <c r="AQ87" i="51"/>
  <c r="AQ86" i="51"/>
  <c r="AQ85" i="51"/>
  <c r="AQ82" i="51"/>
  <c r="AQ81" i="51"/>
  <c r="AQ80" i="51"/>
  <c r="AQ79" i="51"/>
  <c r="AQ78" i="51"/>
  <c r="AQ77" i="51"/>
  <c r="AQ73" i="51"/>
  <c r="AQ72" i="51"/>
  <c r="AQ67" i="51"/>
  <c r="AQ64" i="51"/>
  <c r="AQ63" i="51"/>
  <c r="AQ62" i="51"/>
  <c r="AQ61" i="51"/>
  <c r="AQ60" i="51"/>
  <c r="AQ59" i="51"/>
  <c r="AQ58" i="51"/>
  <c r="AQ57" i="51"/>
  <c r="AQ56" i="51"/>
  <c r="AQ53" i="51"/>
  <c r="AQ52" i="51"/>
  <c r="AQ51" i="51"/>
  <c r="AQ50" i="51"/>
  <c r="AQ49" i="51"/>
  <c r="AQ48" i="51"/>
  <c r="AQ47" i="51"/>
  <c r="AQ46" i="51"/>
  <c r="AQ23" i="51"/>
  <c r="AQ22" i="51"/>
  <c r="AQ21" i="51"/>
  <c r="AQ20" i="51"/>
  <c r="AQ19" i="51"/>
  <c r="AQ18" i="51"/>
  <c r="AQ17" i="51"/>
  <c r="AQ10" i="51"/>
  <c r="AQ11" i="51"/>
  <c r="AQ12" i="51"/>
  <c r="AQ13" i="51"/>
  <c r="AQ14" i="51"/>
  <c r="I34" i="57" l="1"/>
  <c r="I12" i="55"/>
  <c r="I11" i="55" s="1"/>
  <c r="J12" i="55"/>
  <c r="J11" i="55" s="1"/>
  <c r="K12" i="55"/>
  <c r="K11" i="55" s="1"/>
  <c r="L12" i="55"/>
  <c r="L11" i="55" s="1"/>
  <c r="R48" i="49" l="1"/>
  <c r="F21" i="57"/>
  <c r="AO42" i="55" l="1"/>
  <c r="F34" i="57" l="1"/>
  <c r="C14" i="57"/>
  <c r="G28" i="57"/>
  <c r="G34" i="57" s="1"/>
  <c r="G23" i="57"/>
  <c r="G19" i="57"/>
  <c r="G13" i="57"/>
  <c r="G16" i="57"/>
  <c r="G4" i="57"/>
  <c r="G33" i="57"/>
  <c r="G32" i="57"/>
  <c r="G27" i="57"/>
  <c r="G18" i="57"/>
  <c r="V15" i="49"/>
  <c r="V16" i="49"/>
  <c r="V18" i="49"/>
  <c r="V19" i="49"/>
  <c r="V21" i="49"/>
  <c r="V22" i="49"/>
  <c r="V28" i="49"/>
  <c r="V29" i="49"/>
  <c r="V31" i="49"/>
  <c r="V32" i="49"/>
  <c r="V35" i="49"/>
  <c r="V36" i="49"/>
  <c r="V38" i="49"/>
  <c r="V39" i="49"/>
  <c r="V41" i="49"/>
  <c r="V42" i="49"/>
  <c r="V43" i="49"/>
  <c r="V45" i="49"/>
  <c r="V46" i="49"/>
  <c r="V48" i="49"/>
  <c r="V49" i="49"/>
  <c r="V51" i="49"/>
  <c r="V52" i="49"/>
  <c r="V54" i="49"/>
  <c r="V55" i="49"/>
  <c r="V57" i="49"/>
  <c r="V58" i="49"/>
  <c r="V60" i="49"/>
  <c r="V61" i="49"/>
  <c r="V63" i="49"/>
  <c r="V64" i="49"/>
  <c r="V68" i="49"/>
  <c r="V69" i="49"/>
  <c r="V71" i="49"/>
  <c r="V72" i="49"/>
  <c r="V74" i="49"/>
  <c r="V75" i="49"/>
  <c r="V77" i="49"/>
  <c r="V78" i="49"/>
  <c r="V80" i="49"/>
  <c r="V81" i="49"/>
  <c r="V82" i="49"/>
  <c r="V86" i="49"/>
  <c r="V87" i="49"/>
  <c r="V89" i="49"/>
  <c r="V90" i="49"/>
  <c r="V92" i="49"/>
  <c r="V93" i="49"/>
  <c r="V95" i="49"/>
  <c r="V96" i="49"/>
  <c r="V98" i="49"/>
  <c r="V99" i="49"/>
  <c r="V101" i="49"/>
  <c r="V102" i="49"/>
  <c r="V104" i="49"/>
  <c r="V105" i="49"/>
  <c r="V107" i="49"/>
  <c r="V108" i="49"/>
  <c r="V110" i="49"/>
  <c r="V111" i="49"/>
  <c r="V113" i="49"/>
  <c r="V114" i="49"/>
  <c r="V116" i="49"/>
  <c r="V117" i="49"/>
  <c r="V120" i="49"/>
  <c r="V121" i="49"/>
  <c r="V123" i="49"/>
  <c r="V124" i="49"/>
  <c r="V126" i="49"/>
  <c r="V127" i="49"/>
  <c r="V129" i="49"/>
  <c r="V130" i="49"/>
  <c r="V132" i="49"/>
  <c r="V133" i="49"/>
  <c r="V135" i="49"/>
  <c r="V136" i="49"/>
  <c r="V138" i="49"/>
  <c r="V139" i="49"/>
  <c r="V141" i="49"/>
  <c r="V142" i="49"/>
  <c r="V144" i="49"/>
  <c r="V145" i="49"/>
  <c r="V147" i="49"/>
  <c r="V148" i="49"/>
  <c r="V153" i="49"/>
  <c r="V154" i="49"/>
  <c r="V157" i="49"/>
  <c r="V158" i="49"/>
  <c r="V162" i="49"/>
  <c r="V163" i="49"/>
  <c r="V167" i="49"/>
  <c r="V168" i="49"/>
  <c r="V170" i="49"/>
  <c r="V171" i="49"/>
  <c r="V173" i="49"/>
  <c r="V174" i="49"/>
  <c r="V176" i="49"/>
  <c r="V177" i="49"/>
  <c r="V179" i="49"/>
  <c r="V180" i="49"/>
  <c r="V185" i="49"/>
  <c r="V186" i="49"/>
  <c r="V188" i="49"/>
  <c r="V189" i="49"/>
  <c r="V191" i="49"/>
  <c r="V192" i="49"/>
  <c r="V194" i="49"/>
  <c r="V195" i="49"/>
  <c r="V199" i="49"/>
  <c r="V200" i="49"/>
  <c r="V202" i="49"/>
  <c r="V203" i="49"/>
  <c r="V206" i="49"/>
  <c r="V207" i="49"/>
  <c r="V209" i="49"/>
  <c r="V210" i="49"/>
  <c r="V213" i="49"/>
  <c r="V214" i="49"/>
  <c r="V216" i="49"/>
  <c r="V217" i="49"/>
  <c r="V219" i="49"/>
  <c r="V220" i="49"/>
  <c r="V223" i="49"/>
  <c r="V224" i="49"/>
  <c r="V226" i="49"/>
  <c r="V227" i="49"/>
  <c r="V230" i="49"/>
  <c r="V231" i="49"/>
  <c r="V233" i="49"/>
  <c r="V234" i="49"/>
  <c r="V236" i="49"/>
  <c r="V237" i="49"/>
  <c r="V239" i="49"/>
  <c r="V240" i="49"/>
  <c r="V242" i="49"/>
  <c r="V243" i="49"/>
  <c r="V245" i="49"/>
  <c r="V247" i="49"/>
  <c r="V248" i="49"/>
  <c r="V249" i="49"/>
  <c r="V250" i="49"/>
  <c r="V251" i="49"/>
  <c r="V252" i="49"/>
  <c r="V253" i="49"/>
  <c r="V254" i="49"/>
  <c r="V255" i="49"/>
  <c r="V256" i="49"/>
  <c r="V257" i="49"/>
  <c r="V258" i="49"/>
  <c r="V259" i="49"/>
  <c r="V260" i="49"/>
  <c r="V261" i="49"/>
  <c r="V262" i="49"/>
  <c r="V263" i="49"/>
  <c r="V264" i="49"/>
  <c r="V265" i="49"/>
  <c r="V266" i="49"/>
  <c r="V267" i="49"/>
  <c r="V268" i="49"/>
  <c r="V269" i="49"/>
  <c r="V270" i="49"/>
  <c r="V271" i="49"/>
  <c r="V272" i="49"/>
  <c r="V273" i="49"/>
  <c r="V274" i="49"/>
  <c r="V275" i="49"/>
  <c r="V276" i="49"/>
  <c r="V277" i="49"/>
  <c r="V278" i="49"/>
  <c r="V279" i="49"/>
  <c r="V280" i="49"/>
  <c r="V283" i="49"/>
  <c r="V284" i="49"/>
  <c r="V286" i="49"/>
  <c r="V287" i="49"/>
  <c r="V289" i="49"/>
  <c r="V290" i="49"/>
  <c r="V291" i="49"/>
  <c r="V293" i="49"/>
  <c r="V294" i="49"/>
  <c r="V295" i="49"/>
  <c r="V297" i="49"/>
  <c r="V298" i="49"/>
  <c r="V301" i="49"/>
  <c r="V302" i="49"/>
  <c r="V303" i="49"/>
  <c r="V304" i="49"/>
  <c r="V305" i="49"/>
  <c r="V308" i="49"/>
  <c r="V309" i="49"/>
  <c r="V310" i="49"/>
  <c r="V311" i="49"/>
  <c r="V312" i="49"/>
  <c r="V313" i="49"/>
  <c r="V317" i="49"/>
  <c r="V318" i="49"/>
  <c r="V320" i="49"/>
  <c r="V321" i="49"/>
  <c r="V323" i="49"/>
  <c r="V324" i="49"/>
  <c r="V325" i="49"/>
  <c r="V327" i="49"/>
  <c r="V328" i="49"/>
  <c r="V331" i="49"/>
  <c r="V333" i="49"/>
  <c r="V334" i="49"/>
  <c r="V335" i="49"/>
  <c r="V336" i="49"/>
  <c r="V337" i="49"/>
  <c r="V339" i="49"/>
  <c r="V342" i="49"/>
  <c r="V343" i="49"/>
  <c r="V344" i="49"/>
  <c r="V345" i="49"/>
  <c r="V346" i="49"/>
  <c r="V347" i="49"/>
  <c r="V348" i="49"/>
  <c r="V349" i="49"/>
  <c r="V350" i="49"/>
  <c r="V351" i="49"/>
  <c r="V352" i="49"/>
  <c r="V353" i="49"/>
  <c r="V354" i="49"/>
  <c r="V355" i="49"/>
  <c r="V356" i="49"/>
  <c r="V357" i="49"/>
  <c r="V358" i="49"/>
  <c r="V359" i="49"/>
  <c r="V360" i="49"/>
  <c r="V361" i="49"/>
  <c r="V362" i="49"/>
  <c r="V363" i="49"/>
  <c r="V364" i="49"/>
  <c r="V365" i="49"/>
  <c r="V366" i="49"/>
  <c r="V367" i="49"/>
  <c r="V368" i="49"/>
  <c r="V369" i="49"/>
  <c r="V370" i="49"/>
  <c r="V371" i="49"/>
  <c r="V372" i="49"/>
  <c r="V374" i="49"/>
  <c r="V375" i="49"/>
  <c r="V376" i="49"/>
  <c r="V377" i="49"/>
  <c r="V378" i="49"/>
  <c r="V379" i="49"/>
  <c r="V380" i="49"/>
  <c r="V381" i="49"/>
  <c r="V382" i="49"/>
  <c r="V383" i="49"/>
  <c r="V384" i="49"/>
  <c r="V385" i="49"/>
  <c r="V386" i="49"/>
  <c r="V387" i="49"/>
  <c r="V388" i="49"/>
  <c r="V389" i="49"/>
  <c r="V390" i="49"/>
  <c r="V391" i="49"/>
  <c r="V392" i="49"/>
  <c r="V393" i="49"/>
  <c r="V394" i="49"/>
  <c r="V395" i="49"/>
  <c r="V396" i="49"/>
  <c r="V397" i="49"/>
  <c r="V398" i="49"/>
  <c r="V399" i="49"/>
  <c r="V400" i="49"/>
  <c r="V401" i="49"/>
  <c r="V402" i="49"/>
  <c r="V403" i="49"/>
  <c r="V404" i="49"/>
  <c r="V406" i="49"/>
  <c r="V407" i="49"/>
  <c r="V408" i="49"/>
  <c r="V409" i="49"/>
  <c r="V410" i="49"/>
  <c r="V411" i="49"/>
  <c r="V412" i="49"/>
  <c r="V413" i="49"/>
  <c r="V414" i="49"/>
  <c r="V415" i="49"/>
  <c r="V416" i="49"/>
  <c r="V417" i="49"/>
  <c r="V418" i="49"/>
  <c r="V419" i="49"/>
  <c r="V420" i="49"/>
  <c r="V421" i="49"/>
  <c r="V422" i="49"/>
  <c r="V423" i="49"/>
  <c r="V424" i="49"/>
  <c r="V425" i="49"/>
  <c r="V426" i="49"/>
  <c r="V427" i="49"/>
  <c r="V428" i="49"/>
  <c r="V429" i="49"/>
  <c r="V430" i="49"/>
  <c r="V431" i="49"/>
  <c r="V432" i="49"/>
  <c r="V433" i="49"/>
  <c r="V434" i="49"/>
  <c r="V435" i="49"/>
  <c r="V436" i="49"/>
  <c r="V439" i="49"/>
  <c r="V443" i="49"/>
  <c r="V444" i="49"/>
  <c r="V445" i="49"/>
  <c r="V446" i="49"/>
  <c r="V447" i="49"/>
  <c r="V450" i="49"/>
  <c r="V451" i="49"/>
  <c r="V452" i="49"/>
  <c r="V453" i="49"/>
  <c r="V454" i="49"/>
  <c r="AO179" i="55" l="1"/>
  <c r="AO177" i="55"/>
  <c r="AO175" i="55"/>
  <c r="AO173" i="55"/>
  <c r="AO171" i="55"/>
  <c r="AO169" i="55"/>
  <c r="AO167" i="55"/>
  <c r="AO165" i="55"/>
  <c r="K57" i="55"/>
  <c r="K56" i="55" s="1"/>
  <c r="AR59" i="55"/>
  <c r="AQ61" i="55"/>
  <c r="AR61" i="55"/>
  <c r="AQ63" i="55"/>
  <c r="AR63" i="55"/>
  <c r="AR180" i="55"/>
  <c r="AQ180" i="55"/>
  <c r="AP180" i="55"/>
  <c r="AO180" i="55"/>
  <c r="AR179" i="55"/>
  <c r="AQ179" i="55"/>
  <c r="AP179" i="55"/>
  <c r="AR178" i="55"/>
  <c r="AQ178" i="55"/>
  <c r="AP178" i="55"/>
  <c r="AO178" i="55"/>
  <c r="AR177" i="55"/>
  <c r="AQ177" i="55"/>
  <c r="AP177" i="55"/>
  <c r="AR176" i="55"/>
  <c r="AQ176" i="55"/>
  <c r="AP176" i="55"/>
  <c r="AO176" i="55"/>
  <c r="AR175" i="55"/>
  <c r="AQ175" i="55"/>
  <c r="AP175" i="55"/>
  <c r="AR174" i="55"/>
  <c r="AQ174" i="55"/>
  <c r="AP174" i="55"/>
  <c r="AO174" i="55"/>
  <c r="AR173" i="55"/>
  <c r="AQ173" i="55"/>
  <c r="AP173" i="55"/>
  <c r="AR172" i="55"/>
  <c r="AQ172" i="55"/>
  <c r="AP172" i="55"/>
  <c r="AO172" i="55"/>
  <c r="AR171" i="55"/>
  <c r="AQ171" i="55"/>
  <c r="AP171" i="55"/>
  <c r="AR170" i="55"/>
  <c r="AQ170" i="55"/>
  <c r="AP170" i="55"/>
  <c r="AO170" i="55"/>
  <c r="AR169" i="55"/>
  <c r="AQ169" i="55"/>
  <c r="AP169" i="55"/>
  <c r="AR168" i="55"/>
  <c r="AQ168" i="55"/>
  <c r="AP168" i="55"/>
  <c r="AO168" i="55"/>
  <c r="AR167" i="55"/>
  <c r="AQ167" i="55"/>
  <c r="AP167" i="55"/>
  <c r="AR166" i="55"/>
  <c r="AQ166" i="55"/>
  <c r="AP166" i="55"/>
  <c r="AO166" i="55"/>
  <c r="AR165" i="55"/>
  <c r="AQ165" i="55"/>
  <c r="AP165" i="55"/>
  <c r="AN164" i="55"/>
  <c r="AN163" i="55" s="1"/>
  <c r="AM164" i="55"/>
  <c r="AM163" i="55" s="1"/>
  <c r="AL164" i="55"/>
  <c r="AL163" i="55" s="1"/>
  <c r="AK164" i="55"/>
  <c r="AK163" i="55" s="1"/>
  <c r="AJ164" i="55"/>
  <c r="AJ163" i="55" s="1"/>
  <c r="AI164" i="55"/>
  <c r="AI163" i="55" s="1"/>
  <c r="AH164" i="55"/>
  <c r="AH163" i="55" s="1"/>
  <c r="AG164" i="55"/>
  <c r="AG163" i="55" s="1"/>
  <c r="AF164" i="55"/>
  <c r="AF163" i="55" s="1"/>
  <c r="AE164" i="55"/>
  <c r="AE163" i="55" s="1"/>
  <c r="AD164" i="55"/>
  <c r="AD163" i="55" s="1"/>
  <c r="AC164" i="55"/>
  <c r="AC163" i="55" s="1"/>
  <c r="AB164" i="55"/>
  <c r="AB163" i="55" s="1"/>
  <c r="AA164" i="55"/>
  <c r="AA163" i="55" s="1"/>
  <c r="Z164" i="55"/>
  <c r="Z163" i="55" s="1"/>
  <c r="Y164" i="55"/>
  <c r="Y163" i="55" s="1"/>
  <c r="X164" i="55"/>
  <c r="X163" i="55" s="1"/>
  <c r="W164" i="55"/>
  <c r="W163" i="55" s="1"/>
  <c r="V164" i="55"/>
  <c r="V163" i="55" s="1"/>
  <c r="U164" i="55"/>
  <c r="U163" i="55" s="1"/>
  <c r="T164" i="55"/>
  <c r="T163" i="55" s="1"/>
  <c r="S164" i="55"/>
  <c r="S163" i="55" s="1"/>
  <c r="R164" i="55"/>
  <c r="R163" i="55" s="1"/>
  <c r="Q164" i="55"/>
  <c r="Q163" i="55" s="1"/>
  <c r="P164" i="55"/>
  <c r="P163" i="55" s="1"/>
  <c r="P156" i="55" s="1"/>
  <c r="O164" i="55"/>
  <c r="O163" i="55" s="1"/>
  <c r="N164" i="55"/>
  <c r="N163" i="55" s="1"/>
  <c r="M164" i="55"/>
  <c r="M163" i="55" s="1"/>
  <c r="L164" i="55"/>
  <c r="L163" i="55" s="1"/>
  <c r="K164" i="55"/>
  <c r="J164" i="55"/>
  <c r="J163" i="55" s="1"/>
  <c r="AR162" i="55"/>
  <c r="AQ162" i="55"/>
  <c r="AP162" i="55"/>
  <c r="AO162" i="55"/>
  <c r="AR161" i="55"/>
  <c r="AQ161" i="55"/>
  <c r="AP161" i="55"/>
  <c r="AO161" i="55"/>
  <c r="AR160" i="55"/>
  <c r="AQ160" i="55"/>
  <c r="AP160" i="55"/>
  <c r="AO160" i="55"/>
  <c r="AR159" i="55"/>
  <c r="AQ159" i="55"/>
  <c r="AP159" i="55"/>
  <c r="AO159" i="55"/>
  <c r="AN158" i="55"/>
  <c r="AN157" i="55" s="1"/>
  <c r="AM158" i="55"/>
  <c r="AM157" i="55" s="1"/>
  <c r="AL158" i="55"/>
  <c r="AL157" i="55" s="1"/>
  <c r="AK158" i="55"/>
  <c r="AK157" i="55" s="1"/>
  <c r="AJ158" i="55"/>
  <c r="AJ157" i="55" s="1"/>
  <c r="AI158" i="55"/>
  <c r="AI157" i="55" s="1"/>
  <c r="AH158" i="55"/>
  <c r="AH157" i="55" s="1"/>
  <c r="AG158" i="55"/>
  <c r="AG157" i="55" s="1"/>
  <c r="AF158" i="55"/>
  <c r="AF157" i="55" s="1"/>
  <c r="AE158" i="55"/>
  <c r="AD158" i="55"/>
  <c r="AC158" i="55"/>
  <c r="AB158" i="55"/>
  <c r="AB157" i="55" s="1"/>
  <c r="AA158" i="55"/>
  <c r="AA157" i="55" s="1"/>
  <c r="Z158" i="55"/>
  <c r="Z157" i="55" s="1"/>
  <c r="Y158" i="55"/>
  <c r="Y157" i="55" s="1"/>
  <c r="X158" i="55"/>
  <c r="X157" i="55" s="1"/>
  <c r="W158" i="55"/>
  <c r="W157" i="55" s="1"/>
  <c r="V158" i="55"/>
  <c r="V157" i="55" s="1"/>
  <c r="U158" i="55"/>
  <c r="U157" i="55" s="1"/>
  <c r="T158" i="55"/>
  <c r="T157" i="55" s="1"/>
  <c r="S158" i="55"/>
  <c r="S157" i="55" s="1"/>
  <c r="R158" i="55"/>
  <c r="R157" i="55" s="1"/>
  <c r="Q158" i="55"/>
  <c r="Q157" i="55" s="1"/>
  <c r="P158" i="55"/>
  <c r="P157" i="55" s="1"/>
  <c r="O158" i="55"/>
  <c r="O157" i="55" s="1"/>
  <c r="N158" i="55"/>
  <c r="N157" i="55" s="1"/>
  <c r="M158" i="55"/>
  <c r="M157" i="55" s="1"/>
  <c r="L158" i="55"/>
  <c r="L157" i="55" s="1"/>
  <c r="K158" i="55"/>
  <c r="K157" i="55" s="1"/>
  <c r="J158" i="55"/>
  <c r="J157" i="55" s="1"/>
  <c r="I158" i="55"/>
  <c r="I157" i="55" s="1"/>
  <c r="AE157" i="55"/>
  <c r="AD157" i="55"/>
  <c r="AC157" i="55"/>
  <c r="AR155" i="55"/>
  <c r="AQ155" i="55"/>
  <c r="AP155" i="55"/>
  <c r="AO155" i="55"/>
  <c r="AR154" i="55"/>
  <c r="AQ154" i="55"/>
  <c r="AP154" i="55"/>
  <c r="AO154" i="55"/>
  <c r="AR153" i="55"/>
  <c r="AQ153" i="55"/>
  <c r="AP153" i="55"/>
  <c r="AO153" i="55"/>
  <c r="AN152" i="55"/>
  <c r="AN151" i="55" s="1"/>
  <c r="AN150" i="55" s="1"/>
  <c r="AM152" i="55"/>
  <c r="AM151" i="55" s="1"/>
  <c r="AM150" i="55" s="1"/>
  <c r="AL152" i="55"/>
  <c r="AL151" i="55" s="1"/>
  <c r="AL150" i="55" s="1"/>
  <c r="AK152" i="55"/>
  <c r="AK151" i="55" s="1"/>
  <c r="AK150" i="55" s="1"/>
  <c r="AJ152" i="55"/>
  <c r="AJ151" i="55" s="1"/>
  <c r="AJ150" i="55" s="1"/>
  <c r="AI152" i="55"/>
  <c r="AI151" i="55" s="1"/>
  <c r="AI150" i="55" s="1"/>
  <c r="AH152" i="55"/>
  <c r="AH151" i="55" s="1"/>
  <c r="AH150" i="55" s="1"/>
  <c r="AG152" i="55"/>
  <c r="AG151" i="55" s="1"/>
  <c r="AG150" i="55" s="1"/>
  <c r="AF152" i="55"/>
  <c r="AF151" i="55" s="1"/>
  <c r="AF150" i="55" s="1"/>
  <c r="AE152" i="55"/>
  <c r="AE151" i="55" s="1"/>
  <c r="AE150" i="55" s="1"/>
  <c r="AD152" i="55"/>
  <c r="AD151" i="55" s="1"/>
  <c r="AD150" i="55" s="1"/>
  <c r="AC152" i="55"/>
  <c r="AC151" i="55" s="1"/>
  <c r="AC150" i="55" s="1"/>
  <c r="AB152" i="55"/>
  <c r="AB151" i="55" s="1"/>
  <c r="AB150" i="55" s="1"/>
  <c r="AA152" i="55"/>
  <c r="AA151" i="55" s="1"/>
  <c r="AA150" i="55" s="1"/>
  <c r="Z152" i="55"/>
  <c r="Z151" i="55" s="1"/>
  <c r="Z150" i="55" s="1"/>
  <c r="Y152" i="55"/>
  <c r="Y151" i="55" s="1"/>
  <c r="Y150" i="55" s="1"/>
  <c r="X152" i="55"/>
  <c r="X151" i="55" s="1"/>
  <c r="X150" i="55" s="1"/>
  <c r="W152" i="55"/>
  <c r="W151" i="55" s="1"/>
  <c r="W150" i="55" s="1"/>
  <c r="V152" i="55"/>
  <c r="V151" i="55" s="1"/>
  <c r="V150" i="55" s="1"/>
  <c r="U152" i="55"/>
  <c r="U151" i="55" s="1"/>
  <c r="U150" i="55" s="1"/>
  <c r="T152" i="55"/>
  <c r="T151" i="55" s="1"/>
  <c r="T150" i="55" s="1"/>
  <c r="S152" i="55"/>
  <c r="S151" i="55" s="1"/>
  <c r="S150" i="55" s="1"/>
  <c r="R152" i="55"/>
  <c r="R151" i="55" s="1"/>
  <c r="R150" i="55" s="1"/>
  <c r="Q152" i="55"/>
  <c r="Q151" i="55" s="1"/>
  <c r="Q150" i="55" s="1"/>
  <c r="P152" i="55"/>
  <c r="P151" i="55" s="1"/>
  <c r="P150" i="55" s="1"/>
  <c r="O152" i="55"/>
  <c r="O151" i="55" s="1"/>
  <c r="O150" i="55" s="1"/>
  <c r="N152" i="55"/>
  <c r="N151" i="55" s="1"/>
  <c r="N150" i="55" s="1"/>
  <c r="M152" i="55"/>
  <c r="M151" i="55" s="1"/>
  <c r="M150" i="55" s="1"/>
  <c r="L152" i="55"/>
  <c r="L151" i="55" s="1"/>
  <c r="K152" i="55"/>
  <c r="K151" i="55" s="1"/>
  <c r="J152" i="55"/>
  <c r="J151" i="55" s="1"/>
  <c r="J150" i="55" s="1"/>
  <c r="I152" i="55"/>
  <c r="I151" i="55" s="1"/>
  <c r="I150" i="55" s="1"/>
  <c r="AR148" i="55"/>
  <c r="AQ148" i="55"/>
  <c r="AP148" i="55"/>
  <c r="AO148" i="55"/>
  <c r="AR147" i="55"/>
  <c r="AQ147" i="55"/>
  <c r="AP147" i="55"/>
  <c r="AO147" i="55"/>
  <c r="AR146" i="55"/>
  <c r="AQ146" i="55"/>
  <c r="AP146" i="55"/>
  <c r="AO146" i="55"/>
  <c r="AN145" i="55"/>
  <c r="AN144" i="55" s="1"/>
  <c r="AN143" i="55" s="1"/>
  <c r="AM145" i="55"/>
  <c r="AM144" i="55" s="1"/>
  <c r="AM143" i="55" s="1"/>
  <c r="AL145" i="55"/>
  <c r="AL144" i="55" s="1"/>
  <c r="AL143" i="55" s="1"/>
  <c r="AK145" i="55"/>
  <c r="AK144" i="55" s="1"/>
  <c r="AK143" i="55" s="1"/>
  <c r="AJ145" i="55"/>
  <c r="AJ144" i="55" s="1"/>
  <c r="AJ143" i="55" s="1"/>
  <c r="AI145" i="55"/>
  <c r="AI144" i="55" s="1"/>
  <c r="AI143" i="55" s="1"/>
  <c r="AH145" i="55"/>
  <c r="AH144" i="55" s="1"/>
  <c r="AH143" i="55" s="1"/>
  <c r="AG145" i="55"/>
  <c r="AG144" i="55" s="1"/>
  <c r="AG143" i="55" s="1"/>
  <c r="AF145" i="55"/>
  <c r="AF144" i="55" s="1"/>
  <c r="AF143" i="55" s="1"/>
  <c r="AE145" i="55"/>
  <c r="AE144" i="55" s="1"/>
  <c r="AE143" i="55" s="1"/>
  <c r="AD145" i="55"/>
  <c r="AD144" i="55" s="1"/>
  <c r="AD143" i="55" s="1"/>
  <c r="AC145" i="55"/>
  <c r="AC144" i="55" s="1"/>
  <c r="AC143" i="55" s="1"/>
  <c r="AB145" i="55"/>
  <c r="AB144" i="55" s="1"/>
  <c r="AB143" i="55" s="1"/>
  <c r="AA145" i="55"/>
  <c r="AA144" i="55" s="1"/>
  <c r="AA143" i="55" s="1"/>
  <c r="Z145" i="55"/>
  <c r="Z144" i="55" s="1"/>
  <c r="Z143" i="55" s="1"/>
  <c r="Y145" i="55"/>
  <c r="Y144" i="55" s="1"/>
  <c r="Y143" i="55" s="1"/>
  <c r="X145" i="55"/>
  <c r="X144" i="55" s="1"/>
  <c r="X143" i="55" s="1"/>
  <c r="W145" i="55"/>
  <c r="W144" i="55" s="1"/>
  <c r="W143" i="55" s="1"/>
  <c r="V145" i="55"/>
  <c r="V144" i="55" s="1"/>
  <c r="V143" i="55" s="1"/>
  <c r="U145" i="55"/>
  <c r="U144" i="55" s="1"/>
  <c r="U143" i="55" s="1"/>
  <c r="T145" i="55"/>
  <c r="T144" i="55" s="1"/>
  <c r="T143" i="55" s="1"/>
  <c r="S145" i="55"/>
  <c r="S144" i="55" s="1"/>
  <c r="S143" i="55" s="1"/>
  <c r="R145" i="55"/>
  <c r="R144" i="55" s="1"/>
  <c r="R143" i="55" s="1"/>
  <c r="Q145" i="55"/>
  <c r="Q144" i="55" s="1"/>
  <c r="Q143" i="55" s="1"/>
  <c r="P145" i="55"/>
  <c r="P144" i="55" s="1"/>
  <c r="P143" i="55" s="1"/>
  <c r="O145" i="55"/>
  <c r="O144" i="55" s="1"/>
  <c r="O143" i="55" s="1"/>
  <c r="N145" i="55"/>
  <c r="N144" i="55" s="1"/>
  <c r="N143" i="55" s="1"/>
  <c r="M145" i="55"/>
  <c r="M144" i="55" s="1"/>
  <c r="M143" i="55" s="1"/>
  <c r="L145" i="55"/>
  <c r="L144" i="55" s="1"/>
  <c r="L143" i="55" s="1"/>
  <c r="K145" i="55"/>
  <c r="J145" i="55"/>
  <c r="J144" i="55" s="1"/>
  <c r="J143" i="55" s="1"/>
  <c r="I145" i="55"/>
  <c r="I144" i="55" s="1"/>
  <c r="I143" i="55" s="1"/>
  <c r="AR142" i="55"/>
  <c r="AQ142" i="55"/>
  <c r="AP142" i="55"/>
  <c r="AO142" i="55"/>
  <c r="AR141" i="55"/>
  <c r="AQ141" i="55"/>
  <c r="AP141" i="55"/>
  <c r="AO141" i="55"/>
  <c r="AN140" i="55"/>
  <c r="AN139" i="55" s="1"/>
  <c r="AM140" i="55"/>
  <c r="AM139" i="55" s="1"/>
  <c r="AL140" i="55"/>
  <c r="AL139" i="55" s="1"/>
  <c r="AK140" i="55"/>
  <c r="AK139" i="55" s="1"/>
  <c r="AJ140" i="55"/>
  <c r="AJ139" i="55" s="1"/>
  <c r="AI140" i="55"/>
  <c r="AI139" i="55" s="1"/>
  <c r="AH140" i="55"/>
  <c r="AH139" i="55" s="1"/>
  <c r="AG140" i="55"/>
  <c r="AG139" i="55" s="1"/>
  <c r="AF140" i="55"/>
  <c r="AF139" i="55" s="1"/>
  <c r="AE140" i="55"/>
  <c r="AE139" i="55" s="1"/>
  <c r="AD140" i="55"/>
  <c r="AD139" i="55" s="1"/>
  <c r="AC140" i="55"/>
  <c r="AC139" i="55" s="1"/>
  <c r="AB140" i="55"/>
  <c r="AB139" i="55" s="1"/>
  <c r="AA140" i="55"/>
  <c r="AA139" i="55" s="1"/>
  <c r="Z140" i="55"/>
  <c r="Z139" i="55" s="1"/>
  <c r="Y140" i="55"/>
  <c r="Y139" i="55" s="1"/>
  <c r="X140" i="55"/>
  <c r="X139" i="55" s="1"/>
  <c r="W140" i="55"/>
  <c r="W139" i="55" s="1"/>
  <c r="V140" i="55"/>
  <c r="V139" i="55" s="1"/>
  <c r="U140" i="55"/>
  <c r="U139" i="55" s="1"/>
  <c r="T140" i="55"/>
  <c r="T139" i="55" s="1"/>
  <c r="S140" i="55"/>
  <c r="S139" i="55" s="1"/>
  <c r="R140" i="55"/>
  <c r="R139" i="55" s="1"/>
  <c r="Q140" i="55"/>
  <c r="Q139" i="55" s="1"/>
  <c r="P140" i="55"/>
  <c r="P139" i="55" s="1"/>
  <c r="O140" i="55"/>
  <c r="O139" i="55" s="1"/>
  <c r="N140" i="55"/>
  <c r="N139" i="55" s="1"/>
  <c r="M140" i="55"/>
  <c r="M139" i="55" s="1"/>
  <c r="L140" i="55"/>
  <c r="L139" i="55" s="1"/>
  <c r="K140" i="55"/>
  <c r="K139" i="55" s="1"/>
  <c r="J140" i="55"/>
  <c r="J139" i="55" s="1"/>
  <c r="I140" i="55"/>
  <c r="I139" i="55" s="1"/>
  <c r="AR138" i="55"/>
  <c r="AQ138" i="55"/>
  <c r="AP138" i="55"/>
  <c r="AO138" i="55"/>
  <c r="AR137" i="55"/>
  <c r="AQ137" i="55"/>
  <c r="AP137" i="55"/>
  <c r="AO137" i="55"/>
  <c r="AR136" i="55"/>
  <c r="AQ136" i="55"/>
  <c r="AP136" i="55"/>
  <c r="AO136" i="55"/>
  <c r="AR135" i="55"/>
  <c r="AQ135" i="55"/>
  <c r="AP135" i="55"/>
  <c r="AO135" i="55"/>
  <c r="AR134" i="55"/>
  <c r="AQ134" i="55"/>
  <c r="AP134" i="55"/>
  <c r="AO134" i="55"/>
  <c r="AN133" i="55"/>
  <c r="AN132" i="55" s="1"/>
  <c r="AM133" i="55"/>
  <c r="AM132" i="55" s="1"/>
  <c r="AL133" i="55"/>
  <c r="AL132" i="55" s="1"/>
  <c r="AK133" i="55"/>
  <c r="AK132" i="55" s="1"/>
  <c r="AJ133" i="55"/>
  <c r="AJ132" i="55" s="1"/>
  <c r="AI133" i="55"/>
  <c r="AI132" i="55" s="1"/>
  <c r="AH133" i="55"/>
  <c r="AH132" i="55" s="1"/>
  <c r="AG133" i="55"/>
  <c r="AG132" i="55" s="1"/>
  <c r="AF133" i="55"/>
  <c r="AF132" i="55" s="1"/>
  <c r="AE133" i="55"/>
  <c r="AE132" i="55" s="1"/>
  <c r="AD133" i="55"/>
  <c r="AD132" i="55" s="1"/>
  <c r="AC133" i="55"/>
  <c r="AC132" i="55" s="1"/>
  <c r="AB133" i="55"/>
  <c r="AB132" i="55" s="1"/>
  <c r="AA133" i="55"/>
  <c r="AA132" i="55" s="1"/>
  <c r="Z133" i="55"/>
  <c r="Z132" i="55" s="1"/>
  <c r="Y133" i="55"/>
  <c r="Y132" i="55" s="1"/>
  <c r="X133" i="55"/>
  <c r="X132" i="55" s="1"/>
  <c r="W133" i="55"/>
  <c r="W132" i="55" s="1"/>
  <c r="V133" i="55"/>
  <c r="V132" i="55" s="1"/>
  <c r="U133" i="55"/>
  <c r="U132" i="55" s="1"/>
  <c r="T133" i="55"/>
  <c r="T132" i="55" s="1"/>
  <c r="S133" i="55"/>
  <c r="S132" i="55" s="1"/>
  <c r="R133" i="55"/>
  <c r="R132" i="55" s="1"/>
  <c r="Q133" i="55"/>
  <c r="Q132" i="55" s="1"/>
  <c r="P133" i="55"/>
  <c r="P132" i="55" s="1"/>
  <c r="O133" i="55"/>
  <c r="O132" i="55" s="1"/>
  <c r="N133" i="55"/>
  <c r="N132" i="55" s="1"/>
  <c r="M133" i="55"/>
  <c r="M132" i="55" s="1"/>
  <c r="L133" i="55"/>
  <c r="K133" i="55"/>
  <c r="J133" i="55"/>
  <c r="J132" i="55" s="1"/>
  <c r="I133" i="55"/>
  <c r="I132" i="55" s="1"/>
  <c r="AR131" i="55"/>
  <c r="AQ131" i="55"/>
  <c r="AP131" i="55"/>
  <c r="AO131" i="55"/>
  <c r="AR130" i="55"/>
  <c r="AQ130" i="55"/>
  <c r="AP130" i="55"/>
  <c r="AO130" i="55"/>
  <c r="AR129" i="55"/>
  <c r="AQ129" i="55"/>
  <c r="AP129" i="55"/>
  <c r="AO129" i="55"/>
  <c r="AR128" i="55"/>
  <c r="AQ128" i="55"/>
  <c r="AP128" i="55"/>
  <c r="AO128" i="55"/>
  <c r="AR127" i="55"/>
  <c r="AQ127" i="55"/>
  <c r="AP127" i="55"/>
  <c r="AO127" i="55"/>
  <c r="AR126" i="55"/>
  <c r="AQ126" i="55"/>
  <c r="AP126" i="55"/>
  <c r="AO126" i="55"/>
  <c r="AN125" i="55"/>
  <c r="AN124" i="55" s="1"/>
  <c r="AM125" i="55"/>
  <c r="AM124" i="55" s="1"/>
  <c r="AL125" i="55"/>
  <c r="AL124" i="55" s="1"/>
  <c r="AK125" i="55"/>
  <c r="AK124" i="55" s="1"/>
  <c r="AJ125" i="55"/>
  <c r="AJ124" i="55" s="1"/>
  <c r="AI125" i="55"/>
  <c r="AI124" i="55" s="1"/>
  <c r="AH125" i="55"/>
  <c r="AH124" i="55" s="1"/>
  <c r="AG125" i="55"/>
  <c r="AG124" i="55" s="1"/>
  <c r="AF125" i="55"/>
  <c r="AF124" i="55" s="1"/>
  <c r="AE125" i="55"/>
  <c r="AE124" i="55" s="1"/>
  <c r="AD125" i="55"/>
  <c r="AD124" i="55" s="1"/>
  <c r="AC125" i="55"/>
  <c r="AC124" i="55" s="1"/>
  <c r="AB125" i="55"/>
  <c r="AB124" i="55" s="1"/>
  <c r="AA125" i="55"/>
  <c r="AA124" i="55" s="1"/>
  <c r="Z125" i="55"/>
  <c r="Z124" i="55" s="1"/>
  <c r="Y125" i="55"/>
  <c r="Y124" i="55" s="1"/>
  <c r="X125" i="55"/>
  <c r="X124" i="55" s="1"/>
  <c r="W125" i="55"/>
  <c r="W124" i="55" s="1"/>
  <c r="V125" i="55"/>
  <c r="V124" i="55" s="1"/>
  <c r="U125" i="55"/>
  <c r="U124" i="55" s="1"/>
  <c r="T125" i="55"/>
  <c r="T124" i="55" s="1"/>
  <c r="S125" i="55"/>
  <c r="S124" i="55" s="1"/>
  <c r="R125" i="55"/>
  <c r="R124" i="55" s="1"/>
  <c r="Q125" i="55"/>
  <c r="Q124" i="55" s="1"/>
  <c r="P125" i="55"/>
  <c r="P124" i="55" s="1"/>
  <c r="O125" i="55"/>
  <c r="O124" i="55" s="1"/>
  <c r="N125" i="55"/>
  <c r="N124" i="55" s="1"/>
  <c r="M125" i="55"/>
  <c r="M124" i="55" s="1"/>
  <c r="L125" i="55"/>
  <c r="K125" i="55"/>
  <c r="J125" i="55"/>
  <c r="J124" i="55" s="1"/>
  <c r="I125" i="55"/>
  <c r="I124" i="55" s="1"/>
  <c r="AR122" i="55"/>
  <c r="AQ122" i="55"/>
  <c r="AP122" i="55"/>
  <c r="AO122" i="55"/>
  <c r="AR121" i="55"/>
  <c r="AQ121" i="55"/>
  <c r="AP121" i="55"/>
  <c r="AO121" i="55"/>
  <c r="AN120" i="55"/>
  <c r="AN119" i="55" s="1"/>
  <c r="AN118" i="55" s="1"/>
  <c r="AM120" i="55"/>
  <c r="AM119" i="55" s="1"/>
  <c r="AM118" i="55" s="1"/>
  <c r="AL120" i="55"/>
  <c r="AL119" i="55" s="1"/>
  <c r="AL118" i="55" s="1"/>
  <c r="AK120" i="55"/>
  <c r="AK119" i="55" s="1"/>
  <c r="AK118" i="55" s="1"/>
  <c r="AJ120" i="55"/>
  <c r="AJ119" i="55" s="1"/>
  <c r="AJ118" i="55" s="1"/>
  <c r="AI120" i="55"/>
  <c r="AI119" i="55" s="1"/>
  <c r="AI118" i="55" s="1"/>
  <c r="AH120" i="55"/>
  <c r="AH119" i="55" s="1"/>
  <c r="AH118" i="55" s="1"/>
  <c r="AG120" i="55"/>
  <c r="AG119" i="55" s="1"/>
  <c r="AG118" i="55" s="1"/>
  <c r="AF120" i="55"/>
  <c r="AF119" i="55" s="1"/>
  <c r="AF118" i="55" s="1"/>
  <c r="AE120" i="55"/>
  <c r="AE119" i="55" s="1"/>
  <c r="AE118" i="55" s="1"/>
  <c r="AD120" i="55"/>
  <c r="AD119" i="55" s="1"/>
  <c r="AD118" i="55" s="1"/>
  <c r="AC120" i="55"/>
  <c r="AC119" i="55" s="1"/>
  <c r="AC118" i="55" s="1"/>
  <c r="AB120" i="55"/>
  <c r="AB119" i="55" s="1"/>
  <c r="AB118" i="55" s="1"/>
  <c r="AA120" i="55"/>
  <c r="AA119" i="55" s="1"/>
  <c r="AA118" i="55" s="1"/>
  <c r="Z120" i="55"/>
  <c r="Z119" i="55" s="1"/>
  <c r="Z118" i="55" s="1"/>
  <c r="Y120" i="55"/>
  <c r="Y119" i="55" s="1"/>
  <c r="Y118" i="55" s="1"/>
  <c r="X120" i="55"/>
  <c r="X119" i="55" s="1"/>
  <c r="X118" i="55" s="1"/>
  <c r="W120" i="55"/>
  <c r="W119" i="55" s="1"/>
  <c r="W118" i="55" s="1"/>
  <c r="V120" i="55"/>
  <c r="V119" i="55" s="1"/>
  <c r="V118" i="55" s="1"/>
  <c r="U120" i="55"/>
  <c r="U119" i="55" s="1"/>
  <c r="U118" i="55" s="1"/>
  <c r="T120" i="55"/>
  <c r="T119" i="55" s="1"/>
  <c r="T118" i="55" s="1"/>
  <c r="S120" i="55"/>
  <c r="S119" i="55" s="1"/>
  <c r="S118" i="55" s="1"/>
  <c r="R120" i="55"/>
  <c r="R119" i="55" s="1"/>
  <c r="R118" i="55" s="1"/>
  <c r="Q120" i="55"/>
  <c r="Q119" i="55" s="1"/>
  <c r="Q118" i="55" s="1"/>
  <c r="P120" i="55"/>
  <c r="P119" i="55" s="1"/>
  <c r="P118" i="55" s="1"/>
  <c r="O120" i="55"/>
  <c r="O119" i="55" s="1"/>
  <c r="O118" i="55" s="1"/>
  <c r="N120" i="55"/>
  <c r="N119" i="55" s="1"/>
  <c r="N118" i="55" s="1"/>
  <c r="M120" i="55"/>
  <c r="M119" i="55" s="1"/>
  <c r="M118" i="55" s="1"/>
  <c r="L120" i="55"/>
  <c r="L119" i="55" s="1"/>
  <c r="K120" i="55"/>
  <c r="K119" i="55" s="1"/>
  <c r="K118" i="55" s="1"/>
  <c r="J120" i="55"/>
  <c r="J119" i="55" s="1"/>
  <c r="I120" i="55"/>
  <c r="I119" i="55" s="1"/>
  <c r="AR116" i="55"/>
  <c r="AQ116" i="55"/>
  <c r="AP116" i="55"/>
  <c r="AO116" i="55"/>
  <c r="AN115" i="55"/>
  <c r="AN114" i="55" s="1"/>
  <c r="AM115" i="55"/>
  <c r="AM114" i="55" s="1"/>
  <c r="AL115" i="55"/>
  <c r="AL114" i="55" s="1"/>
  <c r="AK115" i="55"/>
  <c r="AK114" i="55" s="1"/>
  <c r="AJ115" i="55"/>
  <c r="AJ114" i="55" s="1"/>
  <c r="AI115" i="55"/>
  <c r="AI114" i="55" s="1"/>
  <c r="AH115" i="55"/>
  <c r="AH114" i="55" s="1"/>
  <c r="AG115" i="55"/>
  <c r="AG114" i="55" s="1"/>
  <c r="AF115" i="55"/>
  <c r="AF114" i="55" s="1"/>
  <c r="AE115" i="55"/>
  <c r="AE114" i="55" s="1"/>
  <c r="AD115" i="55"/>
  <c r="AD114" i="55" s="1"/>
  <c r="AC115" i="55"/>
  <c r="AC114" i="55" s="1"/>
  <c r="AB115" i="55"/>
  <c r="AB114" i="55" s="1"/>
  <c r="AA115" i="55"/>
  <c r="AA114" i="55" s="1"/>
  <c r="Z115" i="55"/>
  <c r="Z114" i="55" s="1"/>
  <c r="Y115" i="55"/>
  <c r="Y114" i="55" s="1"/>
  <c r="X115" i="55"/>
  <c r="X114" i="55" s="1"/>
  <c r="W115" i="55"/>
  <c r="W114" i="55" s="1"/>
  <c r="V115" i="55"/>
  <c r="V114" i="55" s="1"/>
  <c r="U115" i="55"/>
  <c r="U114" i="55" s="1"/>
  <c r="T115" i="55"/>
  <c r="T114" i="55" s="1"/>
  <c r="S115" i="55"/>
  <c r="S114" i="55" s="1"/>
  <c r="R115" i="55"/>
  <c r="R114" i="55" s="1"/>
  <c r="Q115" i="55"/>
  <c r="Q114" i="55" s="1"/>
  <c r="P115" i="55"/>
  <c r="P114" i="55" s="1"/>
  <c r="O115" i="55"/>
  <c r="O114" i="55" s="1"/>
  <c r="N115" i="55"/>
  <c r="N114" i="55" s="1"/>
  <c r="M115" i="55"/>
  <c r="M114" i="55" s="1"/>
  <c r="L115" i="55"/>
  <c r="L114" i="55" s="1"/>
  <c r="K115" i="55"/>
  <c r="J115" i="55"/>
  <c r="J114" i="55" s="1"/>
  <c r="I115" i="55"/>
  <c r="I114" i="55" s="1"/>
  <c r="AR113" i="55"/>
  <c r="AQ113" i="55"/>
  <c r="AP113" i="55"/>
  <c r="AO113" i="55"/>
  <c r="AR112" i="55"/>
  <c r="AQ112" i="55"/>
  <c r="AP112" i="55"/>
  <c r="AO112" i="55"/>
  <c r="AR111" i="55"/>
  <c r="AQ111" i="55"/>
  <c r="AP111" i="55"/>
  <c r="AO111" i="55"/>
  <c r="AR110" i="55"/>
  <c r="AQ110" i="55"/>
  <c r="AP110" i="55"/>
  <c r="AO110" i="55"/>
  <c r="AR109" i="55"/>
  <c r="AQ109" i="55"/>
  <c r="AP109" i="55"/>
  <c r="AO109" i="55"/>
  <c r="AR108" i="55"/>
  <c r="AQ108" i="55"/>
  <c r="AP108" i="55"/>
  <c r="AO108" i="55"/>
  <c r="AR107" i="55"/>
  <c r="AQ107" i="55"/>
  <c r="AP107" i="55"/>
  <c r="AO107" i="55"/>
  <c r="AR106" i="55"/>
  <c r="AQ106" i="55"/>
  <c r="AP106" i="55"/>
  <c r="AO106" i="55"/>
  <c r="AR105" i="55"/>
  <c r="AQ105" i="55"/>
  <c r="AP105" i="55"/>
  <c r="AO105" i="55"/>
  <c r="AN104" i="55"/>
  <c r="AN103" i="55" s="1"/>
  <c r="AM104" i="55"/>
  <c r="AM103" i="55" s="1"/>
  <c r="AL104" i="55"/>
  <c r="AL103" i="55" s="1"/>
  <c r="AK104" i="55"/>
  <c r="AK103" i="55" s="1"/>
  <c r="AJ104" i="55"/>
  <c r="AJ103" i="55" s="1"/>
  <c r="AI104" i="55"/>
  <c r="AI103" i="55" s="1"/>
  <c r="AH104" i="55"/>
  <c r="AH103" i="55" s="1"/>
  <c r="AG104" i="55"/>
  <c r="AG103" i="55" s="1"/>
  <c r="AF104" i="55"/>
  <c r="AF103" i="55" s="1"/>
  <c r="AE104" i="55"/>
  <c r="AE103" i="55" s="1"/>
  <c r="AD104" i="55"/>
  <c r="AD103" i="55" s="1"/>
  <c r="AC104" i="55"/>
  <c r="AC103" i="55" s="1"/>
  <c r="AB104" i="55"/>
  <c r="AB103" i="55" s="1"/>
  <c r="AA104" i="55"/>
  <c r="AA103" i="55" s="1"/>
  <c r="Z104" i="55"/>
  <c r="Z103" i="55" s="1"/>
  <c r="Y104" i="55"/>
  <c r="Y103" i="55" s="1"/>
  <c r="X104" i="55"/>
  <c r="X103" i="55" s="1"/>
  <c r="W104" i="55"/>
  <c r="W103" i="55" s="1"/>
  <c r="V104" i="55"/>
  <c r="V103" i="55" s="1"/>
  <c r="U104" i="55"/>
  <c r="U103" i="55" s="1"/>
  <c r="T104" i="55"/>
  <c r="T103" i="55" s="1"/>
  <c r="S104" i="55"/>
  <c r="S103" i="55" s="1"/>
  <c r="R104" i="55"/>
  <c r="R103" i="55" s="1"/>
  <c r="Q104" i="55"/>
  <c r="Q103" i="55" s="1"/>
  <c r="P104" i="55"/>
  <c r="P103" i="55" s="1"/>
  <c r="O104" i="55"/>
  <c r="O103" i="55" s="1"/>
  <c r="N104" i="55"/>
  <c r="N103" i="55" s="1"/>
  <c r="M104" i="55"/>
  <c r="M103" i="55" s="1"/>
  <c r="L104" i="55"/>
  <c r="L103" i="55" s="1"/>
  <c r="K104" i="55"/>
  <c r="K103" i="55" s="1"/>
  <c r="J104" i="55"/>
  <c r="J103" i="55" s="1"/>
  <c r="I104" i="55"/>
  <c r="I103" i="55" s="1"/>
  <c r="AR102" i="55"/>
  <c r="AQ102" i="55"/>
  <c r="AP102" i="55"/>
  <c r="AO102" i="55"/>
  <c r="AR101" i="55"/>
  <c r="AQ101" i="55"/>
  <c r="AP101" i="55"/>
  <c r="AO101" i="55"/>
  <c r="AR100" i="55"/>
  <c r="AQ100" i="55"/>
  <c r="AP100" i="55"/>
  <c r="AO100" i="55"/>
  <c r="AR99" i="55"/>
  <c r="AQ99" i="55"/>
  <c r="AP99" i="55"/>
  <c r="AO99" i="55"/>
  <c r="AR98" i="55"/>
  <c r="AQ98" i="55"/>
  <c r="AP98" i="55"/>
  <c r="AO98" i="55"/>
  <c r="AR97" i="55"/>
  <c r="AQ97" i="55"/>
  <c r="AP97" i="55"/>
  <c r="AO97" i="55"/>
  <c r="AR96" i="55"/>
  <c r="AQ96" i="55"/>
  <c r="AP96" i="55"/>
  <c r="AO96" i="55"/>
  <c r="AR95" i="55"/>
  <c r="AQ95" i="55"/>
  <c r="AP95" i="55"/>
  <c r="AO95" i="55"/>
  <c r="AN94" i="55"/>
  <c r="AN93" i="55" s="1"/>
  <c r="AM94" i="55"/>
  <c r="AM93" i="55" s="1"/>
  <c r="AL94" i="55"/>
  <c r="AL93" i="55" s="1"/>
  <c r="AK94" i="55"/>
  <c r="AK93" i="55" s="1"/>
  <c r="AJ94" i="55"/>
  <c r="AJ93" i="55" s="1"/>
  <c r="AI94" i="55"/>
  <c r="AI93" i="55" s="1"/>
  <c r="AH94" i="55"/>
  <c r="AH93" i="55" s="1"/>
  <c r="AG94" i="55"/>
  <c r="AG93" i="55" s="1"/>
  <c r="AF94" i="55"/>
  <c r="AF93" i="55" s="1"/>
  <c r="AE94" i="55"/>
  <c r="AE93" i="55" s="1"/>
  <c r="AD94" i="55"/>
  <c r="AD93" i="55" s="1"/>
  <c r="AC94" i="55"/>
  <c r="AC93" i="55" s="1"/>
  <c r="AB94" i="55"/>
  <c r="AB93" i="55" s="1"/>
  <c r="AA94" i="55"/>
  <c r="AA93" i="55" s="1"/>
  <c r="Z94" i="55"/>
  <c r="Z93" i="55" s="1"/>
  <c r="Y94" i="55"/>
  <c r="Y93" i="55" s="1"/>
  <c r="X94" i="55"/>
  <c r="X93" i="55" s="1"/>
  <c r="W94" i="55"/>
  <c r="W93" i="55" s="1"/>
  <c r="V94" i="55"/>
  <c r="V93" i="55" s="1"/>
  <c r="U94" i="55"/>
  <c r="U93" i="55" s="1"/>
  <c r="T94" i="55"/>
  <c r="T93" i="55" s="1"/>
  <c r="S94" i="55"/>
  <c r="S93" i="55" s="1"/>
  <c r="R94" i="55"/>
  <c r="R93" i="55" s="1"/>
  <c r="Q94" i="55"/>
  <c r="Q93" i="55" s="1"/>
  <c r="P94" i="55"/>
  <c r="P93" i="55" s="1"/>
  <c r="O94" i="55"/>
  <c r="O93" i="55" s="1"/>
  <c r="N94" i="55"/>
  <c r="N93" i="55" s="1"/>
  <c r="M94" i="55"/>
  <c r="M93" i="55" s="1"/>
  <c r="L94" i="55"/>
  <c r="L93" i="55" s="1"/>
  <c r="K94" i="55"/>
  <c r="K93" i="55" s="1"/>
  <c r="J94" i="55"/>
  <c r="J93" i="55" s="1"/>
  <c r="I94" i="55"/>
  <c r="I93" i="55" s="1"/>
  <c r="AR90" i="55"/>
  <c r="AQ90" i="55"/>
  <c r="AP90" i="55"/>
  <c r="AO90" i="55"/>
  <c r="AR89" i="55"/>
  <c r="AQ89" i="55"/>
  <c r="AP89" i="55"/>
  <c r="AO89" i="55"/>
  <c r="AR88" i="55"/>
  <c r="AQ88" i="55"/>
  <c r="AP88" i="55"/>
  <c r="AO88" i="55"/>
  <c r="AR87" i="55"/>
  <c r="AQ87" i="55"/>
  <c r="AP87" i="55"/>
  <c r="AO87" i="55"/>
  <c r="AN86" i="55"/>
  <c r="AN85" i="55" s="1"/>
  <c r="AM86" i="55"/>
  <c r="AM85" i="55" s="1"/>
  <c r="AL86" i="55"/>
  <c r="AL85" i="55" s="1"/>
  <c r="AK86" i="55"/>
  <c r="AK85" i="55" s="1"/>
  <c r="AJ86" i="55"/>
  <c r="AJ85" i="55" s="1"/>
  <c r="AI86" i="55"/>
  <c r="AI85" i="55" s="1"/>
  <c r="AH86" i="55"/>
  <c r="AH85" i="55" s="1"/>
  <c r="AG86" i="55"/>
  <c r="AG85" i="55" s="1"/>
  <c r="AF86" i="55"/>
  <c r="AF85" i="55" s="1"/>
  <c r="AE86" i="55"/>
  <c r="AE85" i="55" s="1"/>
  <c r="AD86" i="55"/>
  <c r="AD85" i="55" s="1"/>
  <c r="AC86" i="55"/>
  <c r="AC85" i="55" s="1"/>
  <c r="AB86" i="55"/>
  <c r="AB85" i="55" s="1"/>
  <c r="AA86" i="55"/>
  <c r="AA85" i="55" s="1"/>
  <c r="Z86" i="55"/>
  <c r="Z85" i="55" s="1"/>
  <c r="Y86" i="55"/>
  <c r="Y85" i="55" s="1"/>
  <c r="X86" i="55"/>
  <c r="X85" i="55" s="1"/>
  <c r="W86" i="55"/>
  <c r="W85" i="55" s="1"/>
  <c r="V86" i="55"/>
  <c r="V85" i="55" s="1"/>
  <c r="U86" i="55"/>
  <c r="U85" i="55" s="1"/>
  <c r="T86" i="55"/>
  <c r="T85" i="55" s="1"/>
  <c r="S86" i="55"/>
  <c r="S85" i="55" s="1"/>
  <c r="R86" i="55"/>
  <c r="R85" i="55" s="1"/>
  <c r="Q86" i="55"/>
  <c r="Q85" i="55" s="1"/>
  <c r="P86" i="55"/>
  <c r="P85" i="55" s="1"/>
  <c r="O86" i="55"/>
  <c r="O85" i="55" s="1"/>
  <c r="N86" i="55"/>
  <c r="N85" i="55" s="1"/>
  <c r="M86" i="55"/>
  <c r="M85" i="55" s="1"/>
  <c r="L86" i="55"/>
  <c r="L85" i="55" s="1"/>
  <c r="K86" i="55"/>
  <c r="K85" i="55" s="1"/>
  <c r="J86" i="55"/>
  <c r="I86" i="55"/>
  <c r="I85" i="55" s="1"/>
  <c r="AR84" i="55"/>
  <c r="AQ84" i="55"/>
  <c r="AP84" i="55"/>
  <c r="AO84" i="55"/>
  <c r="AR83" i="55"/>
  <c r="AQ83" i="55"/>
  <c r="AP83" i="55"/>
  <c r="AO83" i="55"/>
  <c r="AR82" i="55"/>
  <c r="AQ82" i="55"/>
  <c r="AP82" i="55"/>
  <c r="AO82" i="55"/>
  <c r="AR81" i="55"/>
  <c r="AQ81" i="55"/>
  <c r="AP81" i="55"/>
  <c r="AO81" i="55"/>
  <c r="AR80" i="55"/>
  <c r="AQ80" i="55"/>
  <c r="AP80" i="55"/>
  <c r="AO80" i="55"/>
  <c r="AR79" i="55"/>
  <c r="AQ79" i="55"/>
  <c r="AP79" i="55"/>
  <c r="AO79" i="55"/>
  <c r="AR78" i="55"/>
  <c r="AQ78" i="55"/>
  <c r="AP78" i="55"/>
  <c r="AO78" i="55"/>
  <c r="AR77" i="55"/>
  <c r="AQ77" i="55"/>
  <c r="AP77" i="55"/>
  <c r="AO77" i="55"/>
  <c r="AN76" i="55"/>
  <c r="AN75" i="55" s="1"/>
  <c r="AM76" i="55"/>
  <c r="AM75" i="55" s="1"/>
  <c r="AL76" i="55"/>
  <c r="AL75" i="55" s="1"/>
  <c r="AK76" i="55"/>
  <c r="AK75" i="55" s="1"/>
  <c r="AJ76" i="55"/>
  <c r="AJ75" i="55" s="1"/>
  <c r="AI76" i="55"/>
  <c r="AI75" i="55" s="1"/>
  <c r="AH76" i="55"/>
  <c r="AH75" i="55" s="1"/>
  <c r="AG76" i="55"/>
  <c r="AG75" i="55" s="1"/>
  <c r="AF76" i="55"/>
  <c r="AF75" i="55" s="1"/>
  <c r="AE76" i="55"/>
  <c r="AE75" i="55" s="1"/>
  <c r="AD76" i="55"/>
  <c r="AD75" i="55" s="1"/>
  <c r="AC76" i="55"/>
  <c r="AC75" i="55" s="1"/>
  <c r="AB76" i="55"/>
  <c r="AB75" i="55" s="1"/>
  <c r="AA76" i="55"/>
  <c r="AA75" i="55" s="1"/>
  <c r="Z76" i="55"/>
  <c r="Z75" i="55" s="1"/>
  <c r="Y76" i="55"/>
  <c r="Y75" i="55" s="1"/>
  <c r="X76" i="55"/>
  <c r="X75" i="55" s="1"/>
  <c r="W76" i="55"/>
  <c r="W75" i="55" s="1"/>
  <c r="V76" i="55"/>
  <c r="V75" i="55" s="1"/>
  <c r="U76" i="55"/>
  <c r="U75" i="55" s="1"/>
  <c r="T76" i="55"/>
  <c r="T75" i="55" s="1"/>
  <c r="S76" i="55"/>
  <c r="S75" i="55" s="1"/>
  <c r="R76" i="55"/>
  <c r="R75" i="55" s="1"/>
  <c r="Q76" i="55"/>
  <c r="Q75" i="55" s="1"/>
  <c r="P76" i="55"/>
  <c r="P75" i="55" s="1"/>
  <c r="O76" i="55"/>
  <c r="O75" i="55" s="1"/>
  <c r="N76" i="55"/>
  <c r="N75" i="55" s="1"/>
  <c r="M76" i="55"/>
  <c r="M75" i="55" s="1"/>
  <c r="L76" i="55"/>
  <c r="L75" i="55" s="1"/>
  <c r="K76" i="55"/>
  <c r="K75" i="55" s="1"/>
  <c r="J76" i="55"/>
  <c r="J75" i="55" s="1"/>
  <c r="I76" i="55"/>
  <c r="AR72" i="55"/>
  <c r="AQ72" i="55"/>
  <c r="AP72" i="55"/>
  <c r="AO72" i="55"/>
  <c r="AR71" i="55"/>
  <c r="AQ71" i="55"/>
  <c r="AP71" i="55"/>
  <c r="AO71" i="55"/>
  <c r="AR70" i="55"/>
  <c r="AQ70" i="55"/>
  <c r="AP70" i="55"/>
  <c r="AO70" i="55"/>
  <c r="AR69" i="55"/>
  <c r="AQ69" i="55"/>
  <c r="AP69" i="55"/>
  <c r="AO69" i="55"/>
  <c r="AR68" i="55"/>
  <c r="AQ68" i="55"/>
  <c r="AP68" i="55"/>
  <c r="AO68" i="55"/>
  <c r="AR67" i="55"/>
  <c r="AQ67" i="55"/>
  <c r="AP67" i="55"/>
  <c r="AO67" i="55"/>
  <c r="AR66" i="55"/>
  <c r="AQ66" i="55"/>
  <c r="AP66" i="55"/>
  <c r="AO66" i="55"/>
  <c r="AN65" i="55"/>
  <c r="AN64" i="55" s="1"/>
  <c r="AM65" i="55"/>
  <c r="AM64" i="55" s="1"/>
  <c r="AL65" i="55"/>
  <c r="AL64" i="55" s="1"/>
  <c r="AK65" i="55"/>
  <c r="AK64" i="55" s="1"/>
  <c r="AJ65" i="55"/>
  <c r="AJ64" i="55" s="1"/>
  <c r="AI65" i="55"/>
  <c r="AI64" i="55" s="1"/>
  <c r="AH65" i="55"/>
  <c r="AH64" i="55" s="1"/>
  <c r="AG65" i="55"/>
  <c r="AG64" i="55" s="1"/>
  <c r="AF65" i="55"/>
  <c r="AF64" i="55" s="1"/>
  <c r="AE65" i="55"/>
  <c r="AE64" i="55" s="1"/>
  <c r="AD65" i="55"/>
  <c r="AD64" i="55" s="1"/>
  <c r="AC65" i="55"/>
  <c r="AC64" i="55" s="1"/>
  <c r="AB65" i="55"/>
  <c r="AB64" i="55" s="1"/>
  <c r="AA65" i="55"/>
  <c r="AA64" i="55" s="1"/>
  <c r="Z65" i="55"/>
  <c r="Z64" i="55" s="1"/>
  <c r="Y65" i="55"/>
  <c r="Y64" i="55" s="1"/>
  <c r="X65" i="55"/>
  <c r="X64" i="55" s="1"/>
  <c r="W65" i="55"/>
  <c r="W64" i="55" s="1"/>
  <c r="V65" i="55"/>
  <c r="V64" i="55" s="1"/>
  <c r="U65" i="55"/>
  <c r="U64" i="55" s="1"/>
  <c r="T65" i="55"/>
  <c r="T64" i="55" s="1"/>
  <c r="S65" i="55"/>
  <c r="S64" i="55" s="1"/>
  <c r="R65" i="55"/>
  <c r="R64" i="55" s="1"/>
  <c r="Q65" i="55"/>
  <c r="Q64" i="55" s="1"/>
  <c r="P65" i="55"/>
  <c r="P64" i="55" s="1"/>
  <c r="O65" i="55"/>
  <c r="O64" i="55" s="1"/>
  <c r="N65" i="55"/>
  <c r="N64" i="55" s="1"/>
  <c r="M65" i="55"/>
  <c r="M64" i="55" s="1"/>
  <c r="L65" i="55"/>
  <c r="L64" i="55" s="1"/>
  <c r="K65" i="55"/>
  <c r="K64" i="55" s="1"/>
  <c r="J65" i="55"/>
  <c r="I65" i="55"/>
  <c r="I64" i="55" s="1"/>
  <c r="AP63" i="55"/>
  <c r="AO63" i="55"/>
  <c r="AR62" i="55"/>
  <c r="AQ62" i="55"/>
  <c r="AP62" i="55"/>
  <c r="AO62" i="55"/>
  <c r="AP61" i="55"/>
  <c r="AO61" i="55"/>
  <c r="AR60" i="55"/>
  <c r="AQ60" i="55"/>
  <c r="AP60" i="55"/>
  <c r="AO60" i="55"/>
  <c r="AP59" i="55"/>
  <c r="AO59" i="55"/>
  <c r="AR58" i="55"/>
  <c r="AQ58" i="55"/>
  <c r="AP58" i="55"/>
  <c r="AO58" i="55"/>
  <c r="AN57" i="55"/>
  <c r="AN56" i="55" s="1"/>
  <c r="AM57" i="55"/>
  <c r="AM56" i="55" s="1"/>
  <c r="AL57" i="55"/>
  <c r="AL56" i="55" s="1"/>
  <c r="AK57" i="55"/>
  <c r="AK56" i="55" s="1"/>
  <c r="AJ57" i="55"/>
  <c r="AJ56" i="55" s="1"/>
  <c r="AI57" i="55"/>
  <c r="AI56" i="55" s="1"/>
  <c r="AH57" i="55"/>
  <c r="AH56" i="55" s="1"/>
  <c r="AG57" i="55"/>
  <c r="AG56" i="55" s="1"/>
  <c r="AF57" i="55"/>
  <c r="AF56" i="55" s="1"/>
  <c r="AE57" i="55"/>
  <c r="AE56" i="55" s="1"/>
  <c r="AD57" i="55"/>
  <c r="AD56" i="55" s="1"/>
  <c r="AC57" i="55"/>
  <c r="AC56" i="55" s="1"/>
  <c r="AB57" i="55"/>
  <c r="AB56" i="55" s="1"/>
  <c r="AA57" i="55"/>
  <c r="AA56" i="55" s="1"/>
  <c r="Z57" i="55"/>
  <c r="Z56" i="55" s="1"/>
  <c r="Y57" i="55"/>
  <c r="Y56" i="55" s="1"/>
  <c r="X57" i="55"/>
  <c r="X56" i="55" s="1"/>
  <c r="W57" i="55"/>
  <c r="W56" i="55" s="1"/>
  <c r="V57" i="55"/>
  <c r="V56" i="55" s="1"/>
  <c r="U57" i="55"/>
  <c r="U56" i="55" s="1"/>
  <c r="T57" i="55"/>
  <c r="T56" i="55" s="1"/>
  <c r="S57" i="55"/>
  <c r="S56" i="55" s="1"/>
  <c r="R57" i="55"/>
  <c r="R56" i="55" s="1"/>
  <c r="Q57" i="55"/>
  <c r="Q56" i="55" s="1"/>
  <c r="P57" i="55"/>
  <c r="P56" i="55" s="1"/>
  <c r="O57" i="55"/>
  <c r="O56" i="55" s="1"/>
  <c r="N57" i="55"/>
  <c r="N56" i="55" s="1"/>
  <c r="M57" i="55"/>
  <c r="M56" i="55" s="1"/>
  <c r="L57" i="55"/>
  <c r="L56" i="55" s="1"/>
  <c r="J57" i="55"/>
  <c r="J56" i="55" s="1"/>
  <c r="I57" i="55"/>
  <c r="I56" i="55" s="1"/>
  <c r="AR52" i="55"/>
  <c r="AQ52" i="55"/>
  <c r="AP52" i="55"/>
  <c r="AO52" i="55"/>
  <c r="AR51" i="55"/>
  <c r="AQ51" i="55"/>
  <c r="AP51" i="55"/>
  <c r="AO51" i="55"/>
  <c r="AR50" i="55"/>
  <c r="AQ50" i="55"/>
  <c r="AP50" i="55"/>
  <c r="AO50" i="55"/>
  <c r="AR49" i="55"/>
  <c r="AQ49" i="55"/>
  <c r="AP49" i="55"/>
  <c r="AO49" i="55"/>
  <c r="AF48" i="55"/>
  <c r="AE48" i="55"/>
  <c r="AD48" i="55"/>
  <c r="AC48" i="55"/>
  <c r="T48" i="55"/>
  <c r="S48" i="55"/>
  <c r="R48" i="55"/>
  <c r="Q48" i="55"/>
  <c r="P48" i="55"/>
  <c r="O48" i="55"/>
  <c r="N48" i="55"/>
  <c r="M48" i="55"/>
  <c r="L48" i="55"/>
  <c r="K48" i="55"/>
  <c r="J48" i="55"/>
  <c r="I48" i="55"/>
  <c r="AR47" i="55"/>
  <c r="AQ47" i="55"/>
  <c r="AP47" i="55"/>
  <c r="AO47" i="55"/>
  <c r="AR46" i="55"/>
  <c r="AQ46" i="55"/>
  <c r="AP46" i="55"/>
  <c r="AO46" i="55"/>
  <c r="AR45" i="55"/>
  <c r="AQ45" i="55"/>
  <c r="AP45" i="55"/>
  <c r="AO45" i="55"/>
  <c r="AF44" i="55"/>
  <c r="AE44" i="55"/>
  <c r="AD44" i="55"/>
  <c r="AC44" i="55"/>
  <c r="T44" i="55"/>
  <c r="S44" i="55"/>
  <c r="R44" i="55"/>
  <c r="Q44" i="55"/>
  <c r="P44" i="55"/>
  <c r="O44" i="55"/>
  <c r="N44" i="55"/>
  <c r="M44" i="55"/>
  <c r="L44" i="55"/>
  <c r="K44" i="55"/>
  <c r="J44" i="55"/>
  <c r="I44" i="55"/>
  <c r="AR42" i="55"/>
  <c r="AQ42" i="55"/>
  <c r="AP42" i="55"/>
  <c r="AR41" i="55"/>
  <c r="AQ41" i="55"/>
  <c r="AP41" i="55"/>
  <c r="AO41" i="55"/>
  <c r="AR40" i="55"/>
  <c r="AQ40" i="55"/>
  <c r="AP40" i="55"/>
  <c r="AO40" i="55"/>
  <c r="AR39" i="55"/>
  <c r="AQ39" i="55"/>
  <c r="AO39" i="55"/>
  <c r="AR38" i="55"/>
  <c r="AQ38" i="55"/>
  <c r="AO38" i="55"/>
  <c r="AF37" i="55"/>
  <c r="AE37" i="55"/>
  <c r="AD37" i="55"/>
  <c r="AC37" i="55"/>
  <c r="AB37" i="55"/>
  <c r="AA37" i="55"/>
  <c r="Z37" i="55"/>
  <c r="Y37" i="55"/>
  <c r="X37" i="55"/>
  <c r="W37" i="55"/>
  <c r="V37" i="55"/>
  <c r="U37" i="55"/>
  <c r="T37" i="55"/>
  <c r="S37" i="55"/>
  <c r="R37" i="55"/>
  <c r="Q37" i="55"/>
  <c r="P37" i="55"/>
  <c r="O37" i="55"/>
  <c r="N37" i="55"/>
  <c r="M37" i="55"/>
  <c r="L37" i="55"/>
  <c r="K37" i="55"/>
  <c r="J37" i="55"/>
  <c r="I37" i="55"/>
  <c r="AR36" i="55"/>
  <c r="AQ36" i="55"/>
  <c r="AP36" i="55"/>
  <c r="AO36" i="55"/>
  <c r="AR35" i="55"/>
  <c r="AQ35" i="55"/>
  <c r="AP35" i="55"/>
  <c r="AO35" i="55"/>
  <c r="AF34" i="55"/>
  <c r="AE34" i="55"/>
  <c r="AD34" i="55"/>
  <c r="AC34" i="55"/>
  <c r="AB34" i="55"/>
  <c r="AA34" i="55"/>
  <c r="Z34" i="55"/>
  <c r="Y34" i="55"/>
  <c r="X34" i="55"/>
  <c r="W34" i="55"/>
  <c r="V34" i="55"/>
  <c r="U34" i="55"/>
  <c r="T34" i="55"/>
  <c r="S34" i="55"/>
  <c r="R34" i="55"/>
  <c r="Q34" i="55"/>
  <c r="P34" i="55"/>
  <c r="O34" i="55"/>
  <c r="N34" i="55"/>
  <c r="M34" i="55"/>
  <c r="L34" i="55"/>
  <c r="K34" i="55"/>
  <c r="J34" i="55"/>
  <c r="I34" i="55"/>
  <c r="AR33" i="55"/>
  <c r="AQ33" i="55"/>
  <c r="AP33" i="55"/>
  <c r="AO33" i="55"/>
  <c r="AR32" i="55"/>
  <c r="AQ32" i="55"/>
  <c r="AP32" i="55"/>
  <c r="AO32" i="55"/>
  <c r="AF31" i="55"/>
  <c r="AE31" i="55"/>
  <c r="AD31" i="55"/>
  <c r="AC31" i="55"/>
  <c r="AB31" i="55"/>
  <c r="AA31" i="55"/>
  <c r="Z31" i="55"/>
  <c r="Y31" i="55"/>
  <c r="X31" i="55"/>
  <c r="W31" i="55"/>
  <c r="V31" i="55"/>
  <c r="U31" i="55"/>
  <c r="T31" i="55"/>
  <c r="S31" i="55"/>
  <c r="R31" i="55"/>
  <c r="Q31" i="55"/>
  <c r="P31" i="55"/>
  <c r="O31" i="55"/>
  <c r="N31" i="55"/>
  <c r="M31" i="55"/>
  <c r="L31" i="55"/>
  <c r="K31" i="55"/>
  <c r="J31" i="55"/>
  <c r="I31" i="55"/>
  <c r="AR30" i="55"/>
  <c r="AQ30" i="55"/>
  <c r="AP30" i="55"/>
  <c r="AO30" i="55"/>
  <c r="AR29" i="55"/>
  <c r="AQ29" i="55"/>
  <c r="AP29" i="55"/>
  <c r="AO29" i="55"/>
  <c r="AF28" i="55"/>
  <c r="AE28" i="55"/>
  <c r="AD28" i="55"/>
  <c r="AC28" i="55"/>
  <c r="AB28" i="55"/>
  <c r="AA28" i="55"/>
  <c r="Z28" i="55"/>
  <c r="Y28" i="55"/>
  <c r="X28" i="55"/>
  <c r="W28" i="55"/>
  <c r="V28" i="55"/>
  <c r="U28" i="55"/>
  <c r="T28" i="55"/>
  <c r="S28" i="55"/>
  <c r="R28" i="55"/>
  <c r="Q28" i="55"/>
  <c r="P28" i="55"/>
  <c r="O28" i="55"/>
  <c r="N28" i="55"/>
  <c r="M28" i="55"/>
  <c r="L28" i="55"/>
  <c r="K28" i="55"/>
  <c r="J28" i="55"/>
  <c r="I28" i="55"/>
  <c r="AR27" i="55"/>
  <c r="AQ27" i="55"/>
  <c r="AP27" i="55"/>
  <c r="AO27" i="55"/>
  <c r="AR26" i="55"/>
  <c r="AQ26" i="55"/>
  <c r="AP26" i="55"/>
  <c r="AO26" i="55"/>
  <c r="AR25" i="55"/>
  <c r="AQ25" i="55"/>
  <c r="AP25" i="55"/>
  <c r="AO25" i="55"/>
  <c r="AR24" i="55"/>
  <c r="AQ24" i="55"/>
  <c r="AP24" i="55"/>
  <c r="AO24" i="55"/>
  <c r="AF23" i="55"/>
  <c r="AE23" i="55"/>
  <c r="AD23" i="55"/>
  <c r="AC23" i="55"/>
  <c r="AB23" i="55"/>
  <c r="AA23" i="55"/>
  <c r="Z23" i="55"/>
  <c r="Y23" i="55"/>
  <c r="X23" i="55"/>
  <c r="W23" i="55"/>
  <c r="V23" i="55"/>
  <c r="U23" i="55"/>
  <c r="T23" i="55"/>
  <c r="S23" i="55"/>
  <c r="R23" i="55"/>
  <c r="Q23" i="55"/>
  <c r="P23" i="55"/>
  <c r="O23" i="55"/>
  <c r="N23" i="55"/>
  <c r="M23" i="55"/>
  <c r="L23" i="55"/>
  <c r="K23" i="55"/>
  <c r="J23" i="55"/>
  <c r="I23" i="55"/>
  <c r="AR22" i="55"/>
  <c r="AQ22" i="55"/>
  <c r="AP22" i="55"/>
  <c r="AO22" i="55"/>
  <c r="AR21" i="55"/>
  <c r="AQ21" i="55"/>
  <c r="AP21" i="55"/>
  <c r="AO21" i="55"/>
  <c r="AF20" i="55"/>
  <c r="AE20" i="55"/>
  <c r="AD20" i="55"/>
  <c r="AC20" i="55"/>
  <c r="AB20" i="55"/>
  <c r="AA20" i="55"/>
  <c r="Z20" i="55"/>
  <c r="Y20" i="55"/>
  <c r="X20" i="55"/>
  <c r="W20" i="55"/>
  <c r="V20" i="55"/>
  <c r="U20" i="55"/>
  <c r="T20" i="55"/>
  <c r="S20" i="55"/>
  <c r="R20" i="55"/>
  <c r="Q20" i="55"/>
  <c r="P20" i="55"/>
  <c r="O20" i="55"/>
  <c r="N20" i="55"/>
  <c r="M20" i="55"/>
  <c r="L20" i="55"/>
  <c r="K20" i="55"/>
  <c r="J20" i="55"/>
  <c r="I20" i="55"/>
  <c r="AR19" i="55"/>
  <c r="AQ19" i="55"/>
  <c r="AP19" i="55"/>
  <c r="AO19" i="55"/>
  <c r="AF18" i="55"/>
  <c r="AE18" i="55"/>
  <c r="AD18" i="55"/>
  <c r="AC18" i="55"/>
  <c r="AB18" i="55"/>
  <c r="AA18" i="55"/>
  <c r="Z18" i="55"/>
  <c r="Y18" i="55"/>
  <c r="X18" i="55"/>
  <c r="W18" i="55"/>
  <c r="V18" i="55"/>
  <c r="U18" i="55"/>
  <c r="T18" i="55"/>
  <c r="S18" i="55"/>
  <c r="R18" i="55"/>
  <c r="Q18" i="55"/>
  <c r="P18" i="55"/>
  <c r="O18" i="55"/>
  <c r="N18" i="55"/>
  <c r="M18" i="55"/>
  <c r="L18" i="55"/>
  <c r="K18" i="55"/>
  <c r="J18" i="55"/>
  <c r="I18" i="55"/>
  <c r="AR17" i="55"/>
  <c r="AQ17" i="55"/>
  <c r="AP17" i="55"/>
  <c r="AO17" i="55"/>
  <c r="AF16" i="55"/>
  <c r="AF15" i="55" s="1"/>
  <c r="AE16" i="55"/>
  <c r="AE15" i="55" s="1"/>
  <c r="AD16" i="55"/>
  <c r="AD15" i="55" s="1"/>
  <c r="AC16" i="55"/>
  <c r="AC15" i="55" s="1"/>
  <c r="AB16" i="55"/>
  <c r="AB15" i="55" s="1"/>
  <c r="AA16" i="55"/>
  <c r="AA15" i="55" s="1"/>
  <c r="Z16" i="55"/>
  <c r="Z15" i="55" s="1"/>
  <c r="Y16" i="55"/>
  <c r="Y15" i="55" s="1"/>
  <c r="X16" i="55"/>
  <c r="X15" i="55" s="1"/>
  <c r="W16" i="55"/>
  <c r="W15" i="55" s="1"/>
  <c r="V16" i="55"/>
  <c r="V15" i="55" s="1"/>
  <c r="U16" i="55"/>
  <c r="U15" i="55" s="1"/>
  <c r="T16" i="55"/>
  <c r="T15" i="55" s="1"/>
  <c r="S16" i="55"/>
  <c r="S15" i="55" s="1"/>
  <c r="R16" i="55"/>
  <c r="R15" i="55" s="1"/>
  <c r="Q16" i="55"/>
  <c r="Q15" i="55" s="1"/>
  <c r="P16" i="55"/>
  <c r="P15" i="55" s="1"/>
  <c r="O16" i="55"/>
  <c r="O15" i="55" s="1"/>
  <c r="N16" i="55"/>
  <c r="N15" i="55" s="1"/>
  <c r="M16" i="55"/>
  <c r="M15" i="55" s="1"/>
  <c r="L16" i="55"/>
  <c r="L15" i="55" s="1"/>
  <c r="K16" i="55"/>
  <c r="K15" i="55" s="1"/>
  <c r="J16" i="55"/>
  <c r="J15" i="55" s="1"/>
  <c r="I16" i="55"/>
  <c r="I15" i="55" s="1"/>
  <c r="AR14" i="55"/>
  <c r="AQ14" i="55"/>
  <c r="AP14" i="55"/>
  <c r="AO14" i="55"/>
  <c r="AR13" i="55"/>
  <c r="AQ13" i="55"/>
  <c r="AP13" i="55"/>
  <c r="AO13" i="55"/>
  <c r="AF12" i="55"/>
  <c r="AF11" i="55" s="1"/>
  <c r="AE12" i="55"/>
  <c r="AE11" i="55" s="1"/>
  <c r="AD12" i="55"/>
  <c r="AD11" i="55" s="1"/>
  <c r="AC12" i="55"/>
  <c r="AC11" i="55" s="1"/>
  <c r="AB12" i="55"/>
  <c r="AB11" i="55" s="1"/>
  <c r="AA12" i="55"/>
  <c r="AA11" i="55" s="1"/>
  <c r="Z12" i="55"/>
  <c r="Z11" i="55" s="1"/>
  <c r="Y12" i="55"/>
  <c r="Y11" i="55" s="1"/>
  <c r="X12" i="55"/>
  <c r="X11" i="55" s="1"/>
  <c r="W12" i="55"/>
  <c r="W11" i="55" s="1"/>
  <c r="V12" i="55"/>
  <c r="V11" i="55" s="1"/>
  <c r="U12" i="55"/>
  <c r="U11" i="55" s="1"/>
  <c r="T12" i="55"/>
  <c r="T11" i="55" s="1"/>
  <c r="S12" i="55"/>
  <c r="S11" i="55" s="1"/>
  <c r="R12" i="55"/>
  <c r="R11" i="55" s="1"/>
  <c r="Q12" i="55"/>
  <c r="Q11" i="55" s="1"/>
  <c r="P12" i="55"/>
  <c r="P11" i="55" s="1"/>
  <c r="M12" i="55"/>
  <c r="M11" i="55" s="1"/>
  <c r="O11" i="55"/>
  <c r="N11" i="55"/>
  <c r="AR10" i="55"/>
  <c r="AQ10" i="55"/>
  <c r="AP10" i="55"/>
  <c r="AO10" i="55"/>
  <c r="AR8" i="55"/>
  <c r="AQ8" i="55"/>
  <c r="AP8" i="55"/>
  <c r="AO8" i="55"/>
  <c r="AR7" i="55"/>
  <c r="AQ7" i="55"/>
  <c r="AP7" i="55"/>
  <c r="AO7" i="55"/>
  <c r="AF6" i="55"/>
  <c r="AE6" i="55"/>
  <c r="AD6" i="55"/>
  <c r="AC6" i="55"/>
  <c r="AB6" i="55"/>
  <c r="AA6" i="55"/>
  <c r="Z6" i="55"/>
  <c r="Y6" i="55"/>
  <c r="X6" i="55"/>
  <c r="W6" i="55"/>
  <c r="V6" i="55"/>
  <c r="U6" i="55"/>
  <c r="T6" i="55"/>
  <c r="S6" i="55"/>
  <c r="R6" i="55"/>
  <c r="Q6" i="55"/>
  <c r="P6" i="55"/>
  <c r="O6" i="55"/>
  <c r="N6" i="55"/>
  <c r="M6" i="55"/>
  <c r="L6" i="55"/>
  <c r="K6" i="55"/>
  <c r="J6" i="55"/>
  <c r="I6" i="55"/>
  <c r="AQ5" i="55"/>
  <c r="AP5" i="55"/>
  <c r="AO5" i="55"/>
  <c r="P5" i="55"/>
  <c r="AR5" i="55" s="1"/>
  <c r="C115" i="51"/>
  <c r="D115" i="51"/>
  <c r="E115" i="51"/>
  <c r="E114" i="51" s="1"/>
  <c r="F115" i="51"/>
  <c r="F114" i="51" s="1"/>
  <c r="G115" i="51"/>
  <c r="G114" i="51" s="1"/>
  <c r="H115" i="51"/>
  <c r="H114" i="51" s="1"/>
  <c r="I115" i="51"/>
  <c r="I114" i="51" s="1"/>
  <c r="J115" i="51"/>
  <c r="J114" i="51" s="1"/>
  <c r="K115" i="51"/>
  <c r="L115" i="51"/>
  <c r="M115" i="51"/>
  <c r="N115" i="51"/>
  <c r="N114" i="51" s="1"/>
  <c r="O115" i="51"/>
  <c r="O114" i="51" s="1"/>
  <c r="P115" i="51"/>
  <c r="P114" i="51" s="1"/>
  <c r="Q115" i="51"/>
  <c r="Q114" i="51" s="1"/>
  <c r="R115" i="51"/>
  <c r="R114" i="51" s="1"/>
  <c r="T115" i="51"/>
  <c r="T114" i="51" s="1"/>
  <c r="U115" i="51"/>
  <c r="U114" i="51" s="1"/>
  <c r="V115" i="51"/>
  <c r="V114" i="51" s="1"/>
  <c r="W115" i="51"/>
  <c r="W114" i="51" s="1"/>
  <c r="X115" i="51"/>
  <c r="X114" i="51" s="1"/>
  <c r="Y115" i="51"/>
  <c r="Y114" i="51" s="1"/>
  <c r="Z115" i="51"/>
  <c r="Z114" i="51" s="1"/>
  <c r="AA115" i="51"/>
  <c r="AA114" i="51" s="1"/>
  <c r="AB115" i="51"/>
  <c r="AB114" i="51" s="1"/>
  <c r="AC115" i="51"/>
  <c r="AC114" i="51" s="1"/>
  <c r="AD115" i="51"/>
  <c r="AD114" i="51" s="1"/>
  <c r="AE115" i="51"/>
  <c r="AF115" i="51"/>
  <c r="AF114" i="51" s="1"/>
  <c r="AG115" i="51"/>
  <c r="AG114" i="51" s="1"/>
  <c r="AH115" i="51"/>
  <c r="AH114" i="51" s="1"/>
  <c r="AI115" i="51"/>
  <c r="AI114" i="51" s="1"/>
  <c r="AJ115" i="51"/>
  <c r="AJ114" i="51" s="1"/>
  <c r="AK115" i="51"/>
  <c r="AK114" i="51" s="1"/>
  <c r="AL115" i="51"/>
  <c r="AL114" i="51" s="1"/>
  <c r="AM115" i="51"/>
  <c r="AM114" i="51" s="1"/>
  <c r="AN115" i="51"/>
  <c r="AN114" i="51" s="1"/>
  <c r="AO115" i="51"/>
  <c r="AO114" i="51" s="1"/>
  <c r="AP115" i="51"/>
  <c r="AP114" i="51" s="1"/>
  <c r="C109" i="51"/>
  <c r="D109" i="51"/>
  <c r="E109" i="51"/>
  <c r="E108" i="51" s="1"/>
  <c r="F109" i="51"/>
  <c r="F108" i="51" s="1"/>
  <c r="G109" i="51"/>
  <c r="G108" i="51" s="1"/>
  <c r="H109" i="51"/>
  <c r="H108" i="51" s="1"/>
  <c r="I109" i="51"/>
  <c r="I108" i="51" s="1"/>
  <c r="J109" i="51"/>
  <c r="J108" i="51" s="1"/>
  <c r="K109" i="51"/>
  <c r="L109" i="51"/>
  <c r="M109" i="51"/>
  <c r="N109" i="51"/>
  <c r="N108" i="51" s="1"/>
  <c r="O109" i="51"/>
  <c r="O108" i="51" s="1"/>
  <c r="P109" i="51"/>
  <c r="P108" i="51" s="1"/>
  <c r="Q109" i="51"/>
  <c r="Q108" i="51" s="1"/>
  <c r="R109" i="51"/>
  <c r="R108" i="51" s="1"/>
  <c r="S109" i="51"/>
  <c r="S108" i="51" s="1"/>
  <c r="T109" i="51"/>
  <c r="T108" i="51" s="1"/>
  <c r="U109" i="51"/>
  <c r="U108" i="51" s="1"/>
  <c r="V109" i="51"/>
  <c r="V108" i="51" s="1"/>
  <c r="W109" i="51"/>
  <c r="W108" i="51" s="1"/>
  <c r="X109" i="51"/>
  <c r="X108" i="51" s="1"/>
  <c r="Y109" i="51"/>
  <c r="Y108" i="51" s="1"/>
  <c r="Z109" i="51"/>
  <c r="Z108" i="51" s="1"/>
  <c r="AA109" i="51"/>
  <c r="AA108" i="51" s="1"/>
  <c r="AB109" i="51"/>
  <c r="AB108" i="51" s="1"/>
  <c r="AC109" i="51"/>
  <c r="AC108" i="51" s="1"/>
  <c r="AD109" i="51"/>
  <c r="AD108" i="51" s="1"/>
  <c r="AE109" i="51"/>
  <c r="AF109" i="51"/>
  <c r="AF108" i="51" s="1"/>
  <c r="AG109" i="51"/>
  <c r="AG108" i="51" s="1"/>
  <c r="AH109" i="51"/>
  <c r="AH108" i="51" s="1"/>
  <c r="AI109" i="51"/>
  <c r="AI108" i="51" s="1"/>
  <c r="AJ109" i="51"/>
  <c r="AJ108" i="51" s="1"/>
  <c r="AK109" i="51"/>
  <c r="AK108" i="51" s="1"/>
  <c r="AL109" i="51"/>
  <c r="AL108" i="51" s="1"/>
  <c r="AM109" i="51"/>
  <c r="AM108" i="51" s="1"/>
  <c r="AN109" i="51"/>
  <c r="AN108" i="51" s="1"/>
  <c r="AO109" i="51"/>
  <c r="AO108" i="51" s="1"/>
  <c r="AP109" i="51"/>
  <c r="AP108" i="51" s="1"/>
  <c r="C103" i="51"/>
  <c r="D103" i="51"/>
  <c r="E103" i="51"/>
  <c r="E102" i="51" s="1"/>
  <c r="E101" i="51" s="1"/>
  <c r="F103" i="51"/>
  <c r="F102" i="51" s="1"/>
  <c r="F101" i="51" s="1"/>
  <c r="G103" i="51"/>
  <c r="G102" i="51" s="1"/>
  <c r="G101" i="51" s="1"/>
  <c r="H103" i="51"/>
  <c r="H102" i="51" s="1"/>
  <c r="H101" i="51" s="1"/>
  <c r="I103" i="51"/>
  <c r="I102" i="51" s="1"/>
  <c r="I101" i="51" s="1"/>
  <c r="J103" i="51"/>
  <c r="J102" i="51" s="1"/>
  <c r="J101" i="51" s="1"/>
  <c r="K103" i="51"/>
  <c r="L103" i="51"/>
  <c r="M103" i="51"/>
  <c r="N103" i="51"/>
  <c r="N102" i="51" s="1"/>
  <c r="N101" i="51" s="1"/>
  <c r="O103" i="51"/>
  <c r="O102" i="51" s="1"/>
  <c r="O101" i="51" s="1"/>
  <c r="P103" i="51"/>
  <c r="P102" i="51" s="1"/>
  <c r="P101" i="51" s="1"/>
  <c r="Q103" i="51"/>
  <c r="Q102" i="51" s="1"/>
  <c r="Q101" i="51" s="1"/>
  <c r="R103" i="51"/>
  <c r="R102" i="51" s="1"/>
  <c r="R101" i="51" s="1"/>
  <c r="S103" i="51"/>
  <c r="S102" i="51" s="1"/>
  <c r="S101" i="51" s="1"/>
  <c r="T103" i="51"/>
  <c r="T102" i="51" s="1"/>
  <c r="T101" i="51" s="1"/>
  <c r="U103" i="51"/>
  <c r="U102" i="51" s="1"/>
  <c r="U101" i="51" s="1"/>
  <c r="V103" i="51"/>
  <c r="V102" i="51" s="1"/>
  <c r="V101" i="51" s="1"/>
  <c r="W103" i="51"/>
  <c r="W102" i="51" s="1"/>
  <c r="W101" i="51" s="1"/>
  <c r="X103" i="51"/>
  <c r="X102" i="51" s="1"/>
  <c r="X101" i="51" s="1"/>
  <c r="Y103" i="51"/>
  <c r="Y102" i="51" s="1"/>
  <c r="Y101" i="51" s="1"/>
  <c r="Z103" i="51"/>
  <c r="Z102" i="51" s="1"/>
  <c r="Z101" i="51" s="1"/>
  <c r="AA103" i="51"/>
  <c r="AA102" i="51" s="1"/>
  <c r="AA101" i="51" s="1"/>
  <c r="AB103" i="51"/>
  <c r="AB102" i="51" s="1"/>
  <c r="AB101" i="51" s="1"/>
  <c r="AC103" i="51"/>
  <c r="AC102" i="51" s="1"/>
  <c r="AC101" i="51" s="1"/>
  <c r="AD103" i="51"/>
  <c r="AD102" i="51" s="1"/>
  <c r="AD101" i="51" s="1"/>
  <c r="AE103" i="51"/>
  <c r="AF103" i="51"/>
  <c r="AF102" i="51" s="1"/>
  <c r="AF101" i="51" s="1"/>
  <c r="AG103" i="51"/>
  <c r="AG102" i="51" s="1"/>
  <c r="AG101" i="51" s="1"/>
  <c r="AH103" i="51"/>
  <c r="AH102" i="51" s="1"/>
  <c r="AH101" i="51" s="1"/>
  <c r="AI103" i="51"/>
  <c r="AI102" i="51" s="1"/>
  <c r="AI101" i="51" s="1"/>
  <c r="AJ103" i="51"/>
  <c r="AJ102" i="51" s="1"/>
  <c r="AJ101" i="51" s="1"/>
  <c r="AK103" i="51"/>
  <c r="AK102" i="51" s="1"/>
  <c r="AK101" i="51" s="1"/>
  <c r="AL103" i="51"/>
  <c r="AL102" i="51" s="1"/>
  <c r="AL101" i="51" s="1"/>
  <c r="AM103" i="51"/>
  <c r="AM102" i="51" s="1"/>
  <c r="AM101" i="51" s="1"/>
  <c r="AN103" i="51"/>
  <c r="AN102" i="51" s="1"/>
  <c r="AN101" i="51" s="1"/>
  <c r="AO103" i="51"/>
  <c r="AO102" i="51" s="1"/>
  <c r="AO101" i="51" s="1"/>
  <c r="AP103" i="51"/>
  <c r="AP102" i="51" s="1"/>
  <c r="AP101" i="51" s="1"/>
  <c r="C96" i="51"/>
  <c r="D96" i="51"/>
  <c r="E96" i="51"/>
  <c r="E95" i="51" s="1"/>
  <c r="E94" i="51" s="1"/>
  <c r="F96" i="51"/>
  <c r="F95" i="51" s="1"/>
  <c r="F94" i="51" s="1"/>
  <c r="G96" i="51"/>
  <c r="G95" i="51" s="1"/>
  <c r="G94" i="51" s="1"/>
  <c r="H96" i="51"/>
  <c r="H95" i="51" s="1"/>
  <c r="H94" i="51" s="1"/>
  <c r="I96" i="51"/>
  <c r="I95" i="51" s="1"/>
  <c r="I94" i="51" s="1"/>
  <c r="J96" i="51"/>
  <c r="J95" i="51" s="1"/>
  <c r="J94" i="51" s="1"/>
  <c r="K96" i="51"/>
  <c r="L96" i="51"/>
  <c r="M96" i="51"/>
  <c r="N96" i="51"/>
  <c r="N95" i="51" s="1"/>
  <c r="N94" i="51" s="1"/>
  <c r="O96" i="51"/>
  <c r="O95" i="51" s="1"/>
  <c r="O94" i="51" s="1"/>
  <c r="P96" i="51"/>
  <c r="P95" i="51" s="1"/>
  <c r="P94" i="51" s="1"/>
  <c r="Q96" i="51"/>
  <c r="Q95" i="51" s="1"/>
  <c r="Q94" i="51" s="1"/>
  <c r="R96" i="51"/>
  <c r="R95" i="51" s="1"/>
  <c r="R94" i="51" s="1"/>
  <c r="S96" i="51"/>
  <c r="S95" i="51" s="1"/>
  <c r="S94" i="51" s="1"/>
  <c r="T96" i="51"/>
  <c r="T95" i="51" s="1"/>
  <c r="T94" i="51" s="1"/>
  <c r="U96" i="51"/>
  <c r="U95" i="51" s="1"/>
  <c r="U94" i="51" s="1"/>
  <c r="V96" i="51"/>
  <c r="V95" i="51" s="1"/>
  <c r="V94" i="51" s="1"/>
  <c r="W96" i="51"/>
  <c r="W95" i="51" s="1"/>
  <c r="W94" i="51" s="1"/>
  <c r="X96" i="51"/>
  <c r="X95" i="51" s="1"/>
  <c r="X94" i="51" s="1"/>
  <c r="Y96" i="51"/>
  <c r="Y95" i="51" s="1"/>
  <c r="Y94" i="51" s="1"/>
  <c r="Z96" i="51"/>
  <c r="Z95" i="51" s="1"/>
  <c r="Z94" i="51" s="1"/>
  <c r="AA96" i="51"/>
  <c r="AA95" i="51" s="1"/>
  <c r="AA94" i="51" s="1"/>
  <c r="AB96" i="51"/>
  <c r="AB95" i="51" s="1"/>
  <c r="AB94" i="51" s="1"/>
  <c r="AC96" i="51"/>
  <c r="AC95" i="51" s="1"/>
  <c r="AC94" i="51" s="1"/>
  <c r="AD96" i="51"/>
  <c r="AD95" i="51" s="1"/>
  <c r="AD94" i="51" s="1"/>
  <c r="AE96" i="51"/>
  <c r="AF96" i="51"/>
  <c r="AF95" i="51" s="1"/>
  <c r="AF94" i="51" s="1"/>
  <c r="AG96" i="51"/>
  <c r="AG95" i="51" s="1"/>
  <c r="AG94" i="51" s="1"/>
  <c r="AH96" i="51"/>
  <c r="AH95" i="51" s="1"/>
  <c r="AH94" i="51" s="1"/>
  <c r="AI96" i="51"/>
  <c r="AI95" i="51" s="1"/>
  <c r="AI94" i="51" s="1"/>
  <c r="AJ96" i="51"/>
  <c r="AJ95" i="51" s="1"/>
  <c r="AJ94" i="51" s="1"/>
  <c r="AK96" i="51"/>
  <c r="AK95" i="51" s="1"/>
  <c r="AK94" i="51" s="1"/>
  <c r="AL96" i="51"/>
  <c r="AL95" i="51" s="1"/>
  <c r="AL94" i="51" s="1"/>
  <c r="AM96" i="51"/>
  <c r="AM95" i="51" s="1"/>
  <c r="AM94" i="51" s="1"/>
  <c r="AN96" i="51"/>
  <c r="AN95" i="51" s="1"/>
  <c r="AN94" i="51" s="1"/>
  <c r="AO96" i="51"/>
  <c r="AO95" i="51" s="1"/>
  <c r="AO94" i="51" s="1"/>
  <c r="AP96" i="51"/>
  <c r="AP95" i="51" s="1"/>
  <c r="AP94" i="51" s="1"/>
  <c r="C91" i="51"/>
  <c r="D91" i="51"/>
  <c r="E91" i="51"/>
  <c r="E90" i="51" s="1"/>
  <c r="F91" i="51"/>
  <c r="F90" i="51" s="1"/>
  <c r="G91" i="51"/>
  <c r="G90" i="51" s="1"/>
  <c r="H91" i="51"/>
  <c r="H90" i="51" s="1"/>
  <c r="I91" i="51"/>
  <c r="I90" i="51" s="1"/>
  <c r="J91" i="51"/>
  <c r="J90" i="51" s="1"/>
  <c r="K91" i="51"/>
  <c r="L91" i="51"/>
  <c r="M91" i="51"/>
  <c r="N91" i="51"/>
  <c r="N90" i="51" s="1"/>
  <c r="O91" i="51"/>
  <c r="O90" i="51" s="1"/>
  <c r="P91" i="51"/>
  <c r="P90" i="51" s="1"/>
  <c r="Q91" i="51"/>
  <c r="Q90" i="51" s="1"/>
  <c r="R91" i="51"/>
  <c r="R90" i="51" s="1"/>
  <c r="S91" i="51"/>
  <c r="S90" i="51" s="1"/>
  <c r="T91" i="51"/>
  <c r="T90" i="51" s="1"/>
  <c r="U91" i="51"/>
  <c r="U90" i="51" s="1"/>
  <c r="V91" i="51"/>
  <c r="V90" i="51" s="1"/>
  <c r="W91" i="51"/>
  <c r="W90" i="51" s="1"/>
  <c r="X91" i="51"/>
  <c r="X90" i="51" s="1"/>
  <c r="Y91" i="51"/>
  <c r="Y90" i="51" s="1"/>
  <c r="Z91" i="51"/>
  <c r="Z90" i="51" s="1"/>
  <c r="AA91" i="51"/>
  <c r="AA90" i="51" s="1"/>
  <c r="AB91" i="51"/>
  <c r="AB90" i="51" s="1"/>
  <c r="AC91" i="51"/>
  <c r="AC90" i="51" s="1"/>
  <c r="AD91" i="51"/>
  <c r="AD90" i="51" s="1"/>
  <c r="AE91" i="51"/>
  <c r="AF91" i="51"/>
  <c r="AF90" i="51" s="1"/>
  <c r="AG91" i="51"/>
  <c r="AG90" i="51" s="1"/>
  <c r="AH91" i="51"/>
  <c r="AH90" i="51" s="1"/>
  <c r="AI91" i="51"/>
  <c r="AI90" i="51" s="1"/>
  <c r="AJ91" i="51"/>
  <c r="AJ90" i="51" s="1"/>
  <c r="AK91" i="51"/>
  <c r="AK90" i="51" s="1"/>
  <c r="AL91" i="51"/>
  <c r="AL90" i="51" s="1"/>
  <c r="AM91" i="51"/>
  <c r="AM90" i="51" s="1"/>
  <c r="AN91" i="51"/>
  <c r="AN90" i="51" s="1"/>
  <c r="AO91" i="51"/>
  <c r="AO90" i="51" s="1"/>
  <c r="AP91" i="51"/>
  <c r="AP90" i="51" s="1"/>
  <c r="C84" i="51"/>
  <c r="D84" i="51"/>
  <c r="E84" i="51"/>
  <c r="E83" i="51" s="1"/>
  <c r="F84" i="51"/>
  <c r="F83" i="51" s="1"/>
  <c r="G84" i="51"/>
  <c r="G83" i="51" s="1"/>
  <c r="H84" i="51"/>
  <c r="H83" i="51" s="1"/>
  <c r="I84" i="51"/>
  <c r="I83" i="51" s="1"/>
  <c r="J84" i="51"/>
  <c r="J83" i="51" s="1"/>
  <c r="K84" i="51"/>
  <c r="L84" i="51"/>
  <c r="M84" i="51"/>
  <c r="N84" i="51"/>
  <c r="N83" i="51" s="1"/>
  <c r="O84" i="51"/>
  <c r="O83" i="51" s="1"/>
  <c r="P84" i="51"/>
  <c r="P83" i="51" s="1"/>
  <c r="Q84" i="51"/>
  <c r="Q83" i="51" s="1"/>
  <c r="R84" i="51"/>
  <c r="R83" i="51" s="1"/>
  <c r="S84" i="51"/>
  <c r="S83" i="51" s="1"/>
  <c r="T84" i="51"/>
  <c r="T83" i="51" s="1"/>
  <c r="U84" i="51"/>
  <c r="U83" i="51" s="1"/>
  <c r="V84" i="51"/>
  <c r="V83" i="51" s="1"/>
  <c r="W84" i="51"/>
  <c r="W83" i="51" s="1"/>
  <c r="X84" i="51"/>
  <c r="X83" i="51" s="1"/>
  <c r="Y84" i="51"/>
  <c r="Y83" i="51" s="1"/>
  <c r="Z84" i="51"/>
  <c r="Z83" i="51" s="1"/>
  <c r="AA84" i="51"/>
  <c r="AA83" i="51" s="1"/>
  <c r="AB84" i="51"/>
  <c r="AB83" i="51" s="1"/>
  <c r="AC84" i="51"/>
  <c r="AC83" i="51" s="1"/>
  <c r="AD84" i="51"/>
  <c r="AD83" i="51" s="1"/>
  <c r="AE84" i="51"/>
  <c r="AF84" i="51"/>
  <c r="AF83" i="51" s="1"/>
  <c r="AG84" i="51"/>
  <c r="AG83" i="51" s="1"/>
  <c r="AH84" i="51"/>
  <c r="AH83" i="51" s="1"/>
  <c r="AI84" i="51"/>
  <c r="AI83" i="51" s="1"/>
  <c r="AJ84" i="51"/>
  <c r="AJ83" i="51" s="1"/>
  <c r="AK84" i="51"/>
  <c r="AK83" i="51" s="1"/>
  <c r="AL84" i="51"/>
  <c r="AL83" i="51" s="1"/>
  <c r="AM84" i="51"/>
  <c r="AM83" i="51" s="1"/>
  <c r="AN84" i="51"/>
  <c r="AN83" i="51" s="1"/>
  <c r="AO84" i="51"/>
  <c r="AO83" i="51" s="1"/>
  <c r="AP84" i="51"/>
  <c r="AP83" i="51" s="1"/>
  <c r="C76" i="51"/>
  <c r="D76" i="51"/>
  <c r="E76" i="51"/>
  <c r="E75" i="51" s="1"/>
  <c r="F76" i="51"/>
  <c r="F75" i="51" s="1"/>
  <c r="G76" i="51"/>
  <c r="G75" i="51" s="1"/>
  <c r="H76" i="51"/>
  <c r="H75" i="51" s="1"/>
  <c r="I76" i="51"/>
  <c r="I75" i="51" s="1"/>
  <c r="J76" i="51"/>
  <c r="J75" i="51" s="1"/>
  <c r="K76" i="51"/>
  <c r="L76" i="51"/>
  <c r="M76" i="51"/>
  <c r="N76" i="51"/>
  <c r="N75" i="51" s="1"/>
  <c r="O76" i="51"/>
  <c r="O75" i="51" s="1"/>
  <c r="P76" i="51"/>
  <c r="P75" i="51" s="1"/>
  <c r="Q76" i="51"/>
  <c r="Q75" i="51" s="1"/>
  <c r="R76" i="51"/>
  <c r="R75" i="51" s="1"/>
  <c r="S76" i="51"/>
  <c r="S75" i="51" s="1"/>
  <c r="T76" i="51"/>
  <c r="T75" i="51" s="1"/>
  <c r="U76" i="51"/>
  <c r="U75" i="51" s="1"/>
  <c r="V76" i="51"/>
  <c r="V75" i="51" s="1"/>
  <c r="W76" i="51"/>
  <c r="W75" i="51" s="1"/>
  <c r="X76" i="51"/>
  <c r="X75" i="51" s="1"/>
  <c r="Y76" i="51"/>
  <c r="Y75" i="51" s="1"/>
  <c r="Z76" i="51"/>
  <c r="Z75" i="51" s="1"/>
  <c r="AA76" i="51"/>
  <c r="AA75" i="51" s="1"/>
  <c r="AB76" i="51"/>
  <c r="AB75" i="51" s="1"/>
  <c r="AC76" i="51"/>
  <c r="AC75" i="51" s="1"/>
  <c r="AD76" i="51"/>
  <c r="AD75" i="51" s="1"/>
  <c r="AE76" i="51"/>
  <c r="AF76" i="51"/>
  <c r="AF75" i="51" s="1"/>
  <c r="AG76" i="51"/>
  <c r="AG75" i="51" s="1"/>
  <c r="AH76" i="51"/>
  <c r="AH75" i="51" s="1"/>
  <c r="AI76" i="51"/>
  <c r="AI75" i="51" s="1"/>
  <c r="AJ76" i="51"/>
  <c r="AJ75" i="51" s="1"/>
  <c r="AK76" i="51"/>
  <c r="AK75" i="51" s="1"/>
  <c r="AL76" i="51"/>
  <c r="AL75" i="51" s="1"/>
  <c r="AM76" i="51"/>
  <c r="AM75" i="51" s="1"/>
  <c r="AN76" i="51"/>
  <c r="AN75" i="51" s="1"/>
  <c r="AO76" i="51"/>
  <c r="AO75" i="51" s="1"/>
  <c r="AP76" i="51"/>
  <c r="AP75" i="51" s="1"/>
  <c r="C71" i="51"/>
  <c r="D71" i="51"/>
  <c r="E71" i="51"/>
  <c r="E70" i="51" s="1"/>
  <c r="E69" i="51" s="1"/>
  <c r="F71" i="51"/>
  <c r="F70" i="51" s="1"/>
  <c r="F69" i="51" s="1"/>
  <c r="G71" i="51"/>
  <c r="G70" i="51" s="1"/>
  <c r="G69" i="51" s="1"/>
  <c r="H71" i="51"/>
  <c r="H70" i="51" s="1"/>
  <c r="H69" i="51" s="1"/>
  <c r="I71" i="51"/>
  <c r="I70" i="51" s="1"/>
  <c r="I69" i="51" s="1"/>
  <c r="J71" i="51"/>
  <c r="J70" i="51" s="1"/>
  <c r="J69" i="51" s="1"/>
  <c r="K71" i="51"/>
  <c r="L71" i="51"/>
  <c r="M71" i="51"/>
  <c r="N71" i="51"/>
  <c r="N70" i="51" s="1"/>
  <c r="N69" i="51" s="1"/>
  <c r="O71" i="51"/>
  <c r="O70" i="51" s="1"/>
  <c r="O69" i="51" s="1"/>
  <c r="P71" i="51"/>
  <c r="P70" i="51" s="1"/>
  <c r="P69" i="51" s="1"/>
  <c r="Q71" i="51"/>
  <c r="Q70" i="51" s="1"/>
  <c r="Q69" i="51" s="1"/>
  <c r="R71" i="51"/>
  <c r="R70" i="51" s="1"/>
  <c r="R69" i="51" s="1"/>
  <c r="S71" i="51"/>
  <c r="S70" i="51" s="1"/>
  <c r="S69" i="51" s="1"/>
  <c r="T71" i="51"/>
  <c r="T70" i="51" s="1"/>
  <c r="T69" i="51" s="1"/>
  <c r="U71" i="51"/>
  <c r="U70" i="51" s="1"/>
  <c r="U69" i="51" s="1"/>
  <c r="V71" i="51"/>
  <c r="V70" i="51" s="1"/>
  <c r="V69" i="51" s="1"/>
  <c r="W71" i="51"/>
  <c r="W70" i="51" s="1"/>
  <c r="W69" i="51" s="1"/>
  <c r="X71" i="51"/>
  <c r="X70" i="51" s="1"/>
  <c r="X69" i="51" s="1"/>
  <c r="Y71" i="51"/>
  <c r="Y70" i="51" s="1"/>
  <c r="Y69" i="51" s="1"/>
  <c r="Z71" i="51"/>
  <c r="Z70" i="51" s="1"/>
  <c r="Z69" i="51" s="1"/>
  <c r="AA71" i="51"/>
  <c r="AA70" i="51" s="1"/>
  <c r="AA69" i="51" s="1"/>
  <c r="AB71" i="51"/>
  <c r="AB70" i="51" s="1"/>
  <c r="AB69" i="51" s="1"/>
  <c r="AC71" i="51"/>
  <c r="AC70" i="51" s="1"/>
  <c r="AC69" i="51" s="1"/>
  <c r="AD71" i="51"/>
  <c r="AD70" i="51" s="1"/>
  <c r="AD69" i="51" s="1"/>
  <c r="AE71" i="51"/>
  <c r="AF71" i="51"/>
  <c r="AF70" i="51" s="1"/>
  <c r="AF69" i="51" s="1"/>
  <c r="AG71" i="51"/>
  <c r="AG70" i="51" s="1"/>
  <c r="AG69" i="51" s="1"/>
  <c r="AH71" i="51"/>
  <c r="AH70" i="51" s="1"/>
  <c r="AH69" i="51" s="1"/>
  <c r="AI71" i="51"/>
  <c r="AI70" i="51" s="1"/>
  <c r="AI69" i="51" s="1"/>
  <c r="AJ71" i="51"/>
  <c r="AJ70" i="51" s="1"/>
  <c r="AJ69" i="51" s="1"/>
  <c r="AK71" i="51"/>
  <c r="AK70" i="51" s="1"/>
  <c r="AK69" i="51" s="1"/>
  <c r="AL71" i="51"/>
  <c r="AL70" i="51" s="1"/>
  <c r="AL69" i="51" s="1"/>
  <c r="AM71" i="51"/>
  <c r="AM70" i="51" s="1"/>
  <c r="AM69" i="51" s="1"/>
  <c r="AN71" i="51"/>
  <c r="AN70" i="51" s="1"/>
  <c r="AN69" i="51" s="1"/>
  <c r="AO71" i="51"/>
  <c r="AO70" i="51" s="1"/>
  <c r="AO69" i="51" s="1"/>
  <c r="AP71" i="51"/>
  <c r="AP70" i="51" s="1"/>
  <c r="AP69" i="51" s="1"/>
  <c r="C66" i="51"/>
  <c r="D66" i="51"/>
  <c r="E66" i="51"/>
  <c r="E65" i="51" s="1"/>
  <c r="F66" i="51"/>
  <c r="F65" i="51" s="1"/>
  <c r="G66" i="51"/>
  <c r="G65" i="51" s="1"/>
  <c r="H66" i="51"/>
  <c r="H65" i="51" s="1"/>
  <c r="I66" i="51"/>
  <c r="I65" i="51" s="1"/>
  <c r="J66" i="51"/>
  <c r="J65" i="51" s="1"/>
  <c r="K66" i="51"/>
  <c r="L66" i="51"/>
  <c r="M66" i="51"/>
  <c r="N66" i="51"/>
  <c r="N65" i="51" s="1"/>
  <c r="O66" i="51"/>
  <c r="O65" i="51" s="1"/>
  <c r="P66" i="51"/>
  <c r="P65" i="51" s="1"/>
  <c r="Q66" i="51"/>
  <c r="Q65" i="51" s="1"/>
  <c r="R66" i="51"/>
  <c r="R65" i="51" s="1"/>
  <c r="S66" i="51"/>
  <c r="S65" i="51" s="1"/>
  <c r="T66" i="51"/>
  <c r="T65" i="51" s="1"/>
  <c r="U66" i="51"/>
  <c r="U65" i="51" s="1"/>
  <c r="V66" i="51"/>
  <c r="V65" i="51" s="1"/>
  <c r="W66" i="51"/>
  <c r="W65" i="51" s="1"/>
  <c r="X66" i="51"/>
  <c r="X65" i="51" s="1"/>
  <c r="Y66" i="51"/>
  <c r="Y65" i="51" s="1"/>
  <c r="Z66" i="51"/>
  <c r="Z65" i="51" s="1"/>
  <c r="AA66" i="51"/>
  <c r="AA65" i="51" s="1"/>
  <c r="AB66" i="51"/>
  <c r="AB65" i="51" s="1"/>
  <c r="AC66" i="51"/>
  <c r="AC65" i="51" s="1"/>
  <c r="AD66" i="51"/>
  <c r="AD65" i="51" s="1"/>
  <c r="AE66" i="51"/>
  <c r="AF66" i="51"/>
  <c r="AF65" i="51" s="1"/>
  <c r="AG66" i="51"/>
  <c r="AG65" i="51" s="1"/>
  <c r="AH66" i="51"/>
  <c r="AH65" i="51" s="1"/>
  <c r="AI66" i="51"/>
  <c r="AI65" i="51" s="1"/>
  <c r="AJ66" i="51"/>
  <c r="AJ65" i="51" s="1"/>
  <c r="AK66" i="51"/>
  <c r="AK65" i="51" s="1"/>
  <c r="AL66" i="51"/>
  <c r="AL65" i="51" s="1"/>
  <c r="AM66" i="51"/>
  <c r="AM65" i="51" s="1"/>
  <c r="AN66" i="51"/>
  <c r="AN65" i="51" s="1"/>
  <c r="AO66" i="51"/>
  <c r="AO65" i="51" s="1"/>
  <c r="AP66" i="51"/>
  <c r="AP65" i="51" s="1"/>
  <c r="AQ66" i="51"/>
  <c r="AQ65" i="51" s="1"/>
  <c r="C55" i="51"/>
  <c r="D55" i="51"/>
  <c r="E55" i="51"/>
  <c r="E54" i="51" s="1"/>
  <c r="F55" i="51"/>
  <c r="F54" i="51" s="1"/>
  <c r="G55" i="51"/>
  <c r="G54" i="51" s="1"/>
  <c r="H55" i="51"/>
  <c r="H54" i="51" s="1"/>
  <c r="I55" i="51"/>
  <c r="I54" i="51" s="1"/>
  <c r="J55" i="51"/>
  <c r="J54" i="51" s="1"/>
  <c r="K55" i="51"/>
  <c r="L55" i="51"/>
  <c r="M55" i="51"/>
  <c r="N55" i="51"/>
  <c r="N54" i="51" s="1"/>
  <c r="O55" i="51"/>
  <c r="O54" i="51" s="1"/>
  <c r="P55" i="51"/>
  <c r="P54" i="51" s="1"/>
  <c r="Q55" i="51"/>
  <c r="Q54" i="51" s="1"/>
  <c r="R55" i="51"/>
  <c r="R54" i="51" s="1"/>
  <c r="S55" i="51"/>
  <c r="S54" i="51" s="1"/>
  <c r="T55" i="51"/>
  <c r="T54" i="51" s="1"/>
  <c r="U55" i="51"/>
  <c r="U54" i="51" s="1"/>
  <c r="V55" i="51"/>
  <c r="V54" i="51" s="1"/>
  <c r="W55" i="51"/>
  <c r="W54" i="51" s="1"/>
  <c r="X55" i="51"/>
  <c r="X54" i="51" s="1"/>
  <c r="Y55" i="51"/>
  <c r="Y54" i="51" s="1"/>
  <c r="Z55" i="51"/>
  <c r="Z54" i="51" s="1"/>
  <c r="AA55" i="51"/>
  <c r="AA54" i="51" s="1"/>
  <c r="AB55" i="51"/>
  <c r="AB54" i="51" s="1"/>
  <c r="AC55" i="51"/>
  <c r="AC54" i="51" s="1"/>
  <c r="AD55" i="51"/>
  <c r="AD54" i="51" s="1"/>
  <c r="AE55" i="51"/>
  <c r="AF55" i="51"/>
  <c r="AF54" i="51" s="1"/>
  <c r="AG55" i="51"/>
  <c r="AG54" i="51" s="1"/>
  <c r="AH55" i="51"/>
  <c r="AH54" i="51" s="1"/>
  <c r="AI55" i="51"/>
  <c r="AI54" i="51" s="1"/>
  <c r="AJ55" i="51"/>
  <c r="AJ54" i="51" s="1"/>
  <c r="AK55" i="51"/>
  <c r="AK54" i="51" s="1"/>
  <c r="AL55" i="51"/>
  <c r="AL54" i="51" s="1"/>
  <c r="AM55" i="51"/>
  <c r="AM54" i="51" s="1"/>
  <c r="AN55" i="51"/>
  <c r="AN54" i="51" s="1"/>
  <c r="AO55" i="51"/>
  <c r="AO54" i="51" s="1"/>
  <c r="AP55" i="51"/>
  <c r="AP54" i="51" s="1"/>
  <c r="C45" i="51"/>
  <c r="D45" i="51"/>
  <c r="E45" i="51"/>
  <c r="E44" i="51" s="1"/>
  <c r="F45" i="51"/>
  <c r="F44" i="51" s="1"/>
  <c r="G45" i="51"/>
  <c r="G44" i="51" s="1"/>
  <c r="H45" i="51"/>
  <c r="H44" i="51" s="1"/>
  <c r="I45" i="51"/>
  <c r="I44" i="51" s="1"/>
  <c r="J45" i="51"/>
  <c r="J44" i="51" s="1"/>
  <c r="K45" i="51"/>
  <c r="L45" i="51"/>
  <c r="M45" i="51"/>
  <c r="N45" i="51"/>
  <c r="N44" i="51" s="1"/>
  <c r="O45" i="51"/>
  <c r="O44" i="51" s="1"/>
  <c r="P45" i="51"/>
  <c r="P44" i="51" s="1"/>
  <c r="Q45" i="51"/>
  <c r="Q44" i="51" s="1"/>
  <c r="R45" i="51"/>
  <c r="R44" i="51" s="1"/>
  <c r="S45" i="51"/>
  <c r="S44" i="51" s="1"/>
  <c r="T45" i="51"/>
  <c r="T44" i="51" s="1"/>
  <c r="U45" i="51"/>
  <c r="U44" i="51" s="1"/>
  <c r="V45" i="51"/>
  <c r="V44" i="51" s="1"/>
  <c r="W45" i="51"/>
  <c r="W44" i="51" s="1"/>
  <c r="X45" i="51"/>
  <c r="X44" i="51" s="1"/>
  <c r="Y45" i="51"/>
  <c r="Y44" i="51" s="1"/>
  <c r="Z45" i="51"/>
  <c r="Z44" i="51" s="1"/>
  <c r="AA45" i="51"/>
  <c r="AA44" i="51" s="1"/>
  <c r="AB45" i="51"/>
  <c r="AB44" i="51" s="1"/>
  <c r="AC45" i="51"/>
  <c r="AC44" i="51" s="1"/>
  <c r="AD45" i="51"/>
  <c r="AD44" i="51" s="1"/>
  <c r="AE45" i="51"/>
  <c r="AF45" i="51"/>
  <c r="AF44" i="51" s="1"/>
  <c r="AG45" i="51"/>
  <c r="AG44" i="51" s="1"/>
  <c r="AH45" i="51"/>
  <c r="AH44" i="51" s="1"/>
  <c r="AI45" i="51"/>
  <c r="AI44" i="51" s="1"/>
  <c r="AJ45" i="51"/>
  <c r="AJ44" i="51" s="1"/>
  <c r="AK45" i="51"/>
  <c r="AK44" i="51" s="1"/>
  <c r="AL45" i="51"/>
  <c r="AL44" i="51" s="1"/>
  <c r="AM45" i="51"/>
  <c r="AM44" i="51" s="1"/>
  <c r="AN45" i="51"/>
  <c r="AN44" i="51" s="1"/>
  <c r="AO45" i="51"/>
  <c r="AO44" i="51" s="1"/>
  <c r="AP45" i="51"/>
  <c r="AP44" i="51" s="1"/>
  <c r="C37" i="51"/>
  <c r="D37" i="51"/>
  <c r="E37" i="51"/>
  <c r="E36" i="51" s="1"/>
  <c r="F37" i="51"/>
  <c r="F36" i="51" s="1"/>
  <c r="G37" i="51"/>
  <c r="G36" i="51" s="1"/>
  <c r="H37" i="51"/>
  <c r="H36" i="51" s="1"/>
  <c r="I37" i="51"/>
  <c r="I36" i="51" s="1"/>
  <c r="J37" i="51"/>
  <c r="J36" i="51" s="1"/>
  <c r="K37" i="51"/>
  <c r="L37" i="51"/>
  <c r="M37" i="51"/>
  <c r="N37" i="51"/>
  <c r="N36" i="51" s="1"/>
  <c r="O37" i="51"/>
  <c r="O36" i="51" s="1"/>
  <c r="P37" i="51"/>
  <c r="P36" i="51" s="1"/>
  <c r="Q37" i="51"/>
  <c r="Q36" i="51" s="1"/>
  <c r="R37" i="51"/>
  <c r="R36" i="51" s="1"/>
  <c r="S37" i="51"/>
  <c r="S36" i="51" s="1"/>
  <c r="T37" i="51"/>
  <c r="T36" i="51" s="1"/>
  <c r="U37" i="51"/>
  <c r="U36" i="51" s="1"/>
  <c r="V37" i="51"/>
  <c r="V36" i="51" s="1"/>
  <c r="W37" i="51"/>
  <c r="W36" i="51" s="1"/>
  <c r="X37" i="51"/>
  <c r="X36" i="51" s="1"/>
  <c r="Y37" i="51"/>
  <c r="Y36" i="51" s="1"/>
  <c r="Z37" i="51"/>
  <c r="Z36" i="51" s="1"/>
  <c r="AA37" i="51"/>
  <c r="AA36" i="51" s="1"/>
  <c r="AB37" i="51"/>
  <c r="AB36" i="51" s="1"/>
  <c r="AC37" i="51"/>
  <c r="AC36" i="51" s="1"/>
  <c r="AD37" i="51"/>
  <c r="AD36" i="51" s="1"/>
  <c r="AE37" i="51"/>
  <c r="AF37" i="51"/>
  <c r="AF36" i="51" s="1"/>
  <c r="AG37" i="51"/>
  <c r="AG36" i="51" s="1"/>
  <c r="AH37" i="51"/>
  <c r="AH36" i="51" s="1"/>
  <c r="AI37" i="51"/>
  <c r="AI36" i="51" s="1"/>
  <c r="AJ37" i="51"/>
  <c r="AJ36" i="51" s="1"/>
  <c r="AK37" i="51"/>
  <c r="AK36" i="51" s="1"/>
  <c r="AL37" i="51"/>
  <c r="AL36" i="51" s="1"/>
  <c r="AM37" i="51"/>
  <c r="AM36" i="51" s="1"/>
  <c r="AN37" i="51"/>
  <c r="AN36" i="51" s="1"/>
  <c r="AO37" i="51"/>
  <c r="AO36" i="51" s="1"/>
  <c r="AP37" i="51"/>
  <c r="AP36" i="51" s="1"/>
  <c r="C27" i="51"/>
  <c r="D27" i="51"/>
  <c r="E27" i="51"/>
  <c r="E26" i="51" s="1"/>
  <c r="F27" i="51"/>
  <c r="F26" i="51" s="1"/>
  <c r="G27" i="51"/>
  <c r="G26" i="51" s="1"/>
  <c r="H27" i="51"/>
  <c r="H26" i="51" s="1"/>
  <c r="I27" i="51"/>
  <c r="I26" i="51" s="1"/>
  <c r="J27" i="51"/>
  <c r="J26" i="51" s="1"/>
  <c r="K27" i="51"/>
  <c r="L27" i="51"/>
  <c r="M27" i="51"/>
  <c r="N27" i="51"/>
  <c r="N26" i="51" s="1"/>
  <c r="O27" i="51"/>
  <c r="O26" i="51" s="1"/>
  <c r="P27" i="51"/>
  <c r="P26" i="51" s="1"/>
  <c r="Q27" i="51"/>
  <c r="Q26" i="51" s="1"/>
  <c r="R27" i="51"/>
  <c r="R26" i="51" s="1"/>
  <c r="S27" i="51"/>
  <c r="S26" i="51" s="1"/>
  <c r="T27" i="51"/>
  <c r="T26" i="51" s="1"/>
  <c r="U27" i="51"/>
  <c r="U26" i="51" s="1"/>
  <c r="V27" i="51"/>
  <c r="V26" i="51" s="1"/>
  <c r="W27" i="51"/>
  <c r="W26" i="51" s="1"/>
  <c r="X27" i="51"/>
  <c r="X26" i="51" s="1"/>
  <c r="Y27" i="51"/>
  <c r="Y26" i="51" s="1"/>
  <c r="Z27" i="51"/>
  <c r="Z26" i="51" s="1"/>
  <c r="AA27" i="51"/>
  <c r="AA26" i="51" s="1"/>
  <c r="AB27" i="51"/>
  <c r="AB26" i="51" s="1"/>
  <c r="AC27" i="51"/>
  <c r="AC26" i="51" s="1"/>
  <c r="AD27" i="51"/>
  <c r="AD26" i="51" s="1"/>
  <c r="AE27" i="51"/>
  <c r="AF27" i="51"/>
  <c r="AF26" i="51" s="1"/>
  <c r="AG27" i="51"/>
  <c r="AG26" i="51" s="1"/>
  <c r="AH27" i="51"/>
  <c r="AH26" i="51" s="1"/>
  <c r="AI27" i="51"/>
  <c r="AI26" i="51" s="1"/>
  <c r="AJ27" i="51"/>
  <c r="AJ26" i="51" s="1"/>
  <c r="AK27" i="51"/>
  <c r="AK26" i="51" s="1"/>
  <c r="AL27" i="51"/>
  <c r="AL26" i="51" s="1"/>
  <c r="AM27" i="51"/>
  <c r="AM26" i="51" s="1"/>
  <c r="AN27" i="51"/>
  <c r="AN26" i="51" s="1"/>
  <c r="AO27" i="51"/>
  <c r="AO26" i="51" s="1"/>
  <c r="AP27" i="51"/>
  <c r="AP26" i="51" s="1"/>
  <c r="C16" i="51"/>
  <c r="D16" i="51"/>
  <c r="E16" i="51"/>
  <c r="E15" i="51" s="1"/>
  <c r="F16" i="51"/>
  <c r="F15" i="51" s="1"/>
  <c r="G16" i="51"/>
  <c r="G15" i="51" s="1"/>
  <c r="H16" i="51"/>
  <c r="H15" i="51" s="1"/>
  <c r="I16" i="51"/>
  <c r="I15" i="51" s="1"/>
  <c r="J16" i="51"/>
  <c r="J15" i="51" s="1"/>
  <c r="K16" i="51"/>
  <c r="L16" i="51"/>
  <c r="M16" i="51"/>
  <c r="N16" i="51"/>
  <c r="N15" i="51" s="1"/>
  <c r="O16" i="51"/>
  <c r="O15" i="51" s="1"/>
  <c r="P16" i="51"/>
  <c r="P15" i="51" s="1"/>
  <c r="Q16" i="51"/>
  <c r="Q15" i="51" s="1"/>
  <c r="R16" i="51"/>
  <c r="R15" i="51" s="1"/>
  <c r="S16" i="51"/>
  <c r="S15" i="51" s="1"/>
  <c r="T16" i="51"/>
  <c r="T15" i="51" s="1"/>
  <c r="U16" i="51"/>
  <c r="U15" i="51" s="1"/>
  <c r="V16" i="51"/>
  <c r="V15" i="51" s="1"/>
  <c r="W16" i="51"/>
  <c r="W15" i="51" s="1"/>
  <c r="X16" i="51"/>
  <c r="X15" i="51" s="1"/>
  <c r="Y16" i="51"/>
  <c r="Y15" i="51" s="1"/>
  <c r="Z16" i="51"/>
  <c r="Z15" i="51" s="1"/>
  <c r="AA16" i="51"/>
  <c r="AA15" i="51" s="1"/>
  <c r="AB16" i="51"/>
  <c r="AB15" i="51" s="1"/>
  <c r="AC16" i="51"/>
  <c r="AC15" i="51" s="1"/>
  <c r="AD16" i="51"/>
  <c r="AD15" i="51" s="1"/>
  <c r="AE16" i="51"/>
  <c r="AF16" i="51"/>
  <c r="AF15" i="51" s="1"/>
  <c r="AG16" i="51"/>
  <c r="AG15" i="51" s="1"/>
  <c r="AH16" i="51"/>
  <c r="AH15" i="51" s="1"/>
  <c r="AI16" i="51"/>
  <c r="AI15" i="51" s="1"/>
  <c r="AJ16" i="51"/>
  <c r="AJ15" i="51" s="1"/>
  <c r="AK16" i="51"/>
  <c r="AK15" i="51" s="1"/>
  <c r="AL16" i="51"/>
  <c r="AL15" i="51" s="1"/>
  <c r="AM16" i="51"/>
  <c r="AM15" i="51" s="1"/>
  <c r="AN16" i="51"/>
  <c r="AN15" i="51" s="1"/>
  <c r="AO16" i="51"/>
  <c r="AO15" i="51" s="1"/>
  <c r="AP16" i="51"/>
  <c r="AP15" i="51" s="1"/>
  <c r="C8" i="51"/>
  <c r="D8" i="51"/>
  <c r="E8" i="51"/>
  <c r="E7" i="51" s="1"/>
  <c r="F8" i="51"/>
  <c r="F7" i="51" s="1"/>
  <c r="G8" i="51"/>
  <c r="G7" i="51" s="1"/>
  <c r="H8" i="51"/>
  <c r="H7" i="51" s="1"/>
  <c r="I8" i="51"/>
  <c r="I7" i="51" s="1"/>
  <c r="J8" i="51"/>
  <c r="J7" i="51" s="1"/>
  <c r="K8" i="51"/>
  <c r="L8" i="51"/>
  <c r="M8" i="51"/>
  <c r="N8" i="51"/>
  <c r="N7" i="51" s="1"/>
  <c r="O8" i="51"/>
  <c r="O7" i="51" s="1"/>
  <c r="P8" i="51"/>
  <c r="P7" i="51" s="1"/>
  <c r="Q8" i="51"/>
  <c r="Q7" i="51" s="1"/>
  <c r="R8" i="51"/>
  <c r="R7" i="51" s="1"/>
  <c r="S8" i="51"/>
  <c r="S7" i="51" s="1"/>
  <c r="T8" i="51"/>
  <c r="T7" i="51" s="1"/>
  <c r="U8" i="51"/>
  <c r="U7" i="51" s="1"/>
  <c r="V8" i="51"/>
  <c r="V7" i="51" s="1"/>
  <c r="W8" i="51"/>
  <c r="W7" i="51" s="1"/>
  <c r="X8" i="51"/>
  <c r="X7" i="51" s="1"/>
  <c r="Y8" i="51"/>
  <c r="Y7" i="51" s="1"/>
  <c r="Z8" i="51"/>
  <c r="Z7" i="51" s="1"/>
  <c r="AA8" i="51"/>
  <c r="AA7" i="51" s="1"/>
  <c r="AB8" i="51"/>
  <c r="AB7" i="51" s="1"/>
  <c r="AC8" i="51"/>
  <c r="AC7" i="51" s="1"/>
  <c r="AD8" i="51"/>
  <c r="AD7" i="51" s="1"/>
  <c r="AE8" i="51"/>
  <c r="AF8" i="51"/>
  <c r="AF7" i="51" s="1"/>
  <c r="AG8" i="51"/>
  <c r="AG7" i="51" s="1"/>
  <c r="AH8" i="51"/>
  <c r="AH7" i="51" s="1"/>
  <c r="AI8" i="51"/>
  <c r="AI7" i="51" s="1"/>
  <c r="AJ8" i="51"/>
  <c r="AJ7" i="51" s="1"/>
  <c r="AK8" i="51"/>
  <c r="AK7" i="51" s="1"/>
  <c r="AL8" i="51"/>
  <c r="AL7" i="51" s="1"/>
  <c r="AM8" i="51"/>
  <c r="AM7" i="51" s="1"/>
  <c r="AN8" i="51"/>
  <c r="AN7" i="51" s="1"/>
  <c r="AO8" i="51"/>
  <c r="AO7" i="51" s="1"/>
  <c r="AP8" i="51"/>
  <c r="AP7" i="51" s="1"/>
  <c r="B131" i="51"/>
  <c r="B130" i="51"/>
  <c r="B129" i="51"/>
  <c r="B128" i="51"/>
  <c r="B127" i="51"/>
  <c r="B126" i="51"/>
  <c r="B125" i="51"/>
  <c r="B124" i="51"/>
  <c r="B123" i="51"/>
  <c r="B122" i="51"/>
  <c r="B121" i="51"/>
  <c r="B120" i="51"/>
  <c r="B118" i="51"/>
  <c r="B117" i="51"/>
  <c r="B116" i="51"/>
  <c r="B113" i="51"/>
  <c r="B112" i="51"/>
  <c r="B111" i="51"/>
  <c r="B110" i="51"/>
  <c r="B106" i="51"/>
  <c r="B105" i="51"/>
  <c r="B104" i="51"/>
  <c r="B99" i="51"/>
  <c r="B98" i="51"/>
  <c r="B97" i="51"/>
  <c r="B93" i="51"/>
  <c r="B92" i="51"/>
  <c r="B89" i="51"/>
  <c r="B88" i="51"/>
  <c r="B87" i="51"/>
  <c r="B86" i="51"/>
  <c r="B85" i="51"/>
  <c r="B56" i="51"/>
  <c r="B64" i="51"/>
  <c r="B63" i="51"/>
  <c r="B62" i="51"/>
  <c r="B61" i="51"/>
  <c r="B60" i="51"/>
  <c r="B59" i="51"/>
  <c r="B58" i="51"/>
  <c r="B57" i="51"/>
  <c r="B67" i="51"/>
  <c r="B82" i="51"/>
  <c r="B81" i="51"/>
  <c r="B80" i="51"/>
  <c r="B79" i="51"/>
  <c r="B78" i="51"/>
  <c r="B77" i="51"/>
  <c r="B73" i="51"/>
  <c r="B72" i="51"/>
  <c r="B53" i="51"/>
  <c r="B52" i="51"/>
  <c r="B51" i="51"/>
  <c r="B50" i="51"/>
  <c r="B49" i="51"/>
  <c r="B48" i="51"/>
  <c r="B47" i="51"/>
  <c r="B46" i="51"/>
  <c r="B41" i="51"/>
  <c r="B40" i="51"/>
  <c r="B39" i="51"/>
  <c r="B38" i="51"/>
  <c r="B35" i="51"/>
  <c r="B34" i="51"/>
  <c r="B33" i="51"/>
  <c r="B32" i="51"/>
  <c r="B31" i="51"/>
  <c r="B30" i="51"/>
  <c r="B29" i="51"/>
  <c r="B28" i="51"/>
  <c r="AB156" i="55" l="1"/>
  <c r="R156" i="55"/>
  <c r="N74" i="55"/>
  <c r="N73" i="55" s="1"/>
  <c r="T156" i="55"/>
  <c r="X55" i="55"/>
  <c r="X54" i="55" s="1"/>
  <c r="AE9" i="55"/>
  <c r="AE4" i="55" s="1"/>
  <c r="AL73" i="55"/>
  <c r="AL156" i="55"/>
  <c r="AL149" i="55" s="1"/>
  <c r="AD55" i="55"/>
  <c r="AD54" i="55" s="1"/>
  <c r="S74" i="55"/>
  <c r="S73" i="55" s="1"/>
  <c r="U74" i="55"/>
  <c r="U73" i="55" s="1"/>
  <c r="Q156" i="55"/>
  <c r="AG156" i="55"/>
  <c r="AG149" i="55" s="1"/>
  <c r="AH55" i="55"/>
  <c r="AH54" i="55" s="1"/>
  <c r="P43" i="55"/>
  <c r="AN123" i="55"/>
  <c r="AN117" i="55" s="1"/>
  <c r="AD74" i="55"/>
  <c r="AD73" i="55" s="1"/>
  <c r="AF43" i="55"/>
  <c r="K43" i="55"/>
  <c r="AJ123" i="55"/>
  <c r="AJ117" i="55" s="1"/>
  <c r="Z55" i="55"/>
  <c r="Z54" i="55" s="1"/>
  <c r="V55" i="55"/>
  <c r="V54" i="55" s="1"/>
  <c r="AC74" i="55"/>
  <c r="AC73" i="55" s="1"/>
  <c r="N9" i="55"/>
  <c r="N4" i="55" s="1"/>
  <c r="AN156" i="55"/>
  <c r="AN149" i="55" s="1"/>
  <c r="Y156" i="55"/>
  <c r="Y149" i="55" s="1"/>
  <c r="L43" i="55"/>
  <c r="Z156" i="55"/>
  <c r="Z149" i="55" s="1"/>
  <c r="AH156" i="55"/>
  <c r="AH149" i="55" s="1"/>
  <c r="AO20" i="55"/>
  <c r="AO28" i="55"/>
  <c r="M43" i="55"/>
  <c r="N92" i="55"/>
  <c r="N91" i="55" s="1"/>
  <c r="W55" i="55"/>
  <c r="W54" i="55" s="1"/>
  <c r="AG55" i="55"/>
  <c r="AG54" i="55" s="1"/>
  <c r="AD43" i="55"/>
  <c r="AR157" i="55"/>
  <c r="R74" i="55"/>
  <c r="R73" i="55" s="1"/>
  <c r="Z74" i="55"/>
  <c r="Z73" i="55" s="1"/>
  <c r="AL92" i="55"/>
  <c r="AL91" i="55" s="1"/>
  <c r="AF92" i="55"/>
  <c r="AF91" i="55" s="1"/>
  <c r="AK156" i="55"/>
  <c r="AK149" i="55" s="1"/>
  <c r="AP31" i="55"/>
  <c r="S123" i="55"/>
  <c r="S117" i="55" s="1"/>
  <c r="AQ133" i="55"/>
  <c r="X123" i="55"/>
  <c r="X117" i="55" s="1"/>
  <c r="AQ23" i="55"/>
  <c r="AQ31" i="55"/>
  <c r="AM73" i="55"/>
  <c r="AE92" i="55"/>
  <c r="AE91" i="55" s="1"/>
  <c r="AR133" i="55"/>
  <c r="AM123" i="55"/>
  <c r="AM117" i="55" s="1"/>
  <c r="V92" i="55"/>
  <c r="V91" i="55" s="1"/>
  <c r="Y55" i="55"/>
  <c r="Y54" i="55" s="1"/>
  <c r="W92" i="55"/>
  <c r="W91" i="55" s="1"/>
  <c r="AR125" i="55"/>
  <c r="T149" i="55"/>
  <c r="T92" i="55"/>
  <c r="T91" i="55" s="1"/>
  <c r="T74" i="55"/>
  <c r="T73" i="55" s="1"/>
  <c r="X92" i="55"/>
  <c r="X91" i="55" s="1"/>
  <c r="AF156" i="55"/>
  <c r="AF149" i="55" s="1"/>
  <c r="AA55" i="55"/>
  <c r="AA54" i="55" s="1"/>
  <c r="W9" i="55"/>
  <c r="W4" i="55" s="1"/>
  <c r="AH74" i="55"/>
  <c r="AH73" i="55" s="1"/>
  <c r="AJ156" i="55"/>
  <c r="AJ149" i="55" s="1"/>
  <c r="T123" i="55"/>
  <c r="T117" i="55" s="1"/>
  <c r="AI156" i="55"/>
  <c r="AI149" i="55" s="1"/>
  <c r="AR163" i="55"/>
  <c r="AO44" i="55"/>
  <c r="AI74" i="55"/>
  <c r="AI73" i="55" s="1"/>
  <c r="M74" i="55"/>
  <c r="M73" i="55" s="1"/>
  <c r="AP132" i="55"/>
  <c r="R55" i="55"/>
  <c r="R54" i="55" s="1"/>
  <c r="O156" i="55"/>
  <c r="O149" i="55" s="1"/>
  <c r="X156" i="55"/>
  <c r="X149" i="55" s="1"/>
  <c r="R149" i="55"/>
  <c r="AM156" i="55"/>
  <c r="AM149" i="55" s="1"/>
  <c r="M123" i="55"/>
  <c r="M117" i="55" s="1"/>
  <c r="M55" i="55"/>
  <c r="M54" i="55" s="1"/>
  <c r="P149" i="55"/>
  <c r="AA74" i="55"/>
  <c r="AA73" i="55" s="1"/>
  <c r="Q55" i="55"/>
  <c r="Q54" i="55" s="1"/>
  <c r="W156" i="55"/>
  <c r="W149" i="55" s="1"/>
  <c r="AQ125" i="55"/>
  <c r="K124" i="55"/>
  <c r="AQ124" i="55" s="1"/>
  <c r="AI123" i="55"/>
  <c r="AI117" i="55" s="1"/>
  <c r="AK123" i="55"/>
  <c r="AK117" i="55" s="1"/>
  <c r="AD123" i="55"/>
  <c r="AD117" i="55" s="1"/>
  <c r="AE123" i="55"/>
  <c r="AE117" i="55" s="1"/>
  <c r="N55" i="55"/>
  <c r="N54" i="55" s="1"/>
  <c r="AL55" i="55"/>
  <c r="AL54" i="55" s="1"/>
  <c r="AJ92" i="55"/>
  <c r="AJ91" i="55" s="1"/>
  <c r="R92" i="55"/>
  <c r="R91" i="55" s="1"/>
  <c r="AD92" i="55"/>
  <c r="AD91" i="55" s="1"/>
  <c r="AB123" i="55"/>
  <c r="AB117" i="55" s="1"/>
  <c r="AE156" i="55"/>
  <c r="AE149" i="55" s="1"/>
  <c r="AO76" i="55"/>
  <c r="AL123" i="55"/>
  <c r="AL117" i="55" s="1"/>
  <c r="Q149" i="55"/>
  <c r="V74" i="55"/>
  <c r="V73" i="55" s="1"/>
  <c r="O123" i="55"/>
  <c r="O117" i="55" s="1"/>
  <c r="AP65" i="55"/>
  <c r="AH123" i="55"/>
  <c r="AH117" i="55" s="1"/>
  <c r="AI55" i="55"/>
  <c r="AI54" i="55" s="1"/>
  <c r="AC123" i="55"/>
  <c r="AC117" i="55" s="1"/>
  <c r="AO34" i="55"/>
  <c r="AR48" i="55"/>
  <c r="AJ55" i="55"/>
  <c r="AJ54" i="55" s="1"/>
  <c r="Y92" i="55"/>
  <c r="Y91" i="55" s="1"/>
  <c r="AR119" i="55"/>
  <c r="R123" i="55"/>
  <c r="R117" i="55" s="1"/>
  <c r="U156" i="55"/>
  <c r="U149" i="55" s="1"/>
  <c r="AG92" i="55"/>
  <c r="AG91" i="55" s="1"/>
  <c r="N123" i="55"/>
  <c r="N117" i="55" s="1"/>
  <c r="AH92" i="55"/>
  <c r="AH91" i="55" s="1"/>
  <c r="Q43" i="55"/>
  <c r="AP86" i="55"/>
  <c r="AB92" i="55"/>
  <c r="AB91" i="55" s="1"/>
  <c r="AR104" i="55"/>
  <c r="AF123" i="55"/>
  <c r="AF117" i="55" s="1"/>
  <c r="V156" i="55"/>
  <c r="V149" i="55" s="1"/>
  <c r="R43" i="55"/>
  <c r="AM92" i="55"/>
  <c r="AM91" i="55" s="1"/>
  <c r="AN73" i="55"/>
  <c r="AR85" i="55"/>
  <c r="P92" i="55"/>
  <c r="P91" i="55" s="1"/>
  <c r="AN92" i="55"/>
  <c r="AN91" i="55" s="1"/>
  <c r="AQ115" i="55"/>
  <c r="U123" i="55"/>
  <c r="U117" i="55" s="1"/>
  <c r="AA123" i="55"/>
  <c r="AA117" i="55" s="1"/>
  <c r="AQ28" i="55"/>
  <c r="AO103" i="55"/>
  <c r="Z92" i="55"/>
  <c r="Z91" i="55" s="1"/>
  <c r="AR103" i="55"/>
  <c r="AQ164" i="55"/>
  <c r="O92" i="55"/>
  <c r="O91" i="55" s="1"/>
  <c r="AP114" i="55"/>
  <c r="AB149" i="55"/>
  <c r="AR164" i="55"/>
  <c r="AO31" i="55"/>
  <c r="T43" i="55"/>
  <c r="AK73" i="55"/>
  <c r="Q92" i="55"/>
  <c r="Q91" i="55" s="1"/>
  <c r="V123" i="55"/>
  <c r="V117" i="55" s="1"/>
  <c r="W123" i="55"/>
  <c r="W117" i="55" s="1"/>
  <c r="AE26" i="51"/>
  <c r="AE75" i="51"/>
  <c r="AE95" i="51"/>
  <c r="AE114" i="51"/>
  <c r="AE65" i="51"/>
  <c r="AE83" i="51"/>
  <c r="AE102" i="51"/>
  <c r="AE54" i="51"/>
  <c r="AE7" i="51"/>
  <c r="AE15" i="51"/>
  <c r="AE44" i="51"/>
  <c r="AE36" i="51"/>
  <c r="AE70" i="51"/>
  <c r="AE90" i="51"/>
  <c r="AE108" i="51"/>
  <c r="M7" i="51"/>
  <c r="M36" i="51"/>
  <c r="M65" i="51"/>
  <c r="M83" i="51"/>
  <c r="M102" i="51"/>
  <c r="M44" i="51"/>
  <c r="M70" i="51"/>
  <c r="M90" i="51"/>
  <c r="M75" i="51"/>
  <c r="M95" i="51"/>
  <c r="M114" i="51"/>
  <c r="M108" i="51"/>
  <c r="M26" i="51"/>
  <c r="M54" i="51"/>
  <c r="M15" i="51"/>
  <c r="L54" i="51"/>
  <c r="L75" i="51"/>
  <c r="L95" i="51"/>
  <c r="L83" i="51"/>
  <c r="L102" i="51"/>
  <c r="L26" i="51"/>
  <c r="L114" i="51"/>
  <c r="L7" i="51"/>
  <c r="L36" i="51"/>
  <c r="L65" i="51"/>
  <c r="L15" i="51"/>
  <c r="L70" i="51"/>
  <c r="L90" i="51"/>
  <c r="L108" i="51"/>
  <c r="L44" i="51"/>
  <c r="K7" i="51"/>
  <c r="K36" i="51"/>
  <c r="K65" i="51"/>
  <c r="K83" i="51"/>
  <c r="K102" i="51"/>
  <c r="K15" i="51"/>
  <c r="K44" i="51"/>
  <c r="K70" i="51"/>
  <c r="K90" i="51"/>
  <c r="K108" i="51"/>
  <c r="K26" i="51"/>
  <c r="K54" i="51"/>
  <c r="K75" i="51"/>
  <c r="K95" i="51"/>
  <c r="K114" i="51"/>
  <c r="D70" i="51"/>
  <c r="D90" i="51"/>
  <c r="D26" i="51"/>
  <c r="D54" i="51"/>
  <c r="D75" i="51"/>
  <c r="D95" i="51"/>
  <c r="D114" i="51"/>
  <c r="D7" i="51"/>
  <c r="D36" i="51"/>
  <c r="D44" i="51"/>
  <c r="D65" i="51"/>
  <c r="D83" i="51"/>
  <c r="D102" i="51"/>
  <c r="D15" i="51"/>
  <c r="D108" i="51"/>
  <c r="C108" i="51"/>
  <c r="C75" i="51"/>
  <c r="C95" i="51"/>
  <c r="C114" i="51"/>
  <c r="C44" i="51"/>
  <c r="C70" i="51"/>
  <c r="C90" i="51"/>
  <c r="C26" i="51"/>
  <c r="C54" i="51"/>
  <c r="C7" i="51"/>
  <c r="C36" i="51"/>
  <c r="C15" i="51"/>
  <c r="C65" i="51"/>
  <c r="C83" i="51"/>
  <c r="C102" i="51"/>
  <c r="Z9" i="55"/>
  <c r="Z4" i="55" s="1"/>
  <c r="AO18" i="55"/>
  <c r="M9" i="55"/>
  <c r="M4" i="55" s="1"/>
  <c r="N43" i="55"/>
  <c r="AP48" i="55"/>
  <c r="Y9" i="55"/>
  <c r="Y4" i="55" s="1"/>
  <c r="AQ16" i="55"/>
  <c r="J9" i="55"/>
  <c r="J4" i="55" s="1"/>
  <c r="J156" i="55"/>
  <c r="J149" i="55" s="1"/>
  <c r="I164" i="55"/>
  <c r="I163" i="55" s="1"/>
  <c r="I156" i="55" s="1"/>
  <c r="I149" i="55" s="1"/>
  <c r="L132" i="55"/>
  <c r="AR132" i="55" s="1"/>
  <c r="AQ59" i="55"/>
  <c r="I55" i="55"/>
  <c r="I54" i="55" s="1"/>
  <c r="K132" i="55"/>
  <c r="AQ132" i="55" s="1"/>
  <c r="L124" i="55"/>
  <c r="L92" i="55"/>
  <c r="L91" i="55" s="1"/>
  <c r="K114" i="55"/>
  <c r="AQ114" i="55" s="1"/>
  <c r="K74" i="55"/>
  <c r="K73" i="55" s="1"/>
  <c r="I75" i="55"/>
  <c r="AO75" i="55" s="1"/>
  <c r="AQ75" i="55"/>
  <c r="J64" i="55"/>
  <c r="AP64" i="55" s="1"/>
  <c r="K55" i="55"/>
  <c r="K54" i="55" s="1"/>
  <c r="L55" i="55"/>
  <c r="L54" i="55" s="1"/>
  <c r="AQ15" i="55"/>
  <c r="J43" i="55"/>
  <c r="AC43" i="55"/>
  <c r="AP44" i="55"/>
  <c r="AP6" i="55"/>
  <c r="AP23" i="55"/>
  <c r="AP28" i="55"/>
  <c r="T9" i="55"/>
  <c r="T4" i="55" s="1"/>
  <c r="S9" i="55"/>
  <c r="S4" i="55" s="1"/>
  <c r="AR6" i="55"/>
  <c r="AR23" i="55"/>
  <c r="AR28" i="55"/>
  <c r="AR31" i="55"/>
  <c r="AP37" i="55"/>
  <c r="P9" i="55"/>
  <c r="P4" i="55" s="1"/>
  <c r="X9" i="55"/>
  <c r="X4" i="55" s="1"/>
  <c r="AF9" i="55"/>
  <c r="AF4" i="55" s="1"/>
  <c r="S43" i="55"/>
  <c r="AR152" i="55"/>
  <c r="AR151" i="55"/>
  <c r="AQ145" i="55"/>
  <c r="AR145" i="55"/>
  <c r="AK55" i="55"/>
  <c r="AK54" i="55" s="1"/>
  <c r="AN55" i="55"/>
  <c r="AN54" i="55" s="1"/>
  <c r="AP57" i="55"/>
  <c r="P123" i="55"/>
  <c r="P117" i="55" s="1"/>
  <c r="U55" i="55"/>
  <c r="U54" i="55" s="1"/>
  <c r="AC55" i="55"/>
  <c r="AC54" i="55" s="1"/>
  <c r="AQ157" i="55"/>
  <c r="S156" i="55"/>
  <c r="S149" i="55" s="1"/>
  <c r="AA156" i="55"/>
  <c r="AA149" i="55" s="1"/>
  <c r="R9" i="55"/>
  <c r="R4" i="55" s="1"/>
  <c r="AP11" i="55"/>
  <c r="AQ151" i="55"/>
  <c r="K150" i="55"/>
  <c r="AA92" i="55"/>
  <c r="AA91" i="55" s="1"/>
  <c r="AQ118" i="55"/>
  <c r="U9" i="55"/>
  <c r="U4" i="55" s="1"/>
  <c r="AJ74" i="55"/>
  <c r="AJ73" i="55" s="1"/>
  <c r="U92" i="55"/>
  <c r="U91" i="55" s="1"/>
  <c r="AK92" i="55"/>
  <c r="AK91" i="55" s="1"/>
  <c r="AG123" i="55"/>
  <c r="AG117" i="55" s="1"/>
  <c r="K163" i="55"/>
  <c r="AQ163" i="55" s="1"/>
  <c r="AM55" i="55"/>
  <c r="AM54" i="55" s="1"/>
  <c r="AP15" i="55"/>
  <c r="AR114" i="55"/>
  <c r="AR115" i="55"/>
  <c r="AE55" i="55"/>
  <c r="AE54" i="55" s="1"/>
  <c r="AQ139" i="55"/>
  <c r="AB9" i="55"/>
  <c r="AB4" i="55" s="1"/>
  <c r="O9" i="55"/>
  <c r="O4" i="55" s="1"/>
  <c r="AQ18" i="55"/>
  <c r="AQ37" i="55"/>
  <c r="P55" i="55"/>
  <c r="P54" i="55" s="1"/>
  <c r="AF55" i="55"/>
  <c r="AF54" i="55" s="1"/>
  <c r="J85" i="55"/>
  <c r="AP103" i="55"/>
  <c r="L118" i="55"/>
  <c r="AR139" i="55"/>
  <c r="AR143" i="55"/>
  <c r="AR144" i="55"/>
  <c r="AR158" i="55"/>
  <c r="AC9" i="55"/>
  <c r="AC4" i="55" s="1"/>
  <c r="AR15" i="55"/>
  <c r="AR18" i="55"/>
  <c r="AR37" i="55"/>
  <c r="AQ44" i="55"/>
  <c r="AO56" i="55"/>
  <c r="AO57" i="55"/>
  <c r="AO64" i="55"/>
  <c r="AO65" i="55"/>
  <c r="AP75" i="55"/>
  <c r="AP76" i="55"/>
  <c r="M92" i="55"/>
  <c r="M91" i="55" s="1"/>
  <c r="AC92" i="55"/>
  <c r="AC91" i="55" s="1"/>
  <c r="AQ94" i="55"/>
  <c r="AQ104" i="55"/>
  <c r="AQ119" i="55"/>
  <c r="Q123" i="55"/>
  <c r="Q117" i="55" s="1"/>
  <c r="AQ140" i="55"/>
  <c r="AB74" i="55"/>
  <c r="AB73" i="55" s="1"/>
  <c r="AQ103" i="55"/>
  <c r="K144" i="55"/>
  <c r="AP56" i="55"/>
  <c r="AR64" i="55"/>
  <c r="AQ76" i="55"/>
  <c r="AR94" i="55"/>
  <c r="AR140" i="55"/>
  <c r="L150" i="55"/>
  <c r="L156" i="55"/>
  <c r="AQ152" i="55"/>
  <c r="AO6" i="55"/>
  <c r="V9" i="55"/>
  <c r="V4" i="55" s="1"/>
  <c r="AD9" i="55"/>
  <c r="AD4" i="55" s="1"/>
  <c r="AP16" i="55"/>
  <c r="I43" i="55"/>
  <c r="AO48" i="55"/>
  <c r="AQ57" i="55"/>
  <c r="AR75" i="55"/>
  <c r="AR76" i="55"/>
  <c r="AQ85" i="55"/>
  <c r="S92" i="55"/>
  <c r="S91" i="55" s="1"/>
  <c r="AI92" i="55"/>
  <c r="AI91" i="55" s="1"/>
  <c r="AO114" i="55"/>
  <c r="AO115" i="55"/>
  <c r="AQ120" i="55"/>
  <c r="AO132" i="55"/>
  <c r="O55" i="55"/>
  <c r="O54" i="55" s="1"/>
  <c r="AQ158" i="55"/>
  <c r="AA9" i="55"/>
  <c r="AA4" i="55" s="1"/>
  <c r="AR57" i="55"/>
  <c r="Q74" i="55"/>
  <c r="Q73" i="55" s="1"/>
  <c r="Y74" i="55"/>
  <c r="Y73" i="55" s="1"/>
  <c r="AG74" i="55"/>
  <c r="AG73" i="55" s="1"/>
  <c r="AP115" i="55"/>
  <c r="AR120" i="55"/>
  <c r="Q9" i="55"/>
  <c r="Q4" i="55" s="1"/>
  <c r="AO11" i="55"/>
  <c r="AQ64" i="55"/>
  <c r="AP93" i="55"/>
  <c r="J92" i="55"/>
  <c r="AQ11" i="55"/>
  <c r="AO12" i="55"/>
  <c r="AO93" i="55"/>
  <c r="I92" i="55"/>
  <c r="AO15" i="55"/>
  <c r="AO16" i="55"/>
  <c r="AQ6" i="55"/>
  <c r="AP12" i="55"/>
  <c r="AR16" i="55"/>
  <c r="AP20" i="55"/>
  <c r="AO23" i="55"/>
  <c r="AP34" i="55"/>
  <c r="AO37" i="55"/>
  <c r="AR44" i="55"/>
  <c r="AQ65" i="55"/>
  <c r="L74" i="55"/>
  <c r="O74" i="55"/>
  <c r="O73" i="55" s="1"/>
  <c r="W74" i="55"/>
  <c r="W73" i="55" s="1"/>
  <c r="AE74" i="55"/>
  <c r="AE73" i="55" s="1"/>
  <c r="AO85" i="55"/>
  <c r="I9" i="55"/>
  <c r="AQ12" i="55"/>
  <c r="AQ20" i="55"/>
  <c r="AQ34" i="55"/>
  <c r="AB55" i="55"/>
  <c r="AB54" i="55" s="1"/>
  <c r="AR65" i="55"/>
  <c r="P74" i="55"/>
  <c r="P73" i="55" s="1"/>
  <c r="X74" i="55"/>
  <c r="X73" i="55" s="1"/>
  <c r="AF74" i="55"/>
  <c r="AF73" i="55" s="1"/>
  <c r="AR12" i="55"/>
  <c r="AR20" i="55"/>
  <c r="AR34" i="55"/>
  <c r="S55" i="55"/>
  <c r="S54" i="55" s="1"/>
  <c r="AQ56" i="55"/>
  <c r="AQ86" i="55"/>
  <c r="AQ93" i="55"/>
  <c r="AO119" i="55"/>
  <c r="I118" i="55"/>
  <c r="AO120" i="55"/>
  <c r="AO150" i="55"/>
  <c r="AP18" i="55"/>
  <c r="O43" i="55"/>
  <c r="AE43" i="55"/>
  <c r="AQ48" i="55"/>
  <c r="T55" i="55"/>
  <c r="T54" i="55" s="1"/>
  <c r="AR56" i="55"/>
  <c r="AR86" i="55"/>
  <c r="AR93" i="55"/>
  <c r="AP119" i="55"/>
  <c r="J118" i="55"/>
  <c r="AP120" i="55"/>
  <c r="AP150" i="55"/>
  <c r="AO86" i="55"/>
  <c r="AO94" i="55"/>
  <c r="AO104" i="55"/>
  <c r="I123" i="55"/>
  <c r="AO124" i="55"/>
  <c r="AO139" i="55"/>
  <c r="AO140" i="55"/>
  <c r="AC156" i="55"/>
  <c r="AC149" i="55" s="1"/>
  <c r="AP94" i="55"/>
  <c r="AP104" i="55"/>
  <c r="J123" i="55"/>
  <c r="AP124" i="55"/>
  <c r="AP139" i="55"/>
  <c r="AP140" i="55"/>
  <c r="AD156" i="55"/>
  <c r="AD149" i="55" s="1"/>
  <c r="AO125" i="55"/>
  <c r="AO143" i="55"/>
  <c r="AO144" i="55"/>
  <c r="AO151" i="55"/>
  <c r="AO152" i="55"/>
  <c r="AO157" i="55"/>
  <c r="AO158" i="55"/>
  <c r="AP125" i="55"/>
  <c r="AP143" i="55"/>
  <c r="AP144" i="55"/>
  <c r="AP151" i="55"/>
  <c r="AP152" i="55"/>
  <c r="AP157" i="55"/>
  <c r="AP158" i="55"/>
  <c r="Y123" i="55"/>
  <c r="Y117" i="55" s="1"/>
  <c r="AO133" i="55"/>
  <c r="AO145" i="55"/>
  <c r="M156" i="55"/>
  <c r="M149" i="55" s="1"/>
  <c r="Z123" i="55"/>
  <c r="Z117" i="55" s="1"/>
  <c r="AP133" i="55"/>
  <c r="AP145" i="55"/>
  <c r="N156" i="55"/>
  <c r="N149" i="55" s="1"/>
  <c r="AP163" i="55"/>
  <c r="AP164" i="55"/>
  <c r="AA107" i="51"/>
  <c r="AA100" i="51" s="1"/>
  <c r="AP107" i="51"/>
  <c r="AP100" i="51" s="1"/>
  <c r="AH107" i="51"/>
  <c r="AH100" i="51" s="1"/>
  <c r="Z107" i="51"/>
  <c r="Z100" i="51" s="1"/>
  <c r="R107" i="51"/>
  <c r="R100" i="51" s="1"/>
  <c r="J107" i="51"/>
  <c r="J100" i="51" s="1"/>
  <c r="AO107" i="51"/>
  <c r="AO100" i="51" s="1"/>
  <c r="AG107" i="51"/>
  <c r="AG100" i="51" s="1"/>
  <c r="Y107" i="51"/>
  <c r="Y100" i="51" s="1"/>
  <c r="Q107" i="51"/>
  <c r="Q100" i="51" s="1"/>
  <c r="I107" i="51"/>
  <c r="I100" i="51" s="1"/>
  <c r="AL107" i="51"/>
  <c r="AL100" i="51" s="1"/>
  <c r="AN107" i="51"/>
  <c r="AN100" i="51" s="1"/>
  <c r="AF107" i="51"/>
  <c r="AF100" i="51" s="1"/>
  <c r="X107" i="51"/>
  <c r="X100" i="51" s="1"/>
  <c r="P107" i="51"/>
  <c r="P100" i="51" s="1"/>
  <c r="H107" i="51"/>
  <c r="H100" i="51" s="1"/>
  <c r="AD107" i="51"/>
  <c r="AD100" i="51" s="1"/>
  <c r="AB107" i="51"/>
  <c r="AB100" i="51" s="1"/>
  <c r="AM107" i="51"/>
  <c r="AM100" i="51" s="1"/>
  <c r="W107" i="51"/>
  <c r="W100" i="51" s="1"/>
  <c r="O107" i="51"/>
  <c r="O100" i="51" s="1"/>
  <c r="G107" i="51"/>
  <c r="G100" i="51" s="1"/>
  <c r="V107" i="51"/>
  <c r="V100" i="51" s="1"/>
  <c r="AJ107" i="51"/>
  <c r="AJ100" i="51" s="1"/>
  <c r="T107" i="51"/>
  <c r="T100" i="51" s="1"/>
  <c r="AI107" i="51"/>
  <c r="AI100" i="51" s="1"/>
  <c r="N107" i="51"/>
  <c r="N100" i="51" s="1"/>
  <c r="AK107" i="51"/>
  <c r="AK100" i="51" s="1"/>
  <c r="AC107" i="51"/>
  <c r="AC100" i="51" s="1"/>
  <c r="U107" i="51"/>
  <c r="U100" i="51" s="1"/>
  <c r="E107" i="51"/>
  <c r="E100" i="51" s="1"/>
  <c r="F107" i="51"/>
  <c r="F100" i="51" s="1"/>
  <c r="AC74" i="51"/>
  <c r="AC68" i="51" s="1"/>
  <c r="AJ74" i="51"/>
  <c r="AJ68" i="51" s="1"/>
  <c r="AB74" i="51"/>
  <c r="AB68" i="51" s="1"/>
  <c r="T74" i="51"/>
  <c r="T68" i="51" s="1"/>
  <c r="V74" i="51"/>
  <c r="V68" i="51" s="1"/>
  <c r="AI74" i="51"/>
  <c r="AI68" i="51" s="1"/>
  <c r="AA74" i="51"/>
  <c r="AA68" i="51" s="1"/>
  <c r="S74" i="51"/>
  <c r="S68" i="51" s="1"/>
  <c r="U74" i="51"/>
  <c r="U68" i="51" s="1"/>
  <c r="AP74" i="51"/>
  <c r="AP68" i="51" s="1"/>
  <c r="AH74" i="51"/>
  <c r="AH68" i="51" s="1"/>
  <c r="Z74" i="51"/>
  <c r="Z68" i="51" s="1"/>
  <c r="R74" i="51"/>
  <c r="R68" i="51" s="1"/>
  <c r="J74" i="51"/>
  <c r="J68" i="51" s="1"/>
  <c r="N74" i="51"/>
  <c r="N68" i="51" s="1"/>
  <c r="AO74" i="51"/>
  <c r="AO68" i="51" s="1"/>
  <c r="AG74" i="51"/>
  <c r="AG68" i="51" s="1"/>
  <c r="Y74" i="51"/>
  <c r="Y68" i="51" s="1"/>
  <c r="Q74" i="51"/>
  <c r="Q68" i="51" s="1"/>
  <c r="I74" i="51"/>
  <c r="I68" i="51" s="1"/>
  <c r="AN74" i="51"/>
  <c r="AN68" i="51" s="1"/>
  <c r="AF74" i="51"/>
  <c r="AF68" i="51" s="1"/>
  <c r="X74" i="51"/>
  <c r="X68" i="51" s="1"/>
  <c r="P74" i="51"/>
  <c r="P68" i="51" s="1"/>
  <c r="H74" i="51"/>
  <c r="H68" i="51" s="1"/>
  <c r="AL74" i="51"/>
  <c r="AL68" i="51" s="1"/>
  <c r="F74" i="51"/>
  <c r="F68" i="51" s="1"/>
  <c r="AD74" i="51"/>
  <c r="AD68" i="51" s="1"/>
  <c r="AM74" i="51"/>
  <c r="AM68" i="51" s="1"/>
  <c r="W74" i="51"/>
  <c r="W68" i="51" s="1"/>
  <c r="O74" i="51"/>
  <c r="O68" i="51" s="1"/>
  <c r="G74" i="51"/>
  <c r="G68" i="51" s="1"/>
  <c r="AK74" i="51"/>
  <c r="AK68" i="51" s="1"/>
  <c r="E74" i="51"/>
  <c r="E68" i="51" s="1"/>
  <c r="AN43" i="51"/>
  <c r="AN42" i="51" s="1"/>
  <c r="AF43" i="51"/>
  <c r="AF42" i="51" s="1"/>
  <c r="X43" i="51"/>
  <c r="X42" i="51" s="1"/>
  <c r="P43" i="51"/>
  <c r="P42" i="51" s="1"/>
  <c r="R43" i="51"/>
  <c r="R42" i="51" s="1"/>
  <c r="H43" i="51"/>
  <c r="H42" i="51" s="1"/>
  <c r="W43" i="51"/>
  <c r="W42" i="51" s="1"/>
  <c r="AO43" i="51"/>
  <c r="AO42" i="51" s="1"/>
  <c r="AG43" i="51"/>
  <c r="AG42" i="51" s="1"/>
  <c r="Y43" i="51"/>
  <c r="Y42" i="51" s="1"/>
  <c r="Q43" i="51"/>
  <c r="Q42" i="51" s="1"/>
  <c r="I43" i="51"/>
  <c r="I42" i="51" s="1"/>
  <c r="AP43" i="51"/>
  <c r="AP42" i="51" s="1"/>
  <c r="T43" i="51"/>
  <c r="T42" i="51" s="1"/>
  <c r="AJ43" i="51"/>
  <c r="AJ42" i="51" s="1"/>
  <c r="O43" i="51"/>
  <c r="O42" i="51" s="1"/>
  <c r="AL43" i="51"/>
  <c r="AL42" i="51" s="1"/>
  <c r="AD43" i="51"/>
  <c r="AD42" i="51" s="1"/>
  <c r="V43" i="51"/>
  <c r="V42" i="51" s="1"/>
  <c r="N43" i="51"/>
  <c r="N42" i="51" s="1"/>
  <c r="F43" i="51"/>
  <c r="F42" i="51" s="1"/>
  <c r="AH43" i="51"/>
  <c r="AH42" i="51" s="1"/>
  <c r="AK43" i="51"/>
  <c r="AK42" i="51" s="1"/>
  <c r="AC43" i="51"/>
  <c r="AC42" i="51" s="1"/>
  <c r="U43" i="51"/>
  <c r="U42" i="51" s="1"/>
  <c r="E43" i="51"/>
  <c r="E42" i="51" s="1"/>
  <c r="J43" i="51"/>
  <c r="J42" i="51" s="1"/>
  <c r="AB43" i="51"/>
  <c r="AB42" i="51" s="1"/>
  <c r="G43" i="51"/>
  <c r="G42" i="51" s="1"/>
  <c r="AM43" i="51"/>
  <c r="AM42" i="51" s="1"/>
  <c r="AI43" i="51"/>
  <c r="AI42" i="51" s="1"/>
  <c r="AA43" i="51"/>
  <c r="AA42" i="51" s="1"/>
  <c r="S43" i="51"/>
  <c r="S42" i="51" s="1"/>
  <c r="Z43" i="51"/>
  <c r="Z42" i="51" s="1"/>
  <c r="AJ25" i="51"/>
  <c r="AJ24" i="51" s="1"/>
  <c r="AB25" i="51"/>
  <c r="AB24" i="51" s="1"/>
  <c r="T25" i="51"/>
  <c r="T24" i="51" s="1"/>
  <c r="AK25" i="51"/>
  <c r="AK24" i="51" s="1"/>
  <c r="AI25" i="51"/>
  <c r="AI24" i="51" s="1"/>
  <c r="AA25" i="51"/>
  <c r="AA24" i="51" s="1"/>
  <c r="S25" i="51"/>
  <c r="S24" i="51" s="1"/>
  <c r="AC25" i="51"/>
  <c r="AC24" i="51" s="1"/>
  <c r="AP25" i="51"/>
  <c r="AP24" i="51" s="1"/>
  <c r="AO25" i="51"/>
  <c r="AO24" i="51" s="1"/>
  <c r="AG25" i="51"/>
  <c r="AG24" i="51" s="1"/>
  <c r="Y25" i="51"/>
  <c r="Y24" i="51" s="1"/>
  <c r="Q25" i="51"/>
  <c r="Q24" i="51" s="1"/>
  <c r="I25" i="51"/>
  <c r="I24" i="51" s="1"/>
  <c r="AH25" i="51"/>
  <c r="AH24" i="51" s="1"/>
  <c r="U25" i="51"/>
  <c r="U24" i="51" s="1"/>
  <c r="AN25" i="51"/>
  <c r="AN24" i="51" s="1"/>
  <c r="AF25" i="51"/>
  <c r="AF24" i="51" s="1"/>
  <c r="X25" i="51"/>
  <c r="X24" i="51" s="1"/>
  <c r="P25" i="51"/>
  <c r="P24" i="51" s="1"/>
  <c r="H25" i="51"/>
  <c r="H24" i="51" s="1"/>
  <c r="Z25" i="51"/>
  <c r="Z24" i="51" s="1"/>
  <c r="AM25" i="51"/>
  <c r="AM24" i="51" s="1"/>
  <c r="W25" i="51"/>
  <c r="W24" i="51" s="1"/>
  <c r="O25" i="51"/>
  <c r="O24" i="51" s="1"/>
  <c r="G25" i="51"/>
  <c r="G24" i="51" s="1"/>
  <c r="R25" i="51"/>
  <c r="R24" i="51" s="1"/>
  <c r="E25" i="51"/>
  <c r="E24" i="51" s="1"/>
  <c r="AL25" i="51"/>
  <c r="AL24" i="51" s="1"/>
  <c r="AD25" i="51"/>
  <c r="AD24" i="51" s="1"/>
  <c r="V25" i="51"/>
  <c r="V24" i="51" s="1"/>
  <c r="N25" i="51"/>
  <c r="N24" i="51" s="1"/>
  <c r="F25" i="51"/>
  <c r="F24" i="51" s="1"/>
  <c r="J25" i="51"/>
  <c r="J24" i="51" s="1"/>
  <c r="AC6" i="51"/>
  <c r="AC5" i="51" s="1"/>
  <c r="U6" i="51"/>
  <c r="U5" i="51" s="1"/>
  <c r="E6" i="51"/>
  <c r="E5" i="51" s="1"/>
  <c r="AJ6" i="51"/>
  <c r="AJ5" i="51" s="1"/>
  <c r="AB6" i="51"/>
  <c r="AB5" i="51" s="1"/>
  <c r="T6" i="51"/>
  <c r="T5" i="51" s="1"/>
  <c r="AI6" i="51"/>
  <c r="AI5" i="51" s="1"/>
  <c r="AP6" i="51"/>
  <c r="AP5" i="51" s="1"/>
  <c r="AO6" i="51"/>
  <c r="AO5" i="51" s="1"/>
  <c r="AG6" i="51"/>
  <c r="AG5" i="51" s="1"/>
  <c r="Y6" i="51"/>
  <c r="Y5" i="51" s="1"/>
  <c r="Q6" i="51"/>
  <c r="Q5" i="51" s="1"/>
  <c r="I6" i="51"/>
  <c r="I5" i="51" s="1"/>
  <c r="AH6" i="51"/>
  <c r="AH5" i="51" s="1"/>
  <c r="AK6" i="51"/>
  <c r="AK5" i="51" s="1"/>
  <c r="AA6" i="51"/>
  <c r="AA5" i="51" s="1"/>
  <c r="AN6" i="51"/>
  <c r="AN5" i="51" s="1"/>
  <c r="AF6" i="51"/>
  <c r="AF5" i="51" s="1"/>
  <c r="X6" i="51"/>
  <c r="X5" i="51" s="1"/>
  <c r="P6" i="51"/>
  <c r="P5" i="51" s="1"/>
  <c r="H6" i="51"/>
  <c r="H5" i="51" s="1"/>
  <c r="Z6" i="51"/>
  <c r="Z5" i="51" s="1"/>
  <c r="AM6" i="51"/>
  <c r="AM5" i="51" s="1"/>
  <c r="W6" i="51"/>
  <c r="W5" i="51" s="1"/>
  <c r="O6" i="51"/>
  <c r="O5" i="51" s="1"/>
  <c r="G6" i="51"/>
  <c r="G5" i="51" s="1"/>
  <c r="R6" i="51"/>
  <c r="R5" i="51" s="1"/>
  <c r="S6" i="51"/>
  <c r="S5" i="51" s="1"/>
  <c r="AL6" i="51"/>
  <c r="AL5" i="51" s="1"/>
  <c r="AD6" i="51"/>
  <c r="AD5" i="51" s="1"/>
  <c r="V6" i="51"/>
  <c r="V5" i="51" s="1"/>
  <c r="N6" i="51"/>
  <c r="N5" i="51" s="1"/>
  <c r="F6" i="51"/>
  <c r="F5" i="51" s="1"/>
  <c r="J6" i="51"/>
  <c r="J5" i="51" s="1"/>
  <c r="Q29" i="49"/>
  <c r="R80" i="49"/>
  <c r="R45" i="49"/>
  <c r="P28" i="49"/>
  <c r="T330" i="49"/>
  <c r="V330" i="49" s="1"/>
  <c r="Q51" i="49"/>
  <c r="Q153" i="49"/>
  <c r="AE6" i="51" l="1"/>
  <c r="AE5" i="51" s="1"/>
  <c r="V53" i="55"/>
  <c r="V181" i="55" s="1"/>
  <c r="V185" i="55" s="1"/>
  <c r="AE107" i="51"/>
  <c r="W53" i="55"/>
  <c r="W181" i="55" s="1"/>
  <c r="W185" i="55" s="1"/>
  <c r="Y53" i="55"/>
  <c r="Y181" i="55" s="1"/>
  <c r="Y185" i="55" s="1"/>
  <c r="AR43" i="55"/>
  <c r="K92" i="55"/>
  <c r="K91" i="55" s="1"/>
  <c r="AQ91" i="55" s="1"/>
  <c r="Z53" i="55"/>
  <c r="AB53" i="55"/>
  <c r="AB181" i="55" s="1"/>
  <c r="AB185" i="55" s="1"/>
  <c r="K9" i="55"/>
  <c r="K4" i="55" s="1"/>
  <c r="AQ4" i="55" s="1"/>
  <c r="AK53" i="55"/>
  <c r="AK181" i="55" s="1"/>
  <c r="AK185" i="55" s="1"/>
  <c r="AE43" i="51"/>
  <c r="AE42" i="51" s="1"/>
  <c r="T53" i="55"/>
  <c r="T181" i="55" s="1"/>
  <c r="T185" i="55" s="1"/>
  <c r="AO123" i="55"/>
  <c r="AJ53" i="55"/>
  <c r="AJ181" i="55" s="1"/>
  <c r="AJ185" i="55" s="1"/>
  <c r="AL53" i="55"/>
  <c r="AL181" i="55" s="1"/>
  <c r="AL185" i="55" s="1"/>
  <c r="I74" i="55"/>
  <c r="AO74" i="55" s="1"/>
  <c r="AR156" i="55"/>
  <c r="P53" i="55"/>
  <c r="P181" i="55" s="1"/>
  <c r="P185" i="55" s="1"/>
  <c r="Q53" i="55"/>
  <c r="Q181" i="55" s="1"/>
  <c r="Q185" i="55" s="1"/>
  <c r="AG53" i="55"/>
  <c r="AG181" i="55" s="1"/>
  <c r="AG185" i="55" s="1"/>
  <c r="S53" i="55"/>
  <c r="S181" i="55" s="1"/>
  <c r="S185" i="55" s="1"/>
  <c r="AF53" i="55"/>
  <c r="AF181" i="55" s="1"/>
  <c r="AF185" i="55" s="1"/>
  <c r="AA53" i="55"/>
  <c r="AA181" i="55" s="1"/>
  <c r="AA185" i="55" s="1"/>
  <c r="O53" i="55"/>
  <c r="O181" i="55" s="1"/>
  <c r="O185" i="55" s="1"/>
  <c r="AO43" i="55"/>
  <c r="AO55" i="55"/>
  <c r="AM53" i="55"/>
  <c r="AM181" i="55" s="1"/>
  <c r="AM185" i="55" s="1"/>
  <c r="U53" i="55"/>
  <c r="U181" i="55" s="1"/>
  <c r="U185" i="55" s="1"/>
  <c r="AH53" i="55"/>
  <c r="AH181" i="55" s="1"/>
  <c r="AH185" i="55" s="1"/>
  <c r="AI53" i="55"/>
  <c r="AI181" i="55" s="1"/>
  <c r="AI185" i="55" s="1"/>
  <c r="Z181" i="55"/>
  <c r="Z185" i="55" s="1"/>
  <c r="AN53" i="55"/>
  <c r="AN181" i="55" s="1"/>
  <c r="AN185" i="55" s="1"/>
  <c r="AR91" i="55"/>
  <c r="AE53" i="55"/>
  <c r="AE181" i="55" s="1"/>
  <c r="AE185" i="55" s="1"/>
  <c r="R53" i="55"/>
  <c r="R181" i="55" s="1"/>
  <c r="R185" i="55" s="1"/>
  <c r="X53" i="55"/>
  <c r="X181" i="55" s="1"/>
  <c r="X185" i="55" s="1"/>
  <c r="L123" i="55"/>
  <c r="AR123" i="55" s="1"/>
  <c r="AR124" i="55"/>
  <c r="J55" i="55"/>
  <c r="J54" i="55" s="1"/>
  <c r="AP54" i="55" s="1"/>
  <c r="N53" i="55"/>
  <c r="N181" i="55" s="1"/>
  <c r="N185" i="55" s="1"/>
  <c r="M53" i="55"/>
  <c r="M181" i="55" s="1"/>
  <c r="M185" i="55" s="1"/>
  <c r="M6" i="51"/>
  <c r="M5" i="51" s="1"/>
  <c r="AE25" i="51"/>
  <c r="AE94" i="51"/>
  <c r="AE74" i="51"/>
  <c r="AE69" i="51"/>
  <c r="AE101" i="51"/>
  <c r="M25" i="51"/>
  <c r="M24" i="51" s="1"/>
  <c r="L74" i="51"/>
  <c r="M43" i="51"/>
  <c r="M42" i="51" s="1"/>
  <c r="K74" i="51"/>
  <c r="L107" i="51"/>
  <c r="M94" i="51"/>
  <c r="M74" i="51"/>
  <c r="M107" i="51"/>
  <c r="M101" i="51"/>
  <c r="M69" i="51"/>
  <c r="L25" i="51"/>
  <c r="L69" i="51"/>
  <c r="L43" i="51"/>
  <c r="L94" i="51"/>
  <c r="L101" i="51"/>
  <c r="L6" i="51"/>
  <c r="K107" i="51"/>
  <c r="K6" i="51"/>
  <c r="K25" i="51"/>
  <c r="D25" i="51"/>
  <c r="D24" i="51" s="1"/>
  <c r="K94" i="51"/>
  <c r="K69" i="51"/>
  <c r="D6" i="51"/>
  <c r="D5" i="51" s="1"/>
  <c r="K101" i="51"/>
  <c r="K43" i="51"/>
  <c r="D107" i="51"/>
  <c r="C6" i="51"/>
  <c r="C5" i="51" s="1"/>
  <c r="D94" i="51"/>
  <c r="D74" i="51"/>
  <c r="D43" i="51"/>
  <c r="D101" i="51"/>
  <c r="D69" i="51"/>
  <c r="C25" i="51"/>
  <c r="C24" i="51" s="1"/>
  <c r="C74" i="51"/>
  <c r="C43" i="51"/>
  <c r="C42" i="51" s="1"/>
  <c r="C69" i="51"/>
  <c r="C101" i="51"/>
  <c r="C94" i="51"/>
  <c r="C107" i="51"/>
  <c r="AI132" i="51"/>
  <c r="AO164" i="55"/>
  <c r="AO163" i="55"/>
  <c r="AQ43" i="55"/>
  <c r="AP43" i="55"/>
  <c r="K123" i="55"/>
  <c r="AQ123" i="55" s="1"/>
  <c r="AR92" i="55"/>
  <c r="AQ92" i="55"/>
  <c r="AO54" i="55"/>
  <c r="AC53" i="55"/>
  <c r="AC181" i="55" s="1"/>
  <c r="AC185" i="55" s="1"/>
  <c r="AD53" i="55"/>
  <c r="AD181" i="55" s="1"/>
  <c r="AD185" i="55" s="1"/>
  <c r="K156" i="55"/>
  <c r="AQ156" i="55" s="1"/>
  <c r="AO149" i="55"/>
  <c r="AQ150" i="55"/>
  <c r="AP9" i="55"/>
  <c r="AR118" i="55"/>
  <c r="AR55" i="55"/>
  <c r="AR150" i="55"/>
  <c r="L149" i="55"/>
  <c r="AR149" i="55" s="1"/>
  <c r="AQ144" i="55"/>
  <c r="K143" i="55"/>
  <c r="AQ143" i="55" s="1"/>
  <c r="AP85" i="55"/>
  <c r="J74" i="55"/>
  <c r="AP123" i="55"/>
  <c r="AR54" i="55"/>
  <c r="I4" i="55"/>
  <c r="AO9" i="55"/>
  <c r="J117" i="55"/>
  <c r="AP117" i="55" s="1"/>
  <c r="AP118" i="55"/>
  <c r="AR74" i="55"/>
  <c r="L73" i="55"/>
  <c r="AR73" i="55" s="1"/>
  <c r="AQ55" i="55"/>
  <c r="AQ54" i="55"/>
  <c r="J91" i="55"/>
  <c r="AP92" i="55"/>
  <c r="AP4" i="55"/>
  <c r="I91" i="55"/>
  <c r="AO91" i="55" s="1"/>
  <c r="AO92" i="55"/>
  <c r="AP156" i="55"/>
  <c r="I117" i="55"/>
  <c r="AO117" i="55" s="1"/>
  <c r="AO118" i="55"/>
  <c r="AQ73" i="55"/>
  <c r="AP149" i="55"/>
  <c r="AO156" i="55"/>
  <c r="AR11" i="55"/>
  <c r="L9" i="55"/>
  <c r="AQ74" i="55"/>
  <c r="G132" i="51"/>
  <c r="O132" i="51"/>
  <c r="T132" i="51"/>
  <c r="J132" i="51"/>
  <c r="H132" i="51"/>
  <c r="AC132" i="51"/>
  <c r="AL132" i="51"/>
  <c r="R132" i="51"/>
  <c r="P132" i="51"/>
  <c r="W132" i="51"/>
  <c r="AM132" i="51"/>
  <c r="AB132" i="51"/>
  <c r="AO132" i="51"/>
  <c r="AK132" i="51"/>
  <c r="N132" i="51"/>
  <c r="X132" i="51"/>
  <c r="V132" i="51"/>
  <c r="AF132" i="51"/>
  <c r="Q132" i="51"/>
  <c r="Y132" i="51"/>
  <c r="Z132" i="51"/>
  <c r="AA132" i="51"/>
  <c r="AJ132" i="51"/>
  <c r="F132" i="51"/>
  <c r="AH132" i="51"/>
  <c r="E132" i="51"/>
  <c r="I132" i="51"/>
  <c r="AN132" i="51"/>
  <c r="AD132" i="51"/>
  <c r="AG132" i="51"/>
  <c r="AP132" i="51"/>
  <c r="U132" i="51"/>
  <c r="U438" i="49"/>
  <c r="V438" i="49" s="1"/>
  <c r="T38" i="49"/>
  <c r="AE100" i="51" l="1"/>
  <c r="AQ9" i="55"/>
  <c r="I73" i="55"/>
  <c r="I53" i="55" s="1"/>
  <c r="L117" i="55"/>
  <c r="AR117" i="55" s="1"/>
  <c r="AR53" i="55" s="1"/>
  <c r="K117" i="55"/>
  <c r="AQ117" i="55" s="1"/>
  <c r="AP55" i="55"/>
  <c r="AE68" i="51"/>
  <c r="AE24" i="51"/>
  <c r="L68" i="51"/>
  <c r="M100" i="51"/>
  <c r="M68" i="51"/>
  <c r="L100" i="51"/>
  <c r="L5" i="51"/>
  <c r="L42" i="51"/>
  <c r="L24" i="51"/>
  <c r="K42" i="51"/>
  <c r="K5" i="51"/>
  <c r="K24" i="51"/>
  <c r="K68" i="51"/>
  <c r="K100" i="51"/>
  <c r="D42" i="51"/>
  <c r="D100" i="51"/>
  <c r="D68" i="51"/>
  <c r="C68" i="51"/>
  <c r="C100" i="51"/>
  <c r="K149" i="55"/>
  <c r="AQ149" i="55" s="1"/>
  <c r="AP74" i="55"/>
  <c r="J73" i="55"/>
  <c r="AP91" i="55"/>
  <c r="AO4" i="55"/>
  <c r="AR9" i="55"/>
  <c r="L4" i="55"/>
  <c r="B66" i="51"/>
  <c r="B65" i="51" s="1"/>
  <c r="B23" i="51"/>
  <c r="B22" i="51"/>
  <c r="B21" i="51"/>
  <c r="B20" i="51"/>
  <c r="B19" i="51"/>
  <c r="B18" i="51"/>
  <c r="B17" i="51"/>
  <c r="B14" i="51"/>
  <c r="B13" i="51"/>
  <c r="B12" i="51"/>
  <c r="B11" i="51"/>
  <c r="B10" i="51"/>
  <c r="B9" i="51"/>
  <c r="AQ53" i="55" l="1"/>
  <c r="L53" i="55"/>
  <c r="AO73" i="55"/>
  <c r="AO53" i="55" s="1"/>
  <c r="I181" i="55"/>
  <c r="K53" i="55"/>
  <c r="M132" i="51"/>
  <c r="L132" i="51"/>
  <c r="K132" i="51"/>
  <c r="D132" i="51"/>
  <c r="AP73" i="55"/>
  <c r="AP53" i="55" s="1"/>
  <c r="J53" i="55"/>
  <c r="AR4" i="55"/>
  <c r="B103" i="51"/>
  <c r="B102" i="51" s="1"/>
  <c r="B101" i="51" s="1"/>
  <c r="B91" i="51"/>
  <c r="B90" i="51" s="1"/>
  <c r="B96" i="51"/>
  <c r="B95" i="51" s="1"/>
  <c r="B94" i="51" s="1"/>
  <c r="B16" i="51"/>
  <c r="B15" i="51" s="1"/>
  <c r="B109" i="51"/>
  <c r="B108" i="51" s="1"/>
  <c r="B84" i="51"/>
  <c r="B83" i="51" s="1"/>
  <c r="B55" i="51"/>
  <c r="B54" i="51" s="1"/>
  <c r="B71" i="51"/>
  <c r="B70" i="51" s="1"/>
  <c r="B69" i="51" s="1"/>
  <c r="B76" i="51"/>
  <c r="B75" i="51" s="1"/>
  <c r="B45" i="51"/>
  <c r="B44" i="51" s="1"/>
  <c r="B37" i="51"/>
  <c r="B36" i="51" s="1"/>
  <c r="B27" i="51"/>
  <c r="B26" i="51" s="1"/>
  <c r="B8" i="51"/>
  <c r="B7" i="51" s="1"/>
  <c r="AO181" i="55" l="1"/>
  <c r="AO185" i="55" s="1"/>
  <c r="I185" i="55"/>
  <c r="AT54" i="55"/>
  <c r="L181" i="55"/>
  <c r="K181" i="55"/>
  <c r="J181" i="55"/>
  <c r="B25" i="51"/>
  <c r="B24" i="51" s="1"/>
  <c r="B6" i="51"/>
  <c r="B5" i="51" s="1"/>
  <c r="B74" i="51"/>
  <c r="B68" i="51" s="1"/>
  <c r="B43" i="51"/>
  <c r="B42" i="51" s="1"/>
  <c r="AR181" i="55" l="1"/>
  <c r="AR185" i="55" s="1"/>
  <c r="L185" i="55"/>
  <c r="AQ181" i="55"/>
  <c r="AQ185" i="55" s="1"/>
  <c r="K185" i="55"/>
  <c r="AP181" i="55"/>
  <c r="AP185" i="55" s="1"/>
  <c r="J185" i="55"/>
  <c r="AT66" i="51"/>
  <c r="AT65" i="51" s="1"/>
  <c r="AS66" i="51"/>
  <c r="AS65" i="51" s="1"/>
  <c r="AR66" i="51"/>
  <c r="AR65" i="51" s="1"/>
  <c r="AT9" i="51"/>
  <c r="AS9" i="51"/>
  <c r="AR9" i="51"/>
  <c r="AQ9" i="51"/>
  <c r="AQ8" i="51" l="1"/>
  <c r="AQ7" i="51" s="1"/>
  <c r="AR16" i="51"/>
  <c r="AR15" i="51" s="1"/>
  <c r="AR8" i="51"/>
  <c r="AR7" i="51" s="1"/>
  <c r="AS8" i="51"/>
  <c r="AS7" i="51" s="1"/>
  <c r="AT37" i="51"/>
  <c r="AT36" i="51" s="1"/>
  <c r="AT55" i="51"/>
  <c r="AT54" i="51" s="1"/>
  <c r="AQ96" i="51"/>
  <c r="AQ95" i="51" s="1"/>
  <c r="AQ94" i="51" s="1"/>
  <c r="AQ91" i="51"/>
  <c r="AQ90" i="51" s="1"/>
  <c r="AS16" i="51"/>
  <c r="AS15" i="51" s="1"/>
  <c r="AQ109" i="51"/>
  <c r="AQ108" i="51" s="1"/>
  <c r="AR96" i="51"/>
  <c r="AR95" i="51" s="1"/>
  <c r="AR94" i="51" s="1"/>
  <c r="AR109" i="51"/>
  <c r="AR108" i="51" s="1"/>
  <c r="AQ16" i="51"/>
  <c r="AQ15" i="51" s="1"/>
  <c r="AR91" i="51"/>
  <c r="AR90" i="51" s="1"/>
  <c r="AS109" i="51"/>
  <c r="AS108" i="51" s="1"/>
  <c r="AT109" i="51"/>
  <c r="AT108" i="51" s="1"/>
  <c r="AT27" i="51"/>
  <c r="AT26" i="51" s="1"/>
  <c r="AT45" i="51"/>
  <c r="AT44" i="51" s="1"/>
  <c r="AQ103" i="51"/>
  <c r="AQ102" i="51" s="1"/>
  <c r="AQ101" i="51" s="1"/>
  <c r="AS91" i="51"/>
  <c r="AS90" i="51" s="1"/>
  <c r="AS96" i="51"/>
  <c r="AS95" i="51" s="1"/>
  <c r="AS94" i="51" s="1"/>
  <c r="AT91" i="51"/>
  <c r="AT90" i="51" s="1"/>
  <c r="AT96" i="51"/>
  <c r="AT95" i="51" s="1"/>
  <c r="AT94" i="51" s="1"/>
  <c r="AT8" i="51"/>
  <c r="AT7" i="51" s="1"/>
  <c r="AT16" i="51"/>
  <c r="AT15" i="51" s="1"/>
  <c r="AQ71" i="51"/>
  <c r="AQ70" i="51" s="1"/>
  <c r="AQ69" i="51" s="1"/>
  <c r="AQ76" i="51"/>
  <c r="AQ75" i="51" s="1"/>
  <c r="AQ84" i="51"/>
  <c r="AQ83" i="51" s="1"/>
  <c r="AQ27" i="51"/>
  <c r="AQ55" i="51"/>
  <c r="AQ54" i="51" s="1"/>
  <c r="AR76" i="51"/>
  <c r="AR75" i="51" s="1"/>
  <c r="AR27" i="51"/>
  <c r="AR26" i="51" s="1"/>
  <c r="AR37" i="51"/>
  <c r="AR36" i="51" s="1"/>
  <c r="AR45" i="51"/>
  <c r="AR44" i="51" s="1"/>
  <c r="AR55" i="51"/>
  <c r="AR54" i="51" s="1"/>
  <c r="AS71" i="51"/>
  <c r="AS70" i="51" s="1"/>
  <c r="AS69" i="51" s="1"/>
  <c r="AS76" i="51"/>
  <c r="AS75" i="51" s="1"/>
  <c r="AS84" i="51"/>
  <c r="AS83" i="51" s="1"/>
  <c r="AS103" i="51"/>
  <c r="AS102" i="51" s="1"/>
  <c r="AS101" i="51" s="1"/>
  <c r="AS115" i="51"/>
  <c r="AS114" i="51" s="1"/>
  <c r="AR71" i="51"/>
  <c r="AR70" i="51" s="1"/>
  <c r="AR69" i="51" s="1"/>
  <c r="AR84" i="51"/>
  <c r="AR83" i="51" s="1"/>
  <c r="AS27" i="51"/>
  <c r="AS26" i="51" s="1"/>
  <c r="AS37" i="51"/>
  <c r="AS36" i="51" s="1"/>
  <c r="AS45" i="51"/>
  <c r="AS44" i="51" s="1"/>
  <c r="AS55" i="51"/>
  <c r="AS54" i="51" s="1"/>
  <c r="AT71" i="51"/>
  <c r="AT70" i="51" s="1"/>
  <c r="AT69" i="51" s="1"/>
  <c r="AT76" i="51"/>
  <c r="AT75" i="51" s="1"/>
  <c r="AT84" i="51"/>
  <c r="AT83" i="51" s="1"/>
  <c r="AT103" i="51"/>
  <c r="AT102" i="51" s="1"/>
  <c r="AT101" i="51" s="1"/>
  <c r="AT115" i="51"/>
  <c r="AT114" i="51" s="1"/>
  <c r="AQ37" i="51"/>
  <c r="AQ36" i="51" s="1"/>
  <c r="AR103" i="51"/>
  <c r="AR102" i="51" s="1"/>
  <c r="AR101" i="51" s="1"/>
  <c r="AR115" i="51"/>
  <c r="AR114" i="51" s="1"/>
  <c r="AQ45" i="51"/>
  <c r="AQ44" i="51" s="1"/>
  <c r="AE132" i="51"/>
  <c r="AQ26" i="51" l="1"/>
  <c r="AR6" i="51"/>
  <c r="AR5" i="51" s="1"/>
  <c r="AT43" i="51"/>
  <c r="AT42" i="51" s="1"/>
  <c r="AT25" i="51"/>
  <c r="AT24" i="51" s="1"/>
  <c r="AQ6" i="51"/>
  <c r="AQ5" i="51" s="1"/>
  <c r="AT107" i="51"/>
  <c r="AT100" i="51" s="1"/>
  <c r="AR43" i="51"/>
  <c r="AR42" i="51" s="1"/>
  <c r="AR107" i="51"/>
  <c r="AR100" i="51" s="1"/>
  <c r="AS6" i="51"/>
  <c r="AS5" i="51" s="1"/>
  <c r="AS107" i="51"/>
  <c r="AS100" i="51" s="1"/>
  <c r="AS43" i="51"/>
  <c r="AS42" i="51" s="1"/>
  <c r="AS74" i="51"/>
  <c r="AS68" i="51" s="1"/>
  <c r="AS25" i="51"/>
  <c r="AS24" i="51" s="1"/>
  <c r="AQ74" i="51"/>
  <c r="AQ68" i="51" s="1"/>
  <c r="AQ43" i="51"/>
  <c r="AT74" i="51"/>
  <c r="AT68" i="51" s="1"/>
  <c r="AR25" i="51"/>
  <c r="AR24" i="51" s="1"/>
  <c r="AT6" i="51"/>
  <c r="AT5" i="51" s="1"/>
  <c r="AR74" i="51"/>
  <c r="AR68" i="51" s="1"/>
  <c r="AQ25" i="51" l="1"/>
  <c r="AQ24" i="51" s="1"/>
  <c r="AQ42" i="51"/>
  <c r="AR132" i="51"/>
  <c r="AS132" i="51"/>
  <c r="AT132" i="51"/>
  <c r="C132" i="51" l="1"/>
  <c r="O82" i="49" l="1"/>
  <c r="U14" i="49"/>
  <c r="R82" i="49" l="1"/>
  <c r="Q82" i="49"/>
  <c r="P29" i="49"/>
  <c r="Q265" i="49"/>
  <c r="R38" i="49"/>
  <c r="Q38" i="49"/>
  <c r="L247" i="49" l="1"/>
  <c r="O478" i="49" l="1"/>
  <c r="O477" i="49"/>
  <c r="O476" i="49"/>
  <c r="O475" i="49"/>
  <c r="O474" i="49"/>
  <c r="O471" i="49"/>
  <c r="O470" i="49"/>
  <c r="O469" i="49"/>
  <c r="O468" i="49"/>
  <c r="O467" i="49"/>
  <c r="O464" i="49"/>
  <c r="O463" i="49"/>
  <c r="O462" i="49"/>
  <c r="O461" i="49"/>
  <c r="O460" i="49"/>
  <c r="M459" i="49"/>
  <c r="M458" i="49" s="1"/>
  <c r="N459" i="49"/>
  <c r="N458" i="49" s="1"/>
  <c r="P459" i="49"/>
  <c r="Q459" i="49"/>
  <c r="Q458" i="49" s="1"/>
  <c r="R459" i="49"/>
  <c r="R458" i="49" s="1"/>
  <c r="S459" i="49"/>
  <c r="S458" i="49" s="1"/>
  <c r="T459" i="49"/>
  <c r="T458" i="49" s="1"/>
  <c r="U459" i="49"/>
  <c r="U458" i="49" s="1"/>
  <c r="M466" i="49"/>
  <c r="M465" i="49" s="1"/>
  <c r="N466" i="49"/>
  <c r="N465" i="49" s="1"/>
  <c r="P466" i="49"/>
  <c r="Q466" i="49"/>
  <c r="Q465" i="49" s="1"/>
  <c r="R466" i="49"/>
  <c r="R465" i="49" s="1"/>
  <c r="S466" i="49"/>
  <c r="S465" i="49" s="1"/>
  <c r="T466" i="49"/>
  <c r="T465" i="49" s="1"/>
  <c r="U466" i="49"/>
  <c r="U465" i="49" s="1"/>
  <c r="M473" i="49"/>
  <c r="M472" i="49" s="1"/>
  <c r="N473" i="49"/>
  <c r="N472" i="49" s="1"/>
  <c r="P473" i="49"/>
  <c r="Q473" i="49"/>
  <c r="Q472" i="49" s="1"/>
  <c r="R473" i="49"/>
  <c r="R472" i="49" s="1"/>
  <c r="S473" i="49"/>
  <c r="S472" i="49" s="1"/>
  <c r="T473" i="49"/>
  <c r="T472" i="49" s="1"/>
  <c r="U473" i="49"/>
  <c r="U472" i="49" s="1"/>
  <c r="L473" i="49"/>
  <c r="L466" i="49"/>
  <c r="L465" i="49" s="1"/>
  <c r="L459" i="49"/>
  <c r="L458" i="49" s="1"/>
  <c r="O456" i="49"/>
  <c r="O454" i="49"/>
  <c r="O453" i="49"/>
  <c r="O452" i="49"/>
  <c r="O451" i="49"/>
  <c r="O450" i="49"/>
  <c r="O447" i="49"/>
  <c r="O446" i="49"/>
  <c r="O445" i="49"/>
  <c r="O444" i="49"/>
  <c r="O443" i="49"/>
  <c r="O439" i="49"/>
  <c r="M442" i="49"/>
  <c r="M441" i="49" s="1"/>
  <c r="N442" i="49"/>
  <c r="N441" i="49" s="1"/>
  <c r="Q442" i="49"/>
  <c r="Q441" i="49" s="1"/>
  <c r="R442" i="49"/>
  <c r="R441" i="49" s="1"/>
  <c r="S442" i="49"/>
  <c r="S441" i="49" s="1"/>
  <c r="T442" i="49"/>
  <c r="T441" i="49" s="1"/>
  <c r="U442" i="49"/>
  <c r="M449" i="49"/>
  <c r="M448" i="49" s="1"/>
  <c r="N449" i="49"/>
  <c r="N448" i="49" s="1"/>
  <c r="P449" i="49"/>
  <c r="Q449" i="49"/>
  <c r="Q448" i="49" s="1"/>
  <c r="R449" i="49"/>
  <c r="R448" i="49" s="1"/>
  <c r="S449" i="49"/>
  <c r="S448" i="49" s="1"/>
  <c r="T449" i="49"/>
  <c r="T448" i="49" s="1"/>
  <c r="U449" i="49"/>
  <c r="M455" i="49"/>
  <c r="N455" i="49"/>
  <c r="P455" i="49"/>
  <c r="Q455" i="49"/>
  <c r="R455" i="49"/>
  <c r="S455" i="49"/>
  <c r="T455" i="49"/>
  <c r="U455" i="49"/>
  <c r="L442" i="49"/>
  <c r="L455" i="49"/>
  <c r="L14" i="49"/>
  <c r="V442" i="49" l="1"/>
  <c r="U448" i="49"/>
  <c r="V448" i="49" s="1"/>
  <c r="V449" i="49"/>
  <c r="P444" i="49"/>
  <c r="V478" i="49"/>
  <c r="P458" i="49"/>
  <c r="P448" i="49"/>
  <c r="P465" i="49"/>
  <c r="P472" i="49"/>
  <c r="P443" i="49"/>
  <c r="U441" i="49"/>
  <c r="O442" i="49"/>
  <c r="O473" i="49"/>
  <c r="O458" i="49"/>
  <c r="T457" i="49"/>
  <c r="O465" i="49"/>
  <c r="O459" i="49"/>
  <c r="L472" i="49"/>
  <c r="L457" i="49" s="1"/>
  <c r="O455" i="49"/>
  <c r="O466" i="49"/>
  <c r="R440" i="49"/>
  <c r="Q440" i="49"/>
  <c r="Q457" i="49"/>
  <c r="U457" i="49"/>
  <c r="S457" i="49"/>
  <c r="M457" i="49"/>
  <c r="R457" i="49"/>
  <c r="N457" i="49"/>
  <c r="L441" i="49"/>
  <c r="N440" i="49"/>
  <c r="M440" i="49"/>
  <c r="T440" i="49"/>
  <c r="S440" i="49"/>
  <c r="U440" i="49" l="1"/>
  <c r="V440" i="49" s="1"/>
  <c r="V441" i="49"/>
  <c r="P457" i="49"/>
  <c r="P442" i="49"/>
  <c r="O457" i="49"/>
  <c r="O472" i="49"/>
  <c r="O441" i="49"/>
  <c r="V472" i="49" l="1"/>
  <c r="V457" i="49"/>
  <c r="P441" i="49"/>
  <c r="V464" i="49"/>
  <c r="V463" i="49"/>
  <c r="V462" i="49"/>
  <c r="V461" i="49"/>
  <c r="V460" i="49"/>
  <c r="P440" i="49" l="1"/>
  <c r="L300" i="49"/>
  <c r="O438" i="49"/>
  <c r="O436" i="49"/>
  <c r="O435" i="49"/>
  <c r="O434" i="49"/>
  <c r="O433" i="49"/>
  <c r="O432" i="49"/>
  <c r="O431" i="49"/>
  <c r="O430" i="49"/>
  <c r="O429" i="49"/>
  <c r="O428" i="49"/>
  <c r="O427" i="49"/>
  <c r="O426" i="49"/>
  <c r="O425" i="49"/>
  <c r="O424" i="49"/>
  <c r="O423" i="49"/>
  <c r="O422" i="49"/>
  <c r="O421" i="49"/>
  <c r="O420" i="49"/>
  <c r="O419" i="49"/>
  <c r="O418" i="49"/>
  <c r="O417" i="49"/>
  <c r="O416" i="49"/>
  <c r="O415" i="49"/>
  <c r="O414" i="49"/>
  <c r="O413" i="49"/>
  <c r="O412" i="49"/>
  <c r="O411" i="49"/>
  <c r="O410" i="49"/>
  <c r="O409" i="49"/>
  <c r="O408" i="49"/>
  <c r="O407" i="49"/>
  <c r="O406" i="49"/>
  <c r="O404" i="49"/>
  <c r="O403" i="49"/>
  <c r="O402" i="49"/>
  <c r="O401" i="49"/>
  <c r="O400" i="49"/>
  <c r="O399" i="49"/>
  <c r="O398" i="49"/>
  <c r="O397" i="49"/>
  <c r="O396" i="49"/>
  <c r="O395" i="49"/>
  <c r="O394" i="49"/>
  <c r="O393" i="49"/>
  <c r="O392" i="49"/>
  <c r="O391" i="49"/>
  <c r="O390" i="49"/>
  <c r="O389" i="49"/>
  <c r="O388" i="49"/>
  <c r="O387" i="49"/>
  <c r="O386" i="49"/>
  <c r="O385" i="49"/>
  <c r="O384" i="49"/>
  <c r="O383" i="49"/>
  <c r="O382" i="49"/>
  <c r="O381" i="49"/>
  <c r="O380" i="49"/>
  <c r="O379" i="49"/>
  <c r="O378" i="49"/>
  <c r="O377" i="49"/>
  <c r="O376" i="49"/>
  <c r="O375" i="49"/>
  <c r="O374" i="49"/>
  <c r="O372" i="49"/>
  <c r="O371" i="49"/>
  <c r="O370" i="49"/>
  <c r="O369" i="49"/>
  <c r="O368" i="49"/>
  <c r="O367" i="49"/>
  <c r="O366" i="49"/>
  <c r="O365" i="49"/>
  <c r="O364" i="49"/>
  <c r="O363" i="49"/>
  <c r="O362" i="49"/>
  <c r="O361" i="49"/>
  <c r="O360" i="49"/>
  <c r="O359" i="49"/>
  <c r="O358" i="49"/>
  <c r="O357" i="49"/>
  <c r="O356" i="49"/>
  <c r="O355" i="49"/>
  <c r="O354" i="49"/>
  <c r="O353" i="49"/>
  <c r="O352" i="49"/>
  <c r="O351" i="49"/>
  <c r="O350" i="49"/>
  <c r="O349" i="49"/>
  <c r="O348" i="49"/>
  <c r="O347" i="49"/>
  <c r="O346" i="49"/>
  <c r="O345" i="49"/>
  <c r="O344" i="49"/>
  <c r="O343" i="49"/>
  <c r="O342" i="49"/>
  <c r="O339" i="49"/>
  <c r="O337" i="49"/>
  <c r="O336" i="49"/>
  <c r="O335" i="49"/>
  <c r="O334" i="49"/>
  <c r="O333" i="49"/>
  <c r="O331" i="49"/>
  <c r="O330" i="49"/>
  <c r="O328" i="49"/>
  <c r="O327" i="49"/>
  <c r="O325" i="49"/>
  <c r="O324" i="49"/>
  <c r="O323" i="49"/>
  <c r="O321" i="49"/>
  <c r="O320" i="49"/>
  <c r="O318" i="49"/>
  <c r="O317" i="49"/>
  <c r="O313" i="49"/>
  <c r="O312" i="49"/>
  <c r="O311" i="49"/>
  <c r="O310" i="49"/>
  <c r="O309" i="49"/>
  <c r="O308" i="49"/>
  <c r="O305" i="49"/>
  <c r="O304" i="49"/>
  <c r="O303" i="49"/>
  <c r="O302" i="49"/>
  <c r="O301" i="49"/>
  <c r="O298" i="49"/>
  <c r="O297" i="49"/>
  <c r="O295" i="49"/>
  <c r="O294" i="49"/>
  <c r="O293" i="49"/>
  <c r="O291" i="49"/>
  <c r="O290" i="49"/>
  <c r="O289" i="49"/>
  <c r="O287" i="49"/>
  <c r="O286" i="49"/>
  <c r="O284" i="49"/>
  <c r="O283" i="49"/>
  <c r="O280" i="49"/>
  <c r="O279" i="49"/>
  <c r="O278" i="49"/>
  <c r="O277" i="49"/>
  <c r="O276" i="49"/>
  <c r="O275" i="49"/>
  <c r="O274" i="49"/>
  <c r="O273" i="49"/>
  <c r="O272" i="49"/>
  <c r="O271" i="49"/>
  <c r="O270" i="49"/>
  <c r="O269" i="49"/>
  <c r="O268" i="49"/>
  <c r="O267" i="49"/>
  <c r="O266" i="49"/>
  <c r="O265" i="49"/>
  <c r="O264" i="49"/>
  <c r="O263" i="49"/>
  <c r="O262" i="49"/>
  <c r="O261" i="49"/>
  <c r="O260" i="49"/>
  <c r="O259" i="49"/>
  <c r="O258" i="49"/>
  <c r="O257" i="49"/>
  <c r="O256" i="49"/>
  <c r="O255" i="49"/>
  <c r="O254" i="49"/>
  <c r="O253" i="49"/>
  <c r="O252" i="49"/>
  <c r="O251" i="49"/>
  <c r="O250" i="49"/>
  <c r="O249" i="49"/>
  <c r="O248" i="49"/>
  <c r="O247" i="49"/>
  <c r="O245" i="49"/>
  <c r="O243" i="49"/>
  <c r="O242" i="49"/>
  <c r="O240" i="49"/>
  <c r="O239" i="49"/>
  <c r="O237" i="49"/>
  <c r="O236" i="49"/>
  <c r="O234" i="49"/>
  <c r="O233" i="49"/>
  <c r="O231" i="49"/>
  <c r="O230" i="49"/>
  <c r="O227" i="49"/>
  <c r="O226" i="49"/>
  <c r="O224" i="49"/>
  <c r="O223" i="49"/>
  <c r="O220" i="49"/>
  <c r="O219" i="49"/>
  <c r="O217" i="49"/>
  <c r="O216" i="49"/>
  <c r="O214" i="49"/>
  <c r="O213" i="49"/>
  <c r="O210" i="49"/>
  <c r="O209" i="49"/>
  <c r="O207" i="49"/>
  <c r="O206" i="49"/>
  <c r="O203" i="49"/>
  <c r="O202" i="49"/>
  <c r="O200" i="49"/>
  <c r="O199" i="49"/>
  <c r="O195" i="49"/>
  <c r="O194" i="49"/>
  <c r="O192" i="49"/>
  <c r="O191" i="49"/>
  <c r="O189" i="49"/>
  <c r="O188" i="49"/>
  <c r="O186" i="49"/>
  <c r="O185" i="49"/>
  <c r="O180" i="49"/>
  <c r="O179" i="49"/>
  <c r="O177" i="49"/>
  <c r="O176" i="49"/>
  <c r="O174" i="49"/>
  <c r="O173" i="49"/>
  <c r="O171" i="49"/>
  <c r="O170" i="49"/>
  <c r="O168" i="49"/>
  <c r="O167" i="49"/>
  <c r="O163" i="49"/>
  <c r="O162" i="49"/>
  <c r="O158" i="49"/>
  <c r="O157" i="49"/>
  <c r="O154" i="49"/>
  <c r="O153" i="49"/>
  <c r="O148" i="49"/>
  <c r="O147" i="49"/>
  <c r="O145" i="49"/>
  <c r="O144" i="49"/>
  <c r="O142" i="49"/>
  <c r="O141" i="49"/>
  <c r="O139" i="49"/>
  <c r="O138" i="49"/>
  <c r="O136" i="49"/>
  <c r="O135" i="49"/>
  <c r="O133" i="49"/>
  <c r="O132" i="49"/>
  <c r="O130" i="49"/>
  <c r="O129" i="49"/>
  <c r="O127" i="49"/>
  <c r="O126" i="49"/>
  <c r="O124" i="49"/>
  <c r="O123" i="49"/>
  <c r="O121" i="49"/>
  <c r="O120" i="49"/>
  <c r="O117" i="49"/>
  <c r="O116" i="49"/>
  <c r="O114" i="49"/>
  <c r="O113" i="49"/>
  <c r="O111" i="49"/>
  <c r="O110" i="49"/>
  <c r="O108" i="49"/>
  <c r="O107" i="49"/>
  <c r="O105" i="49"/>
  <c r="O104" i="49"/>
  <c r="O102" i="49"/>
  <c r="O101" i="49"/>
  <c r="O99" i="49"/>
  <c r="O98" i="49"/>
  <c r="O96" i="49"/>
  <c r="O95" i="49"/>
  <c r="O93" i="49"/>
  <c r="O92" i="49"/>
  <c r="O90" i="49"/>
  <c r="O89" i="49"/>
  <c r="O87" i="49"/>
  <c r="O86" i="49"/>
  <c r="O81" i="49"/>
  <c r="O80" i="49"/>
  <c r="O78" i="49"/>
  <c r="O77" i="49"/>
  <c r="O75" i="49"/>
  <c r="O74" i="49"/>
  <c r="O72" i="49"/>
  <c r="O71" i="49"/>
  <c r="O69" i="49"/>
  <c r="O68" i="49"/>
  <c r="O64" i="49"/>
  <c r="O63" i="49"/>
  <c r="O61" i="49"/>
  <c r="O60" i="49"/>
  <c r="O58" i="49"/>
  <c r="O57" i="49"/>
  <c r="O55" i="49"/>
  <c r="O54" i="49"/>
  <c r="O52" i="49"/>
  <c r="O51" i="49"/>
  <c r="O49" i="49"/>
  <c r="O48" i="49"/>
  <c r="O46" i="49"/>
  <c r="O45" i="49"/>
  <c r="O43" i="49"/>
  <c r="O42" i="49"/>
  <c r="O41" i="49"/>
  <c r="O39" i="49"/>
  <c r="O38" i="49"/>
  <c r="O36" i="49"/>
  <c r="O35" i="49"/>
  <c r="O32" i="49"/>
  <c r="O31" i="49"/>
  <c r="O29" i="49"/>
  <c r="O28" i="49"/>
  <c r="O22" i="49"/>
  <c r="O21" i="49"/>
  <c r="O19" i="49"/>
  <c r="O18" i="49"/>
  <c r="O16" i="49"/>
  <c r="O15" i="49"/>
  <c r="Q46" i="49" l="1"/>
  <c r="P250" i="49"/>
  <c r="Q49" i="49"/>
  <c r="Q28" i="49"/>
  <c r="Q248" i="49"/>
  <c r="Q330" i="49"/>
  <c r="Q81" i="49"/>
  <c r="Q247" i="49"/>
  <c r="R255" i="49"/>
  <c r="Q255" i="49" s="1"/>
  <c r="A4" i="49"/>
  <c r="Q250" i="49" l="1"/>
  <c r="Q246" i="49" s="1"/>
  <c r="Q244" i="49" s="1"/>
  <c r="O983" i="49"/>
  <c r="V983" i="49" s="1"/>
  <c r="O982" i="49"/>
  <c r="V982" i="49" s="1"/>
  <c r="O981" i="49"/>
  <c r="V981" i="49" s="1"/>
  <c r="O980" i="49"/>
  <c r="V980" i="49" s="1"/>
  <c r="O979" i="49"/>
  <c r="V979" i="49" s="1"/>
  <c r="U978" i="49"/>
  <c r="T978" i="49"/>
  <c r="T977" i="49" s="1"/>
  <c r="S978" i="49"/>
  <c r="S977" i="49" s="1"/>
  <c r="R978" i="49"/>
  <c r="R977" i="49" s="1"/>
  <c r="Q978" i="49"/>
  <c r="Q977" i="49" s="1"/>
  <c r="P978" i="49"/>
  <c r="P977" i="49" s="1"/>
  <c r="N978" i="49"/>
  <c r="N977" i="49" s="1"/>
  <c r="M978" i="49"/>
  <c r="L978" i="49"/>
  <c r="L977" i="49" s="1"/>
  <c r="O976" i="49"/>
  <c r="V976" i="49" s="1"/>
  <c r="O975" i="49"/>
  <c r="V975" i="49" s="1"/>
  <c r="O974" i="49"/>
  <c r="V974" i="49" s="1"/>
  <c r="O973" i="49"/>
  <c r="V973" i="49" s="1"/>
  <c r="O972" i="49"/>
  <c r="V972" i="49" s="1"/>
  <c r="U971" i="49"/>
  <c r="T971" i="49"/>
  <c r="T970" i="49" s="1"/>
  <c r="S971" i="49"/>
  <c r="S970" i="49" s="1"/>
  <c r="R971" i="49"/>
  <c r="R970" i="49" s="1"/>
  <c r="Q971" i="49"/>
  <c r="Q970" i="49" s="1"/>
  <c r="P971" i="49"/>
  <c r="P970" i="49" s="1"/>
  <c r="N971" i="49"/>
  <c r="N970" i="49" s="1"/>
  <c r="M971" i="49"/>
  <c r="L971" i="49"/>
  <c r="L970" i="49" s="1"/>
  <c r="O969" i="49"/>
  <c r="V969" i="49" s="1"/>
  <c r="O968" i="49"/>
  <c r="V968" i="49" s="1"/>
  <c r="O967" i="49"/>
  <c r="V967" i="49" s="1"/>
  <c r="O966" i="49"/>
  <c r="V966" i="49" s="1"/>
  <c r="U965" i="49"/>
  <c r="T965" i="49"/>
  <c r="T964" i="49" s="1"/>
  <c r="S965" i="49"/>
  <c r="S964" i="49" s="1"/>
  <c r="R965" i="49"/>
  <c r="R964" i="49" s="1"/>
  <c r="Q965" i="49"/>
  <c r="Q964" i="49" s="1"/>
  <c r="P965" i="49"/>
  <c r="P964" i="49" s="1"/>
  <c r="N965" i="49"/>
  <c r="N964" i="49" s="1"/>
  <c r="M965" i="49"/>
  <c r="L965" i="49"/>
  <c r="L964" i="49" s="1"/>
  <c r="L449" i="49"/>
  <c r="U437" i="49"/>
  <c r="T437" i="49"/>
  <c r="S437" i="49"/>
  <c r="R437" i="49"/>
  <c r="Q437" i="49"/>
  <c r="P437" i="49"/>
  <c r="N437" i="49"/>
  <c r="M437" i="49"/>
  <c r="L437" i="49"/>
  <c r="U405" i="49"/>
  <c r="T405" i="49"/>
  <c r="S405" i="49"/>
  <c r="R405" i="49"/>
  <c r="Q405" i="49"/>
  <c r="P405" i="49"/>
  <c r="N405" i="49"/>
  <c r="M405" i="49"/>
  <c r="L405" i="49"/>
  <c r="U373" i="49"/>
  <c r="T373" i="49"/>
  <c r="S373" i="49"/>
  <c r="R373" i="49"/>
  <c r="Q373" i="49"/>
  <c r="P373" i="49"/>
  <c r="N373" i="49"/>
  <c r="M373" i="49"/>
  <c r="L373" i="49"/>
  <c r="U341" i="49"/>
  <c r="T341" i="49"/>
  <c r="S341" i="49"/>
  <c r="R341" i="49"/>
  <c r="Q341" i="49"/>
  <c r="P341" i="49"/>
  <c r="N341" i="49"/>
  <c r="M341" i="49"/>
  <c r="L341" i="49"/>
  <c r="U332" i="49"/>
  <c r="V332" i="49" s="1"/>
  <c r="T332" i="49"/>
  <c r="S332" i="49"/>
  <c r="R332" i="49"/>
  <c r="Q332" i="49"/>
  <c r="P332" i="49"/>
  <c r="N332" i="49"/>
  <c r="M332" i="49"/>
  <c r="L332" i="49"/>
  <c r="U329" i="49"/>
  <c r="T329" i="49"/>
  <c r="S329" i="49"/>
  <c r="R329" i="49"/>
  <c r="Q329" i="49"/>
  <c r="P329" i="49"/>
  <c r="N329" i="49"/>
  <c r="M329" i="49"/>
  <c r="L329" i="49"/>
  <c r="U326" i="49"/>
  <c r="T326" i="49"/>
  <c r="S326" i="49"/>
  <c r="R326" i="49"/>
  <c r="Q326" i="49"/>
  <c r="P326" i="49"/>
  <c r="N326" i="49"/>
  <c r="M326" i="49"/>
  <c r="L326" i="49"/>
  <c r="U322" i="49"/>
  <c r="T322" i="49"/>
  <c r="S322" i="49"/>
  <c r="R322" i="49"/>
  <c r="Q322" i="49"/>
  <c r="P322" i="49"/>
  <c r="N322" i="49"/>
  <c r="M322" i="49"/>
  <c r="L322" i="49"/>
  <c r="U319" i="49"/>
  <c r="T319" i="49"/>
  <c r="S319" i="49"/>
  <c r="R319" i="49"/>
  <c r="Q319" i="49"/>
  <c r="P319" i="49"/>
  <c r="N319" i="49"/>
  <c r="M319" i="49"/>
  <c r="L319" i="49"/>
  <c r="U316" i="49"/>
  <c r="T316" i="49"/>
  <c r="S316" i="49"/>
  <c r="R316" i="49"/>
  <c r="Q316" i="49"/>
  <c r="P316" i="49"/>
  <c r="N316" i="49"/>
  <c r="M316" i="49"/>
  <c r="L316" i="49"/>
  <c r="U307" i="49"/>
  <c r="T307" i="49"/>
  <c r="T306" i="49" s="1"/>
  <c r="S307" i="49"/>
  <c r="S306" i="49" s="1"/>
  <c r="R307" i="49"/>
  <c r="R306" i="49" s="1"/>
  <c r="Q307" i="49"/>
  <c r="Q306" i="49" s="1"/>
  <c r="P307" i="49"/>
  <c r="N307" i="49"/>
  <c r="N306" i="49" s="1"/>
  <c r="M307" i="49"/>
  <c r="M306" i="49" s="1"/>
  <c r="L307" i="49"/>
  <c r="U300" i="49"/>
  <c r="T300" i="49"/>
  <c r="S300" i="49"/>
  <c r="R300" i="49"/>
  <c r="Q300" i="49"/>
  <c r="P300" i="49"/>
  <c r="N300" i="49"/>
  <c r="M300" i="49"/>
  <c r="U296" i="49"/>
  <c r="T296" i="49"/>
  <c r="S296" i="49"/>
  <c r="R296" i="49"/>
  <c r="Q296" i="49"/>
  <c r="P296" i="49"/>
  <c r="N296" i="49"/>
  <c r="M296" i="49"/>
  <c r="L296" i="49"/>
  <c r="U292" i="49"/>
  <c r="V292" i="49" s="1"/>
  <c r="T292" i="49"/>
  <c r="S292" i="49"/>
  <c r="R292" i="49"/>
  <c r="Q292" i="49"/>
  <c r="P292" i="49"/>
  <c r="N292" i="49"/>
  <c r="M292" i="49"/>
  <c r="L292" i="49"/>
  <c r="U288" i="49"/>
  <c r="T288" i="49"/>
  <c r="S288" i="49"/>
  <c r="R288" i="49"/>
  <c r="Q288" i="49"/>
  <c r="P288" i="49"/>
  <c r="N288" i="49"/>
  <c r="M288" i="49"/>
  <c r="L288" i="49"/>
  <c r="U285" i="49"/>
  <c r="T285" i="49"/>
  <c r="S285" i="49"/>
  <c r="R285" i="49"/>
  <c r="Q285" i="49"/>
  <c r="P285" i="49"/>
  <c r="N285" i="49"/>
  <c r="M285" i="49"/>
  <c r="L285" i="49"/>
  <c r="U246" i="49"/>
  <c r="T246" i="49"/>
  <c r="T244" i="49" s="1"/>
  <c r="S246" i="49"/>
  <c r="S244" i="49" s="1"/>
  <c r="R246" i="49"/>
  <c r="R244" i="49" s="1"/>
  <c r="P246" i="49"/>
  <c r="N246" i="49"/>
  <c r="N244" i="49" s="1"/>
  <c r="M246" i="49"/>
  <c r="M244" i="49" s="1"/>
  <c r="L246" i="49"/>
  <c r="U241" i="49"/>
  <c r="T241" i="49"/>
  <c r="S241" i="49"/>
  <c r="R241" i="49"/>
  <c r="Q241" i="49"/>
  <c r="P241" i="49"/>
  <c r="N241" i="49"/>
  <c r="M241" i="49"/>
  <c r="L241" i="49"/>
  <c r="U238" i="49"/>
  <c r="T238" i="49"/>
  <c r="S238" i="49"/>
  <c r="R238" i="49"/>
  <c r="Q238" i="49"/>
  <c r="P238" i="49"/>
  <c r="N238" i="49"/>
  <c r="M238" i="49"/>
  <c r="L238" i="49"/>
  <c r="U235" i="49"/>
  <c r="T235" i="49"/>
  <c r="S235" i="49"/>
  <c r="R235" i="49"/>
  <c r="Q235" i="49"/>
  <c r="P235" i="49"/>
  <c r="N235" i="49"/>
  <c r="M235" i="49"/>
  <c r="L235" i="49"/>
  <c r="U232" i="49"/>
  <c r="T232" i="49"/>
  <c r="S232" i="49"/>
  <c r="R232" i="49"/>
  <c r="Q232" i="49"/>
  <c r="P232" i="49"/>
  <c r="N232" i="49"/>
  <c r="M232" i="49"/>
  <c r="L232" i="49"/>
  <c r="U229" i="49"/>
  <c r="T229" i="49"/>
  <c r="S229" i="49"/>
  <c r="R229" i="49"/>
  <c r="Q229" i="49"/>
  <c r="P229" i="49"/>
  <c r="N229" i="49"/>
  <c r="M229" i="49"/>
  <c r="L229" i="49"/>
  <c r="U225" i="49"/>
  <c r="V225" i="49" s="1"/>
  <c r="T225" i="49"/>
  <c r="S225" i="49"/>
  <c r="R225" i="49"/>
  <c r="Q225" i="49"/>
  <c r="P225" i="49"/>
  <c r="N225" i="49"/>
  <c r="M225" i="49"/>
  <c r="L225" i="49"/>
  <c r="U222" i="49"/>
  <c r="T222" i="49"/>
  <c r="S222" i="49"/>
  <c r="R222" i="49"/>
  <c r="Q222" i="49"/>
  <c r="P222" i="49"/>
  <c r="N222" i="49"/>
  <c r="M222" i="49"/>
  <c r="L222" i="49"/>
  <c r="U218" i="49"/>
  <c r="T218" i="49"/>
  <c r="S218" i="49"/>
  <c r="R218" i="49"/>
  <c r="Q218" i="49"/>
  <c r="P218" i="49"/>
  <c r="N218" i="49"/>
  <c r="M218" i="49"/>
  <c r="L218" i="49"/>
  <c r="U215" i="49"/>
  <c r="T215" i="49"/>
  <c r="S215" i="49"/>
  <c r="R215" i="49"/>
  <c r="Q215" i="49"/>
  <c r="P215" i="49"/>
  <c r="N215" i="49"/>
  <c r="M215" i="49"/>
  <c r="L215" i="49"/>
  <c r="U212" i="49"/>
  <c r="T212" i="49"/>
  <c r="S212" i="49"/>
  <c r="R212" i="49"/>
  <c r="Q212" i="49"/>
  <c r="P212" i="49"/>
  <c r="N212" i="49"/>
  <c r="M212" i="49"/>
  <c r="L212" i="49"/>
  <c r="U208" i="49"/>
  <c r="T208" i="49"/>
  <c r="S208" i="49"/>
  <c r="R208" i="49"/>
  <c r="Q208" i="49"/>
  <c r="P208" i="49"/>
  <c r="N208" i="49"/>
  <c r="M208" i="49"/>
  <c r="L208" i="49"/>
  <c r="U205" i="49"/>
  <c r="T205" i="49"/>
  <c r="S205" i="49"/>
  <c r="R205" i="49"/>
  <c r="Q205" i="49"/>
  <c r="P205" i="49"/>
  <c r="N205" i="49"/>
  <c r="M205" i="49"/>
  <c r="L205" i="49"/>
  <c r="U201" i="49"/>
  <c r="T201" i="49"/>
  <c r="S201" i="49"/>
  <c r="R201" i="49"/>
  <c r="Q201" i="49"/>
  <c r="P201" i="49"/>
  <c r="N201" i="49"/>
  <c r="M201" i="49"/>
  <c r="L201" i="49"/>
  <c r="U198" i="49"/>
  <c r="T198" i="49"/>
  <c r="S198" i="49"/>
  <c r="R198" i="49"/>
  <c r="Q198" i="49"/>
  <c r="P198" i="49"/>
  <c r="N198" i="49"/>
  <c r="M198" i="49"/>
  <c r="L198" i="49"/>
  <c r="U193" i="49"/>
  <c r="T193" i="49"/>
  <c r="S193" i="49"/>
  <c r="R193" i="49"/>
  <c r="Q193" i="49"/>
  <c r="P193" i="49"/>
  <c r="N193" i="49"/>
  <c r="M193" i="49"/>
  <c r="L193" i="49"/>
  <c r="U190" i="49"/>
  <c r="T190" i="49"/>
  <c r="S190" i="49"/>
  <c r="R190" i="49"/>
  <c r="Q190" i="49"/>
  <c r="P190" i="49"/>
  <c r="N190" i="49"/>
  <c r="M190" i="49"/>
  <c r="L190" i="49"/>
  <c r="U187" i="49"/>
  <c r="T187" i="49"/>
  <c r="S187" i="49"/>
  <c r="R187" i="49"/>
  <c r="Q187" i="49"/>
  <c r="P187" i="49"/>
  <c r="N187" i="49"/>
  <c r="M187" i="49"/>
  <c r="L187" i="49"/>
  <c r="U184" i="49"/>
  <c r="T184" i="49"/>
  <c r="S184" i="49"/>
  <c r="R184" i="49"/>
  <c r="Q184" i="49"/>
  <c r="P184" i="49"/>
  <c r="N184" i="49"/>
  <c r="M184" i="49"/>
  <c r="L184" i="49"/>
  <c r="U178" i="49"/>
  <c r="T178" i="49"/>
  <c r="S178" i="49"/>
  <c r="R178" i="49"/>
  <c r="Q178" i="49"/>
  <c r="P178" i="49"/>
  <c r="N178" i="49"/>
  <c r="M178" i="49"/>
  <c r="L178" i="49"/>
  <c r="U175" i="49"/>
  <c r="T175" i="49"/>
  <c r="S175" i="49"/>
  <c r="R175" i="49"/>
  <c r="Q175" i="49"/>
  <c r="P175" i="49"/>
  <c r="N175" i="49"/>
  <c r="M175" i="49"/>
  <c r="L175" i="49"/>
  <c r="U172" i="49"/>
  <c r="T172" i="49"/>
  <c r="S172" i="49"/>
  <c r="R172" i="49"/>
  <c r="Q172" i="49"/>
  <c r="P172" i="49"/>
  <c r="N172" i="49"/>
  <c r="M172" i="49"/>
  <c r="L172" i="49"/>
  <c r="U169" i="49"/>
  <c r="T169" i="49"/>
  <c r="S169" i="49"/>
  <c r="R169" i="49"/>
  <c r="Q169" i="49"/>
  <c r="P169" i="49"/>
  <c r="N169" i="49"/>
  <c r="M169" i="49"/>
  <c r="L169" i="49"/>
  <c r="U166" i="49"/>
  <c r="T166" i="49"/>
  <c r="S166" i="49"/>
  <c r="R166" i="49"/>
  <c r="Q166" i="49"/>
  <c r="P166" i="49"/>
  <c r="N166" i="49"/>
  <c r="M166" i="49"/>
  <c r="L166" i="49"/>
  <c r="U161" i="49"/>
  <c r="T161" i="49"/>
  <c r="T160" i="49" s="1"/>
  <c r="T159" i="49" s="1"/>
  <c r="S161" i="49"/>
  <c r="S160" i="49" s="1"/>
  <c r="S159" i="49" s="1"/>
  <c r="R161" i="49"/>
  <c r="R160" i="49" s="1"/>
  <c r="R159" i="49" s="1"/>
  <c r="Q161" i="49"/>
  <c r="Q160" i="49" s="1"/>
  <c r="Q159" i="49" s="1"/>
  <c r="P161" i="49"/>
  <c r="N161" i="49"/>
  <c r="N160" i="49" s="1"/>
  <c r="N159" i="49" s="1"/>
  <c r="M161" i="49"/>
  <c r="M160" i="49" s="1"/>
  <c r="M159" i="49" s="1"/>
  <c r="L161" i="49"/>
  <c r="U156" i="49"/>
  <c r="T156" i="49"/>
  <c r="T155" i="49" s="1"/>
  <c r="S156" i="49"/>
  <c r="S155" i="49" s="1"/>
  <c r="R156" i="49"/>
  <c r="R155" i="49" s="1"/>
  <c r="Q156" i="49"/>
  <c r="Q155" i="49" s="1"/>
  <c r="P156" i="49"/>
  <c r="N156" i="49"/>
  <c r="N155" i="49" s="1"/>
  <c r="M156" i="49"/>
  <c r="M155" i="49" s="1"/>
  <c r="L156" i="49"/>
  <c r="U152" i="49"/>
  <c r="V152" i="49" s="1"/>
  <c r="T152" i="49"/>
  <c r="T151" i="49" s="1"/>
  <c r="S152" i="49"/>
  <c r="S151" i="49" s="1"/>
  <c r="R152" i="49"/>
  <c r="R151" i="49" s="1"/>
  <c r="Q152" i="49"/>
  <c r="P152" i="49"/>
  <c r="N152" i="49"/>
  <c r="N151" i="49" s="1"/>
  <c r="M152" i="49"/>
  <c r="M151" i="49" s="1"/>
  <c r="L152" i="49"/>
  <c r="U146" i="49"/>
  <c r="T146" i="49"/>
  <c r="S146" i="49"/>
  <c r="R146" i="49"/>
  <c r="Q146" i="49"/>
  <c r="N146" i="49"/>
  <c r="M146" i="49"/>
  <c r="L146" i="49"/>
  <c r="U143" i="49"/>
  <c r="T143" i="49"/>
  <c r="S143" i="49"/>
  <c r="R143" i="49"/>
  <c r="Q143" i="49"/>
  <c r="P143" i="49"/>
  <c r="N143" i="49"/>
  <c r="M143" i="49"/>
  <c r="L143" i="49"/>
  <c r="U140" i="49"/>
  <c r="T140" i="49"/>
  <c r="S140" i="49"/>
  <c r="R140" i="49"/>
  <c r="Q140" i="49"/>
  <c r="P140" i="49"/>
  <c r="N140" i="49"/>
  <c r="M140" i="49"/>
  <c r="L140" i="49"/>
  <c r="U137" i="49"/>
  <c r="T137" i="49"/>
  <c r="S137" i="49"/>
  <c r="R137" i="49"/>
  <c r="Q137" i="49"/>
  <c r="P137" i="49"/>
  <c r="N137" i="49"/>
  <c r="M137" i="49"/>
  <c r="L137" i="49"/>
  <c r="U134" i="49"/>
  <c r="T134" i="49"/>
  <c r="S134" i="49"/>
  <c r="R134" i="49"/>
  <c r="Q134" i="49"/>
  <c r="P134" i="49"/>
  <c r="N134" i="49"/>
  <c r="M134" i="49"/>
  <c r="L134" i="49"/>
  <c r="U131" i="49"/>
  <c r="T131" i="49"/>
  <c r="S131" i="49"/>
  <c r="R131" i="49"/>
  <c r="Q131" i="49"/>
  <c r="P131" i="49"/>
  <c r="N131" i="49"/>
  <c r="M131" i="49"/>
  <c r="L131" i="49"/>
  <c r="U128" i="49"/>
  <c r="T128" i="49"/>
  <c r="S128" i="49"/>
  <c r="R128" i="49"/>
  <c r="Q128" i="49"/>
  <c r="P128" i="49"/>
  <c r="N128" i="49"/>
  <c r="M128" i="49"/>
  <c r="L128" i="49"/>
  <c r="U125" i="49"/>
  <c r="T125" i="49"/>
  <c r="S125" i="49"/>
  <c r="R125" i="49"/>
  <c r="Q125" i="49"/>
  <c r="P125" i="49"/>
  <c r="N125" i="49"/>
  <c r="M125" i="49"/>
  <c r="L125" i="49"/>
  <c r="U122" i="49"/>
  <c r="V122" i="49" s="1"/>
  <c r="T122" i="49"/>
  <c r="S122" i="49"/>
  <c r="R122" i="49"/>
  <c r="Q122" i="49"/>
  <c r="P122" i="49"/>
  <c r="N122" i="49"/>
  <c r="M122" i="49"/>
  <c r="L122" i="49"/>
  <c r="U119" i="49"/>
  <c r="T119" i="49"/>
  <c r="S119" i="49"/>
  <c r="R119" i="49"/>
  <c r="Q119" i="49"/>
  <c r="P119" i="49"/>
  <c r="N119" i="49"/>
  <c r="M119" i="49"/>
  <c r="L119" i="49"/>
  <c r="U115" i="49"/>
  <c r="T115" i="49"/>
  <c r="S115" i="49"/>
  <c r="R115" i="49"/>
  <c r="Q115" i="49"/>
  <c r="P115" i="49"/>
  <c r="N115" i="49"/>
  <c r="M115" i="49"/>
  <c r="L115" i="49"/>
  <c r="U112" i="49"/>
  <c r="T112" i="49"/>
  <c r="S112" i="49"/>
  <c r="R112" i="49"/>
  <c r="Q112" i="49"/>
  <c r="P112" i="49"/>
  <c r="N112" i="49"/>
  <c r="M112" i="49"/>
  <c r="L112" i="49"/>
  <c r="U109" i="49"/>
  <c r="T109" i="49"/>
  <c r="S109" i="49"/>
  <c r="R109" i="49"/>
  <c r="Q109" i="49"/>
  <c r="P109" i="49"/>
  <c r="N109" i="49"/>
  <c r="M109" i="49"/>
  <c r="L109" i="49"/>
  <c r="U106" i="49"/>
  <c r="T106" i="49"/>
  <c r="S106" i="49"/>
  <c r="R106" i="49"/>
  <c r="Q106" i="49"/>
  <c r="P106" i="49"/>
  <c r="N106" i="49"/>
  <c r="M106" i="49"/>
  <c r="L106" i="49"/>
  <c r="U103" i="49"/>
  <c r="T103" i="49"/>
  <c r="S103" i="49"/>
  <c r="R103" i="49"/>
  <c r="Q103" i="49"/>
  <c r="P103" i="49"/>
  <c r="N103" i="49"/>
  <c r="M103" i="49"/>
  <c r="L103" i="49"/>
  <c r="U100" i="49"/>
  <c r="T100" i="49"/>
  <c r="S100" i="49"/>
  <c r="R100" i="49"/>
  <c r="Q100" i="49"/>
  <c r="P100" i="49"/>
  <c r="N100" i="49"/>
  <c r="M100" i="49"/>
  <c r="L100" i="49"/>
  <c r="U97" i="49"/>
  <c r="T97" i="49"/>
  <c r="S97" i="49"/>
  <c r="R97" i="49"/>
  <c r="Q97" i="49"/>
  <c r="P97" i="49"/>
  <c r="N97" i="49"/>
  <c r="M97" i="49"/>
  <c r="L97" i="49"/>
  <c r="U94" i="49"/>
  <c r="T94" i="49"/>
  <c r="S94" i="49"/>
  <c r="R94" i="49"/>
  <c r="Q94" i="49"/>
  <c r="P94" i="49"/>
  <c r="N94" i="49"/>
  <c r="M94" i="49"/>
  <c r="L94" i="49"/>
  <c r="U91" i="49"/>
  <c r="T91" i="49"/>
  <c r="S91" i="49"/>
  <c r="R91" i="49"/>
  <c r="Q91" i="49"/>
  <c r="P91" i="49"/>
  <c r="N91" i="49"/>
  <c r="M91" i="49"/>
  <c r="L91" i="49"/>
  <c r="U88" i="49"/>
  <c r="T88" i="49"/>
  <c r="S88" i="49"/>
  <c r="R88" i="49"/>
  <c r="Q88" i="49"/>
  <c r="P88" i="49"/>
  <c r="N88" i="49"/>
  <c r="M88" i="49"/>
  <c r="L88" i="49"/>
  <c r="U85" i="49"/>
  <c r="T85" i="49"/>
  <c r="S85" i="49"/>
  <c r="R85" i="49"/>
  <c r="Q85" i="49"/>
  <c r="P85" i="49"/>
  <c r="N85" i="49"/>
  <c r="M85" i="49"/>
  <c r="L85" i="49"/>
  <c r="U79" i="49"/>
  <c r="T79" i="49"/>
  <c r="S79" i="49"/>
  <c r="R79" i="49"/>
  <c r="Q79" i="49"/>
  <c r="P79" i="49"/>
  <c r="N79" i="49"/>
  <c r="M79" i="49"/>
  <c r="L79" i="49"/>
  <c r="U76" i="49"/>
  <c r="T76" i="49"/>
  <c r="S76" i="49"/>
  <c r="R76" i="49"/>
  <c r="Q76" i="49"/>
  <c r="P76" i="49"/>
  <c r="N76" i="49"/>
  <c r="M76" i="49"/>
  <c r="L76" i="49"/>
  <c r="U73" i="49"/>
  <c r="T73" i="49"/>
  <c r="S73" i="49"/>
  <c r="R73" i="49"/>
  <c r="Q73" i="49"/>
  <c r="P73" i="49"/>
  <c r="N73" i="49"/>
  <c r="M73" i="49"/>
  <c r="L73" i="49"/>
  <c r="U70" i="49"/>
  <c r="T70" i="49"/>
  <c r="S70" i="49"/>
  <c r="R70" i="49"/>
  <c r="Q70" i="49"/>
  <c r="P70" i="49"/>
  <c r="N70" i="49"/>
  <c r="M70" i="49"/>
  <c r="L70" i="49"/>
  <c r="U67" i="49"/>
  <c r="T67" i="49"/>
  <c r="S67" i="49"/>
  <c r="R67" i="49"/>
  <c r="Q67" i="49"/>
  <c r="P67" i="49"/>
  <c r="N67" i="49"/>
  <c r="M67" i="49"/>
  <c r="L67" i="49"/>
  <c r="U62" i="49"/>
  <c r="T62" i="49"/>
  <c r="S62" i="49"/>
  <c r="R62" i="49"/>
  <c r="Q62" i="49"/>
  <c r="P62" i="49"/>
  <c r="N62" i="49"/>
  <c r="M62" i="49"/>
  <c r="L62" i="49"/>
  <c r="U59" i="49"/>
  <c r="T59" i="49"/>
  <c r="S59" i="49"/>
  <c r="R59" i="49"/>
  <c r="Q59" i="49"/>
  <c r="P59" i="49"/>
  <c r="N59" i="49"/>
  <c r="M59" i="49"/>
  <c r="L59" i="49"/>
  <c r="U56" i="49"/>
  <c r="V56" i="49" s="1"/>
  <c r="T56" i="49"/>
  <c r="S56" i="49"/>
  <c r="R56" i="49"/>
  <c r="Q56" i="49"/>
  <c r="P56" i="49"/>
  <c r="N56" i="49"/>
  <c r="M56" i="49"/>
  <c r="L56" i="49"/>
  <c r="U53" i="49"/>
  <c r="T53" i="49"/>
  <c r="S53" i="49"/>
  <c r="R53" i="49"/>
  <c r="Q53" i="49"/>
  <c r="P53" i="49"/>
  <c r="N53" i="49"/>
  <c r="M53" i="49"/>
  <c r="L53" i="49"/>
  <c r="U50" i="49"/>
  <c r="T50" i="49"/>
  <c r="S50" i="49"/>
  <c r="R50" i="49"/>
  <c r="Q50" i="49"/>
  <c r="P50" i="49"/>
  <c r="N50" i="49"/>
  <c r="M50" i="49"/>
  <c r="L50" i="49"/>
  <c r="U47" i="49"/>
  <c r="T47" i="49"/>
  <c r="S47" i="49"/>
  <c r="R47" i="49"/>
  <c r="Q47" i="49"/>
  <c r="P47" i="49"/>
  <c r="N47" i="49"/>
  <c r="M47" i="49"/>
  <c r="L47" i="49"/>
  <c r="U44" i="49"/>
  <c r="T44" i="49"/>
  <c r="S44" i="49"/>
  <c r="R44" i="49"/>
  <c r="Q44" i="49"/>
  <c r="P44" i="49"/>
  <c r="N44" i="49"/>
  <c r="M44" i="49"/>
  <c r="L44" i="49"/>
  <c r="U40" i="49"/>
  <c r="T40" i="49"/>
  <c r="S40" i="49"/>
  <c r="R40" i="49"/>
  <c r="Q40" i="49"/>
  <c r="P40" i="49"/>
  <c r="N40" i="49"/>
  <c r="M40" i="49"/>
  <c r="L40" i="49"/>
  <c r="U37" i="49"/>
  <c r="T37" i="49"/>
  <c r="S37" i="49"/>
  <c r="R37" i="49"/>
  <c r="Q37" i="49"/>
  <c r="P37" i="49"/>
  <c r="N37" i="49"/>
  <c r="M37" i="49"/>
  <c r="L37" i="49"/>
  <c r="U34" i="49"/>
  <c r="T34" i="49"/>
  <c r="S34" i="49"/>
  <c r="R34" i="49"/>
  <c r="Q34" i="49"/>
  <c r="P34" i="49"/>
  <c r="N34" i="49"/>
  <c r="M34" i="49"/>
  <c r="L34" i="49"/>
  <c r="U30" i="49"/>
  <c r="T30" i="49"/>
  <c r="S30" i="49"/>
  <c r="R30" i="49"/>
  <c r="Q30" i="49"/>
  <c r="P30" i="49"/>
  <c r="N30" i="49"/>
  <c r="M30" i="49"/>
  <c r="L30" i="49"/>
  <c r="U27" i="49"/>
  <c r="T27" i="49"/>
  <c r="S27" i="49"/>
  <c r="R27" i="49"/>
  <c r="Q27" i="49"/>
  <c r="P27" i="49"/>
  <c r="N27" i="49"/>
  <c r="M27" i="49"/>
  <c r="L27" i="49"/>
  <c r="U20" i="49"/>
  <c r="T20" i="49"/>
  <c r="S20" i="49"/>
  <c r="R20" i="49"/>
  <c r="Q20" i="49"/>
  <c r="P20" i="49"/>
  <c r="N20" i="49"/>
  <c r="M20" i="49"/>
  <c r="L20" i="49"/>
  <c r="U17" i="49"/>
  <c r="T17" i="49"/>
  <c r="S17" i="49"/>
  <c r="R17" i="49"/>
  <c r="Q17" i="49"/>
  <c r="P17" i="49"/>
  <c r="N17" i="49"/>
  <c r="M17" i="49"/>
  <c r="L17" i="49"/>
  <c r="T14" i="49"/>
  <c r="V14" i="49" s="1"/>
  <c r="S14" i="49"/>
  <c r="Q14" i="49"/>
  <c r="P14" i="49"/>
  <c r="N14" i="49"/>
  <c r="V44" i="49" l="1"/>
  <c r="V94" i="49"/>
  <c r="V175" i="49"/>
  <c r="V140" i="49"/>
  <c r="V76" i="49"/>
  <c r="V34" i="49"/>
  <c r="V201" i="49"/>
  <c r="V100" i="49"/>
  <c r="V300" i="49"/>
  <c r="V27" i="49"/>
  <c r="V193" i="49"/>
  <c r="V115" i="49"/>
  <c r="V205" i="49"/>
  <c r="V53" i="49"/>
  <c r="V222" i="49"/>
  <c r="V288" i="49"/>
  <c r="V329" i="49"/>
  <c r="V212" i="49"/>
  <c r="V30" i="49"/>
  <c r="V97" i="49"/>
  <c r="V198" i="49"/>
  <c r="V119" i="49"/>
  <c r="V146" i="49"/>
  <c r="V47" i="49"/>
  <c r="V85" i="49"/>
  <c r="V184" i="49"/>
  <c r="V187" i="49"/>
  <c r="V50" i="49"/>
  <c r="V218" i="49"/>
  <c r="V285" i="49"/>
  <c r="V73" i="49"/>
  <c r="V59" i="49"/>
  <c r="V296" i="49"/>
  <c r="V341" i="49"/>
  <c r="V190" i="49"/>
  <c r="V112" i="49"/>
  <c r="V215" i="49"/>
  <c r="V246" i="49"/>
  <c r="V322" i="49"/>
  <c r="V109" i="49"/>
  <c r="V319" i="49"/>
  <c r="V241" i="49"/>
  <c r="V103" i="49"/>
  <c r="V166" i="49"/>
  <c r="V405" i="49"/>
  <c r="V106" i="49"/>
  <c r="V208" i="49"/>
  <c r="V316" i="49"/>
  <c r="V17" i="49"/>
  <c r="V137" i="49"/>
  <c r="V37" i="49"/>
  <c r="V67" i="49"/>
  <c r="V131" i="49"/>
  <c r="V235" i="49"/>
  <c r="V156" i="49"/>
  <c r="V229" i="49"/>
  <c r="V91" i="49"/>
  <c r="V40" i="49"/>
  <c r="V70" i="49"/>
  <c r="V134" i="49"/>
  <c r="V169" i="49"/>
  <c r="V238" i="49"/>
  <c r="V437" i="49"/>
  <c r="V88" i="49"/>
  <c r="V178" i="49"/>
  <c r="V172" i="49"/>
  <c r="V143" i="49"/>
  <c r="V125" i="49"/>
  <c r="V20" i="49"/>
  <c r="V62" i="49"/>
  <c r="V128" i="49"/>
  <c r="V161" i="49"/>
  <c r="V232" i="49"/>
  <c r="V373" i="49"/>
  <c r="V326" i="49"/>
  <c r="V79" i="49"/>
  <c r="V307" i="49"/>
  <c r="P306" i="49"/>
  <c r="P151" i="49"/>
  <c r="P155" i="49"/>
  <c r="P160" i="49"/>
  <c r="P244" i="49"/>
  <c r="Q151" i="49"/>
  <c r="Q150" i="49" s="1"/>
  <c r="T340" i="49"/>
  <c r="T338" i="49" s="1"/>
  <c r="L448" i="49"/>
  <c r="L440" i="49" s="1"/>
  <c r="O449" i="49"/>
  <c r="O27" i="49"/>
  <c r="O79" i="49"/>
  <c r="O106" i="49"/>
  <c r="O131" i="49"/>
  <c r="O190" i="49"/>
  <c r="O218" i="49"/>
  <c r="Q340" i="49"/>
  <c r="Q338" i="49" s="1"/>
  <c r="O109" i="49"/>
  <c r="O134" i="49"/>
  <c r="O166" i="49"/>
  <c r="O193" i="49"/>
  <c r="O222" i="49"/>
  <c r="P315" i="49"/>
  <c r="O37" i="49"/>
  <c r="O62" i="49"/>
  <c r="O91" i="49"/>
  <c r="O115" i="49"/>
  <c r="O140" i="49"/>
  <c r="O172" i="49"/>
  <c r="O201" i="49"/>
  <c r="O229" i="49"/>
  <c r="O292" i="49"/>
  <c r="O332" i="49"/>
  <c r="N340" i="49"/>
  <c r="N338" i="49" s="1"/>
  <c r="O94" i="49"/>
  <c r="P340" i="49"/>
  <c r="R340" i="49"/>
  <c r="R338" i="49" s="1"/>
  <c r="S340" i="49"/>
  <c r="S338" i="49" s="1"/>
  <c r="O405" i="49"/>
  <c r="O437" i="49"/>
  <c r="O184" i="49"/>
  <c r="O212" i="49"/>
  <c r="O238" i="49"/>
  <c r="O50" i="49"/>
  <c r="O76" i="49"/>
  <c r="O103" i="49"/>
  <c r="O128" i="49"/>
  <c r="O187" i="49"/>
  <c r="O215" i="49"/>
  <c r="O241" i="49"/>
  <c r="M315" i="49"/>
  <c r="M314" i="49" s="1"/>
  <c r="O319" i="49"/>
  <c r="O322" i="49"/>
  <c r="O326" i="49"/>
  <c r="O59" i="49"/>
  <c r="O88" i="49"/>
  <c r="O112" i="49"/>
  <c r="O137" i="49"/>
  <c r="O169" i="49"/>
  <c r="O198" i="49"/>
  <c r="O225" i="49"/>
  <c r="O288" i="49"/>
  <c r="Q315" i="49"/>
  <c r="Q314" i="49" s="1"/>
  <c r="O329" i="49"/>
  <c r="U160" i="49"/>
  <c r="V160" i="49" s="1"/>
  <c r="V459" i="49"/>
  <c r="U155" i="49"/>
  <c r="V155" i="49" s="1"/>
  <c r="U244" i="49"/>
  <c r="V244" i="49" s="1"/>
  <c r="O44" i="49"/>
  <c r="O70" i="49"/>
  <c r="O97" i="49"/>
  <c r="O122" i="49"/>
  <c r="O175" i="49"/>
  <c r="O205" i="49"/>
  <c r="O232" i="49"/>
  <c r="O296" i="49"/>
  <c r="U340" i="49"/>
  <c r="U315" i="49"/>
  <c r="O73" i="49"/>
  <c r="O100" i="49"/>
  <c r="O125" i="49"/>
  <c r="U151" i="49"/>
  <c r="V151" i="49" s="1"/>
  <c r="O178" i="49"/>
  <c r="O208" i="49"/>
  <c r="O235" i="49"/>
  <c r="O300" i="49"/>
  <c r="U306" i="49"/>
  <c r="V306" i="49" s="1"/>
  <c r="M340" i="49"/>
  <c r="M338" i="49" s="1"/>
  <c r="O373" i="49"/>
  <c r="O20" i="49"/>
  <c r="O30" i="49"/>
  <c r="O56" i="49"/>
  <c r="L84" i="49"/>
  <c r="O85" i="49"/>
  <c r="O146" i="49"/>
  <c r="L155" i="49"/>
  <c r="O155" i="49" s="1"/>
  <c r="O156" i="49"/>
  <c r="O316" i="49"/>
  <c r="O14" i="49"/>
  <c r="L282" i="49"/>
  <c r="L281" i="49" s="1"/>
  <c r="O285" i="49"/>
  <c r="O341" i="49"/>
  <c r="L340" i="49"/>
  <c r="L338" i="49" s="1"/>
  <c r="O34" i="49"/>
  <c r="L33" i="49"/>
  <c r="O40" i="49"/>
  <c r="O47" i="49"/>
  <c r="O53" i="49"/>
  <c r="L66" i="49"/>
  <c r="L65" i="49" s="1"/>
  <c r="O67" i="49"/>
  <c r="L118" i="49"/>
  <c r="O119" i="49"/>
  <c r="O143" i="49"/>
  <c r="L151" i="49"/>
  <c r="O151" i="49" s="1"/>
  <c r="O152" i="49"/>
  <c r="L306" i="49"/>
  <c r="O306" i="49" s="1"/>
  <c r="O307" i="49"/>
  <c r="O17" i="49"/>
  <c r="L13" i="49"/>
  <c r="L160" i="49"/>
  <c r="O160" i="49" s="1"/>
  <c r="O161" i="49"/>
  <c r="L244" i="49"/>
  <c r="O244" i="49" s="1"/>
  <c r="O246" i="49"/>
  <c r="N204" i="49"/>
  <c r="N197" i="49" s="1"/>
  <c r="M221" i="49"/>
  <c r="R299" i="49"/>
  <c r="Q204" i="49"/>
  <c r="Q197" i="49" s="1"/>
  <c r="N282" i="49"/>
  <c r="N281" i="49" s="1"/>
  <c r="M204" i="49"/>
  <c r="M197" i="49" s="1"/>
  <c r="P13" i="49"/>
  <c r="N13" i="49"/>
  <c r="N12" i="49" s="1"/>
  <c r="N11" i="49" s="1"/>
  <c r="Q26" i="49"/>
  <c r="M282" i="49"/>
  <c r="M26" i="49"/>
  <c r="M25" i="49" s="1"/>
  <c r="M24" i="49" s="1"/>
  <c r="R26" i="49"/>
  <c r="R25" i="49" s="1"/>
  <c r="R24" i="49" s="1"/>
  <c r="Q221" i="49"/>
  <c r="U221" i="49"/>
  <c r="T13" i="49"/>
  <c r="T12" i="49" s="1"/>
  <c r="T11" i="49" s="1"/>
  <c r="Q66" i="49"/>
  <c r="Q65" i="49" s="1"/>
  <c r="P26" i="49"/>
  <c r="T26" i="49"/>
  <c r="T25" i="49" s="1"/>
  <c r="T24" i="49" s="1"/>
  <c r="S26" i="49"/>
  <c r="S25" i="49" s="1"/>
  <c r="S24" i="49" s="1"/>
  <c r="M165" i="49"/>
  <c r="M164" i="49" s="1"/>
  <c r="R211" i="49"/>
  <c r="S33" i="49"/>
  <c r="U26" i="49"/>
  <c r="Q299" i="49"/>
  <c r="N33" i="49"/>
  <c r="M33" i="49"/>
  <c r="L315" i="49"/>
  <c r="S13" i="49"/>
  <c r="S12" i="49" s="1"/>
  <c r="S11" i="49" s="1"/>
  <c r="Q33" i="49"/>
  <c r="U33" i="49"/>
  <c r="R228" i="49"/>
  <c r="Q228" i="49"/>
  <c r="U228" i="49"/>
  <c r="N26" i="49"/>
  <c r="N25" i="49" s="1"/>
  <c r="N24" i="49" s="1"/>
  <c r="P33" i="49"/>
  <c r="T33" i="49"/>
  <c r="U66" i="49"/>
  <c r="V66" i="49" s="1"/>
  <c r="R118" i="49"/>
  <c r="Q165" i="49"/>
  <c r="Q164" i="49" s="1"/>
  <c r="U165" i="49"/>
  <c r="P165" i="49"/>
  <c r="T165" i="49"/>
  <c r="T164" i="49" s="1"/>
  <c r="S183" i="49"/>
  <c r="R183" i="49"/>
  <c r="R204" i="49"/>
  <c r="R197" i="49" s="1"/>
  <c r="L204" i="49"/>
  <c r="U204" i="49"/>
  <c r="N211" i="49"/>
  <c r="R221" i="49"/>
  <c r="N228" i="49"/>
  <c r="R282" i="49"/>
  <c r="R281" i="49" s="1"/>
  <c r="U282" i="49"/>
  <c r="M299" i="49"/>
  <c r="R315" i="49"/>
  <c r="R314" i="49" s="1"/>
  <c r="N118" i="49"/>
  <c r="M150" i="49"/>
  <c r="P211" i="49"/>
  <c r="T211" i="49"/>
  <c r="N315" i="49"/>
  <c r="N314" i="49" s="1"/>
  <c r="M13" i="49"/>
  <c r="M12" i="49" s="1"/>
  <c r="M11" i="49" s="1"/>
  <c r="Q13" i="49"/>
  <c r="Q12" i="49" s="1"/>
  <c r="Q11" i="49" s="1"/>
  <c r="U13" i="49"/>
  <c r="N66" i="49"/>
  <c r="N65" i="49" s="1"/>
  <c r="M66" i="49"/>
  <c r="M65" i="49" s="1"/>
  <c r="S118" i="49"/>
  <c r="S150" i="49"/>
  <c r="S165" i="49"/>
  <c r="S164" i="49" s="1"/>
  <c r="N183" i="49"/>
  <c r="L211" i="49"/>
  <c r="N299" i="49"/>
  <c r="M84" i="49"/>
  <c r="N150" i="49"/>
  <c r="M964" i="49"/>
  <c r="O964" i="49" s="1"/>
  <c r="O965" i="49"/>
  <c r="V965" i="49" s="1"/>
  <c r="L26" i="49"/>
  <c r="R33" i="49"/>
  <c r="P84" i="49"/>
  <c r="Q282" i="49"/>
  <c r="Q281" i="49" s="1"/>
  <c r="T84" i="49"/>
  <c r="S66" i="49"/>
  <c r="S65" i="49" s="1"/>
  <c r="L165" i="49"/>
  <c r="Q183" i="49"/>
  <c r="U183" i="49"/>
  <c r="S204" i="49"/>
  <c r="S197" i="49" s="1"/>
  <c r="P221" i="49"/>
  <c r="T221" i="49"/>
  <c r="S228" i="49"/>
  <c r="M228" i="49"/>
  <c r="P282" i="49"/>
  <c r="T282" i="49"/>
  <c r="T281" i="49" s="1"/>
  <c r="S282" i="49"/>
  <c r="S281" i="49" s="1"/>
  <c r="P66" i="49"/>
  <c r="T66" i="49"/>
  <c r="T65" i="49" s="1"/>
  <c r="N84" i="49"/>
  <c r="R84" i="49"/>
  <c r="Q118" i="49"/>
  <c r="U118" i="49"/>
  <c r="T150" i="49"/>
  <c r="M183" i="49"/>
  <c r="Q211" i="49"/>
  <c r="U211" i="49"/>
  <c r="N221" i="49"/>
  <c r="L221" i="49"/>
  <c r="L228" i="49"/>
  <c r="P228" i="49"/>
  <c r="T228" i="49"/>
  <c r="T299" i="49"/>
  <c r="R66" i="49"/>
  <c r="R65" i="49" s="1"/>
  <c r="Q84" i="49"/>
  <c r="U84" i="49"/>
  <c r="S84" i="49"/>
  <c r="T118" i="49"/>
  <c r="M118" i="49"/>
  <c r="L183" i="49"/>
  <c r="P183" i="49"/>
  <c r="T183" i="49"/>
  <c r="P204" i="49"/>
  <c r="T204" i="49"/>
  <c r="T197" i="49" s="1"/>
  <c r="M211" i="49"/>
  <c r="S221" i="49"/>
  <c r="S299" i="49"/>
  <c r="T315" i="49"/>
  <c r="T314" i="49" s="1"/>
  <c r="S315" i="49"/>
  <c r="S314" i="49" s="1"/>
  <c r="O971" i="49"/>
  <c r="V971" i="49" s="1"/>
  <c r="M970" i="49"/>
  <c r="O970" i="49" s="1"/>
  <c r="R150" i="49"/>
  <c r="N165" i="49"/>
  <c r="N164" i="49" s="1"/>
  <c r="R165" i="49"/>
  <c r="R164" i="49" s="1"/>
  <c r="S211" i="49"/>
  <c r="U977" i="49"/>
  <c r="U970" i="49"/>
  <c r="O978" i="49"/>
  <c r="V978" i="49" s="1"/>
  <c r="M977" i="49"/>
  <c r="O977" i="49" s="1"/>
  <c r="U964" i="49"/>
  <c r="V282" i="49" l="1"/>
  <c r="V13" i="49"/>
  <c r="V183" i="49"/>
  <c r="V26" i="49"/>
  <c r="V84" i="49"/>
  <c r="V204" i="49"/>
  <c r="V211" i="49"/>
  <c r="V165" i="49"/>
  <c r="V118" i="49"/>
  <c r="V33" i="49"/>
  <c r="U314" i="49"/>
  <c r="V314" i="49" s="1"/>
  <c r="V315" i="49"/>
  <c r="V221" i="49"/>
  <c r="V340" i="49"/>
  <c r="V228" i="49"/>
  <c r="P299" i="49"/>
  <c r="P150" i="49"/>
  <c r="P148" i="49"/>
  <c r="P146" i="49" s="1"/>
  <c r="P314" i="49"/>
  <c r="P338" i="49"/>
  <c r="P159" i="49"/>
  <c r="P197" i="49"/>
  <c r="P65" i="49"/>
  <c r="P281" i="49"/>
  <c r="P12" i="49"/>
  <c r="P164" i="49"/>
  <c r="P25" i="49"/>
  <c r="Q25" i="49"/>
  <c r="Q24" i="49" s="1"/>
  <c r="O183" i="49"/>
  <c r="O448" i="49"/>
  <c r="O440" i="49"/>
  <c r="L299" i="49"/>
  <c r="O299" i="49" s="1"/>
  <c r="U299" i="49"/>
  <c r="V299" i="49" s="1"/>
  <c r="L159" i="49"/>
  <c r="O159" i="49" s="1"/>
  <c r="O340" i="49"/>
  <c r="O338" i="49"/>
  <c r="O228" i="49"/>
  <c r="O204" i="49"/>
  <c r="U12" i="49"/>
  <c r="V12" i="49" s="1"/>
  <c r="U25" i="49"/>
  <c r="V25" i="49" s="1"/>
  <c r="U281" i="49"/>
  <c r="V281" i="49" s="1"/>
  <c r="U164" i="49"/>
  <c r="V164" i="49" s="1"/>
  <c r="O211" i="49"/>
  <c r="U159" i="49"/>
  <c r="V159" i="49" s="1"/>
  <c r="U65" i="49"/>
  <c r="V65" i="49" s="1"/>
  <c r="O84" i="49"/>
  <c r="U197" i="49"/>
  <c r="V197" i="49" s="1"/>
  <c r="L150" i="49"/>
  <c r="O150" i="49" s="1"/>
  <c r="O221" i="49"/>
  <c r="U150" i="49"/>
  <c r="V150" i="49" s="1"/>
  <c r="U338" i="49"/>
  <c r="V338" i="49" s="1"/>
  <c r="L197" i="49"/>
  <c r="O197" i="49" s="1"/>
  <c r="O66" i="49"/>
  <c r="O33" i="49"/>
  <c r="O65" i="49"/>
  <c r="L25" i="49"/>
  <c r="O26" i="49"/>
  <c r="L314" i="49"/>
  <c r="O314" i="49" s="1"/>
  <c r="O315" i="49"/>
  <c r="Q149" i="49"/>
  <c r="O118" i="49"/>
  <c r="M281" i="49"/>
  <c r="O281" i="49" s="1"/>
  <c r="O282" i="49"/>
  <c r="L164" i="49"/>
  <c r="O164" i="49" s="1"/>
  <c r="O165" i="49"/>
  <c r="L12" i="49"/>
  <c r="O12" i="49" s="1"/>
  <c r="O13" i="49"/>
  <c r="V964" i="49"/>
  <c r="R83" i="49"/>
  <c r="M149" i="49"/>
  <c r="T196" i="49"/>
  <c r="T182" i="49" s="1"/>
  <c r="T181" i="49" s="1"/>
  <c r="T149" i="49"/>
  <c r="R196" i="49"/>
  <c r="R182" i="49" s="1"/>
  <c r="R181" i="49" s="1"/>
  <c r="Q83" i="49"/>
  <c r="N83" i="49"/>
  <c r="N149" i="49"/>
  <c r="N196" i="49"/>
  <c r="N182" i="49" s="1"/>
  <c r="N181" i="49" s="1"/>
  <c r="L83" i="49"/>
  <c r="Q196" i="49"/>
  <c r="Q182" i="49" s="1"/>
  <c r="Q181" i="49" s="1"/>
  <c r="U83" i="49"/>
  <c r="S149" i="49"/>
  <c r="S83" i="49"/>
  <c r="V970" i="49"/>
  <c r="M196" i="49"/>
  <c r="M182" i="49" s="1"/>
  <c r="T83" i="49"/>
  <c r="M83" i="49"/>
  <c r="S196" i="49"/>
  <c r="S182" i="49" s="1"/>
  <c r="S181" i="49" s="1"/>
  <c r="R149" i="49"/>
  <c r="V977" i="49"/>
  <c r="V83" i="49" l="1"/>
  <c r="P11" i="49"/>
  <c r="P24" i="49"/>
  <c r="P149" i="49"/>
  <c r="P196" i="49"/>
  <c r="P118" i="49"/>
  <c r="R14" i="49"/>
  <c r="Q23" i="49"/>
  <c r="Q10" i="49" s="1"/>
  <c r="Q9" i="49" s="1"/>
  <c r="Q8" i="49" s="1"/>
  <c r="R23" i="49"/>
  <c r="U196" i="49"/>
  <c r="U149" i="49"/>
  <c r="V149" i="49" s="1"/>
  <c r="U24" i="49"/>
  <c r="V24" i="49" s="1"/>
  <c r="M181" i="49"/>
  <c r="L196" i="49"/>
  <c r="O196" i="49" s="1"/>
  <c r="O83" i="49"/>
  <c r="U11" i="49"/>
  <c r="V11" i="49" s="1"/>
  <c r="L11" i="49"/>
  <c r="O11" i="49" s="1"/>
  <c r="L149" i="49"/>
  <c r="O149" i="49" s="1"/>
  <c r="L24" i="49"/>
  <c r="O24" i="49" s="1"/>
  <c r="O25" i="49"/>
  <c r="M23" i="49"/>
  <c r="M10" i="49" s="1"/>
  <c r="N23" i="49"/>
  <c r="N10" i="49" s="1"/>
  <c r="N9" i="49" s="1"/>
  <c r="N8" i="49" s="1"/>
  <c r="T23" i="49"/>
  <c r="S23" i="49"/>
  <c r="S10" i="49" s="1"/>
  <c r="S9" i="49" s="1"/>
  <c r="S8" i="49" s="1"/>
  <c r="U182" i="49" l="1"/>
  <c r="V182" i="49" s="1"/>
  <c r="V196" i="49"/>
  <c r="T1" i="49"/>
  <c r="R13" i="49"/>
  <c r="P83" i="49"/>
  <c r="P182" i="49"/>
  <c r="U23" i="49"/>
  <c r="V23" i="49" s="1"/>
  <c r="T10" i="49"/>
  <c r="L23" i="49"/>
  <c r="L10" i="49" s="1"/>
  <c r="O10" i="49" s="1"/>
  <c r="M9" i="49"/>
  <c r="M8" i="49" s="1"/>
  <c r="L182" i="49"/>
  <c r="L181" i="49" s="1"/>
  <c r="O181" i="49" s="1"/>
  <c r="U181" i="49" l="1"/>
  <c r="V181" i="49" s="1"/>
  <c r="T9" i="49"/>
  <c r="P181" i="49"/>
  <c r="P23" i="49"/>
  <c r="R12" i="49"/>
  <c r="U10" i="49"/>
  <c r="V10" i="49" s="1"/>
  <c r="O23" i="49"/>
  <c r="O182" i="49"/>
  <c r="L9" i="49"/>
  <c r="L8" i="49" s="1"/>
  <c r="T8" i="49" l="1"/>
  <c r="R11" i="49"/>
  <c r="P10" i="49"/>
  <c r="U9" i="49"/>
  <c r="V9" i="49" s="1"/>
  <c r="O9" i="49"/>
  <c r="O8" i="49" s="1"/>
  <c r="P9" i="49" l="1"/>
  <c r="R10" i="49"/>
  <c r="R9" i="49" s="1"/>
  <c r="R8" i="49" s="1"/>
  <c r="U8" i="49"/>
  <c r="V8" i="49" s="1"/>
  <c r="P8" i="49" l="1"/>
  <c r="AQ115" i="51"/>
  <c r="AQ114" i="51" s="1"/>
  <c r="S115" i="51"/>
  <c r="S114" i="51" s="1"/>
  <c r="S107" i="51" s="1"/>
  <c r="S100" i="51" s="1"/>
  <c r="S132" i="51" s="1"/>
  <c r="B119" i="51"/>
  <c r="B115" i="51" s="1"/>
  <c r="B114" i="51" s="1"/>
  <c r="B107" i="51" s="1"/>
  <c r="B100" i="51" s="1"/>
  <c r="B132" i="51" s="1"/>
  <c r="AQ107" i="51" l="1"/>
  <c r="AQ132" i="51"/>
  <c r="AQ100" i="51" l="1"/>
</calcChain>
</file>

<file path=xl/comments1.xml><?xml version="1.0" encoding="utf-8"?>
<comments xmlns="http://schemas.openxmlformats.org/spreadsheetml/2006/main">
  <authors>
    <author>tc={6ABE21C1-AEE7-4910-9EC9-7ECA80F006D6}</author>
    <author>tc={6728BD03-CA4B-4DA5-90D3-9BBF65AAD7C9}</author>
    <author>tc={F2DF3200-2BCD-46AE-8DCC-959DDB136453}</author>
    <author>tc={DE8BB723-0772-4511-A71F-C54A2040B5A9}</author>
    <author>tc={B0B9DBF8-6A8C-431C-B59F-176E652E6236}</author>
    <author>tc={0FA1029D-22CC-4755-8EA0-3F57073BCDD1}</author>
    <author>tc={AE86051D-9758-4967-87F5-C3E824210EE8}</author>
    <author>tc={A85E5A27-A24F-4FEF-BB10-53A3AEEAD58C}</author>
    <author>tc={FE2CCB61-E258-4621-815C-BB7734A0B6D6}</author>
    <author>tc={C00220D7-B9DB-41D9-B7FC-F7C81AF7C3F2}</author>
    <author>tc={74070688-5335-4656-9731-8829A796F3B4}</author>
    <author>tc={478DD2F7-D8AD-439F-9342-C515A6471D2B}</author>
    <author>tc={B11B7377-F8E9-4B85-AD33-43CFF876AD52}</author>
    <author>tc={4FCCB7C7-C07F-4DBF-B810-CA9F3C172F83}</author>
    <author>tc={362743FC-A508-42A6-9AD7-2F214115B1CF}</author>
    <author>IVAN DARIO RAMIREZ B</author>
  </authors>
  <commentList>
    <comment ref="V6"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 formula de las celdas de esta columna no coincide respecto a la del archivo anexo a la Circular, por lo que se debe ajustar ya que se detectaron algunos valores incorrectamente calculados.
El porcentaje de recaudo se obtiene al dividir: Recaudo Efectivo / Derechos por cobrar
Respuesta:
    Se corrige la fórmula: El porcentaje de recaudo se obtiene al dividir: Recaudo Efectivo / Derechos por cobrar
Respuesta:
    Están pendiente de revisión 3 celdas que aún sobrepasan el 100%</t>
        </r>
      </text>
    </comment>
    <comment ref="O8"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total reportado en la Hoja de “Informe Gastos” difiere en 40 centavos, se deben verifican los valores y ajustar donde corresponda.
Respuesta:
    Ok, revisado y corregido</t>
        </r>
      </text>
    </comment>
    <comment ref="P8"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total de funcionamiento
Respuesta:
    Ok, revisado y corregido</t>
        </r>
      </text>
    </comment>
    <comment ref="Q8"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este valor y validar contra el correspondiente reportado en la Hoja de “Informe Gastos” de este Excel
Respuesta:
    Ok, revisado y corregido</t>
        </r>
      </text>
    </comment>
    <comment ref="Q15"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Celdas con fuente azul se toman como de ultimo nivel para el comparativo con Informe detallado de Gastos</t>
        </r>
      </text>
    </comment>
    <comment ref="O44"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el valor total de esta apropiación, ya que la suma de la distribución difiere en $1
Respuesta:
    Ok, revisado y corregido</t>
        </r>
      </text>
    </comment>
    <comment ref="O45"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el valor total de esta apropiación, ya que la suma de la distribución difiere en $1
Respuesta:
    Ok, revisado y corregido</t>
        </r>
      </text>
    </comment>
    <comment ref="Q45"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revisa y corrige el valor</t>
        </r>
      </text>
    </comment>
    <comment ref="O47"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el valor total de esta apropiación, ya que la suma de la distribución difiere en $1
Respuesta:
    Ok, revisado y corregido</t>
        </r>
      </text>
    </comment>
    <comment ref="O48" authorId="9"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el valor total de esta apropiación, ya que la suma de la distribución difiere en $1
Respuesta:
    Ok, revisado y corregido</t>
        </r>
      </text>
    </comment>
    <comment ref="R48" authorId="1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revisa y corrige el valor</t>
        </r>
      </text>
    </comment>
    <comment ref="V48" authorId="1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Como se mencionó, este porcentaje no debe sobrepasar 100%</t>
        </r>
      </text>
    </comment>
    <comment ref="K338" authorId="1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Su apropiación puede estar en cero??</t>
        </r>
      </text>
    </comment>
    <comment ref="P444" authorId="13"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conforme lo reportado en el Informe de Gastos (anexo 5.2) en la celda M6 ya que se presenta inconsistencia
Respuesta:
    Se realizó la revisión de los valores reportados en el concepto de "Aportes de la Nación para Adquisición de Bienes y Servicios" (celda P444) dentro del componente de Funcionamiento, así como el valor consignado en el Informe de Gastos (Anexo 5.2), específicamente en la celda M6. 
En este sentido, se aclara que el valor de $42.242.000 reportado en la celda P444 corresponde a la suma de dos conceptos que en el formato 5.2 (Informe de Gastos) se presentan de manera desagregada, a saber:
* Gastos por tributos, tasas, contribuciones, multas y sanciones (celda M37): $15.488.000
* Adquisiciones de bienes y servicios (celda M6): $26.754.000
* Total: $42.242.000, valor que corresponde al reportado en el formato 5.1 (Ingresos).
Esta situación se presenta debido a que el formato 5.1 no permite el desglose detallado de dichos conceptos, por lo cual se registran de manera consolidada.
</t>
        </r>
      </text>
    </comment>
    <comment ref="K466" authorId="1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Las convocatorias públicas en el SGR es para financiar Inverión</t>
        </r>
      </text>
    </comment>
    <comment ref="K534" authorId="15" shapeId="0">
      <text>
        <r>
          <rPr>
            <b/>
            <sz val="9"/>
            <color indexed="81"/>
            <rFont val="Tahoma"/>
            <family val="2"/>
          </rPr>
          <t>IVAN DARIO RAMIREZ B:</t>
        </r>
        <r>
          <rPr>
            <sz val="9"/>
            <color indexed="81"/>
            <rFont val="Tahoma"/>
            <family val="2"/>
          </rPr>
          <t xml:space="preserve">
aprovecamiento de parques caso CAR</t>
        </r>
      </text>
    </comment>
    <comment ref="K546" authorId="15" shapeId="0">
      <text>
        <r>
          <rPr>
            <b/>
            <sz val="9"/>
            <color indexed="81"/>
            <rFont val="Tahoma"/>
            <family val="2"/>
          </rPr>
          <t>IVAN DARIO RAMIREZ B:</t>
        </r>
        <r>
          <rPr>
            <sz val="9"/>
            <color indexed="81"/>
            <rFont val="Tahoma"/>
            <family val="2"/>
          </rPr>
          <t>CAR CVC Arriendos</t>
        </r>
      </text>
    </comment>
    <comment ref="K837" authorId="15" shapeId="0">
      <text>
        <r>
          <rPr>
            <b/>
            <sz val="9"/>
            <color indexed="81"/>
            <rFont val="Tahoma"/>
            <family val="2"/>
          </rPr>
          <t>IVAN DARIO RAMIREZ B:</t>
        </r>
        <r>
          <rPr>
            <sz val="9"/>
            <color indexed="81"/>
            <rFont val="Tahoma"/>
            <family val="2"/>
          </rPr>
          <t xml:space="preserve">
A dónde se incluyen los convenios</t>
        </r>
      </text>
    </comment>
  </commentList>
</comments>
</file>

<file path=xl/comments2.xml><?xml version="1.0" encoding="utf-8"?>
<comments xmlns="http://schemas.openxmlformats.org/spreadsheetml/2006/main">
  <authors>
    <author>Usuario</author>
    <author>tc={00166A82-AC88-4A0D-AEAD-D90373C78641}</author>
    <author>tc={4E39C706-A811-4360-AE1F-3F01CB0E32E3}</author>
    <author>tc={2CE97D26-221A-43BE-B9DE-FB46EF268433}</author>
    <author>tc={3C717473-D25B-470A-9EAB-0CFBC1028E6A}</author>
    <author>tc={81D75606-C233-4053-B38E-E519C835E973}</author>
    <author>tc={87C8A106-E55A-4D85-BDCE-7833A4EA4CF8}</author>
    <author>tc={59B78892-D1BB-43C9-9954-D9A48BF1F43B}</author>
    <author>tc={03881BE6-27D2-4151-9A95-AA148B52617D}</author>
  </authors>
  <commentList>
    <comment ref="M2" authorId="0" shapeId="0">
      <text>
        <r>
          <rPr>
            <b/>
            <sz val="9"/>
            <color indexed="81"/>
            <rFont val="Tahoma"/>
            <family val="2"/>
          </rPr>
          <t>Usuario:</t>
        </r>
        <r>
          <rPr>
            <sz val="9"/>
            <color indexed="81"/>
            <rFont val="Tahoma"/>
            <family val="2"/>
          </rPr>
          <t xml:space="preserve">
Incluye Recursos FONAM</t>
        </r>
      </text>
    </comment>
    <comment ref="M4"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Coincide con reporte en Hoja de Ingresos (anexo 5.1)
Respuesta:
    Así es. El valor coincide con el reportado en el Anexo 5.1</t>
        </r>
      </text>
    </comment>
    <comment ref="AO4"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ya que se evidencia una diferencia con el valor de la Hoja de “Ingresos” respecto a Funcionamiento + FCA ($16.187.455.336,80 ); ajustar donde corresponda
Respuesta:
    Ok, revisado y corregido</t>
        </r>
      </text>
    </comment>
    <comment ref="M6" authorId="3"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la consistencia del valor respecto del reportado en el Informe de Ingresos (Anexo 5.1) en la celda P444
Respuesta:
    Se realizó la revisión de los valores reportados en el concepto de "Aportes de la Nación para Adquisición de Bienes y Servicios" (celda P444) dentro del componente de Funcionamiento, así como el valor consignado en el Informe de Gastos (Anexo 5.2), específicamente en la celda M6. 
En este sentido, se aclara que el valor de $42.242.000 reportado en la celda P444 corresponde a la suma de dos conceptos que en el formato 5.2 (Informe de Gastos) se presentan de manera desagregada, a saber:
* Gastos por tributos, tasas, contribuciones, multas y sanciones (celda M37): $15.488.000
* Adquisiciones de bienes y servicios (celda M6): $26.754.000
* Total: $42.242.000, valor que corresponde al reportado en el formato 5.1 (Ingresos).
Esta situación se presenta debido a que el formato 5.1 no permite el desglose detallado de dichos conceptos, por lo cual se registran de manera consolidada.
</t>
        </r>
      </text>
    </comment>
    <comment ref="AO53" authorId="4"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y su consistencia con el reportado en la Hoja de Ingresos de este Excel
Respuesta:
    Ok, revisado y corregido
</t>
        </r>
      </text>
    </comment>
    <comment ref="AQ61"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no debe superar lo comprometido. Ajustar donde corresponda.
Respuesta:
    Ok se revisa y ajusta</t>
        </r>
      </text>
    </comment>
    <comment ref="AQ77"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no debe superar lo reportado en Comprometido.
Ajustar donde corresponda.
Respuesta:
    Ok revisado y ajustado</t>
        </r>
      </text>
    </comment>
    <comment ref="AP78"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no debe superar lo apropiado. Ajustar donde corresponda.
Respuesta:
    Ok revisado y ajustado</t>
        </r>
      </text>
    </comment>
    <comment ref="AO181"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El valor total reportado en la Hoja de “Ingresos” difiere en 40 centavos, se deben verifican los valores y ajustar donde corresponda.
Respuesta:
    Ok, revisado y corregido</t>
        </r>
      </text>
    </comment>
  </commentList>
</comments>
</file>

<file path=xl/comments3.xml><?xml version="1.0" encoding="utf-8"?>
<comments xmlns="http://schemas.openxmlformats.org/spreadsheetml/2006/main">
  <authors>
    <author>tc={9088D041-8067-42BB-9699-E553AA85A028}</author>
    <author>tc={3F54C812-1BE0-4CE9-A3B0-B18947F5457B}</author>
    <author>tc={21A736D2-11BB-4A60-8CE0-56101318426B}</author>
    <author>tc={54476762-BF88-49EF-95D5-C1833E4F79CB}</author>
    <author>tc={EBE56AB6-5A9C-4922-8F66-61B7966EBD44}</author>
    <author>tc={E39C7088-8FE3-4453-9A3C-4FA9B6276AF4}</author>
    <author>tc={0FDAA50E-0079-4C7A-8D9D-9B8E99DC9A5B}</author>
    <author>tc={3BA63B8C-BECF-4042-9288-0A755078E183}</author>
    <author>tc={07FBAE89-A974-48EE-BA95-161A0D4E0C52}</author>
    <author>tc={8830DB33-4B0D-4280-8144-0063C33B0F4B}</author>
    <author>tc={6DBB7C6F-569F-437F-B68D-228D99EFEDA2}</author>
    <author>tc={33A2811C-5580-4CB9-AA7E-B2EBEE333E53}</author>
    <author>tc={B52EBFBE-FD06-42FB-8EAD-1EF3B460C968}</author>
    <author>tc={8B848DBC-27D2-4FFD-B56E-6AC47F8C1D7A}</author>
    <author>tc={8383C1EA-960B-453E-A775-38C0B3C0F015}</author>
    <author>tc={9A37CEC7-72F3-4F9B-B178-870E6C2FE959}</author>
    <author>tc={F5A17EA9-117E-4078-B06F-F410E57322CB}</author>
    <author>tc={877142FA-9940-46CC-8E2E-7F3D40E600DF}</author>
    <author>tc={73AFCF98-7DFD-4D01-9381-C60B4964FF6C}</author>
    <author>tc={0184F8BC-FD25-464F-81B6-5A726AF7BCA2}</author>
    <author>tc={80C43347-C5BD-460C-8297-4EA850A73CF4}</author>
    <author>tc={2DF929C2-0C4F-40B6-99D4-73EB1FA832E9}</author>
    <author>tc={87422B8F-13FB-4421-AE25-F2B4C1C7512A}</author>
    <author>tc={DE72A519-F8B3-40AB-93AA-98FA00CE124F}</author>
    <author>tc={8C76D518-AC28-43C6-BB3B-5D93D7795831}</author>
    <author>tc={C056C625-1438-4B3D-9ABB-53786E4A0ED6}</author>
    <author>tc={1D1935C4-D125-4800-A84A-51EBCC5EB9EC}</author>
    <author>tc={28286899-C2C3-42C1-8403-A4FC5E461647}</author>
    <author>tc={DCCAE7EA-EB1F-485F-A1AE-B9E0ACC4D1E9}</author>
  </authors>
  <commentList>
    <comment ref="C3" authorId="0"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El nombre de esta fuente no coincide con el reportado en el Informe Gastos (anexo 5.2A)
Respuesta:
    De acuerdo con lo establecido en la reunión virtual, en la Hoja 1 se presentan de manera agrupada los conceptos relacionados en el Anexo 5.1 "Ingresos", los cuales conforman el contenido del presente Anexo 5.2A. 
Respuesta:
    Se aclara que los ajustes se deben realizar para dar consistencia respecto a las fuentes entre el “Anexo 5.1 Ingresos” y el “Anexo 5.2A”; no en la Hoja 1, que como se explicó en la reunión esa hoja fue solo demostrativo de la comparación realizada. Pero se requiere que haya consistencia entre las fuentes de los dos anexos citados. </t>
        </r>
      </text>
    </comment>
    <comment ref="AQ4" authorId="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Se deben revisar los valores respecto a su consistencia con lo reportado en la Matriz de avance Informe físico financiero, ya que se detectaron algunas inconsistencias, y ajustar donde corresponda. 
Respuesta:
    Ok, se realiza revisión y se procede con las correcciones</t>
        </r>
      </text>
    </comment>
    <comment ref="AR4" authorId="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los valores, ya que se detectaron algunos mayores a lo apropiado y no debe ser
Respuesta:
    Ok, se realiza revisión y se procede con las correcciones</t>
        </r>
      </text>
    </comment>
    <comment ref="AS4" authorId="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los valores, ya que se detectaron algunos mayores a lo comprometido y no debe ser
Respuesta:
    Ok, se realiza revisión y se procede con las correcciones</t>
        </r>
      </text>
    </comment>
    <comment ref="D5" authorId="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de lo obligado, ya que se presenta diferencia negativa, ajustar donde corresponda y dar consistencia con los demás valores.
Respuesta:
    Se realiza la revisión y se procede con corrección</t>
        </r>
      </text>
    </comment>
    <comment ref="AQ5" authorId="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a lo reportado en la Matriz de Avance Fisico-financiero, celda AD7, se evidencia una diferencia de centavos, pero los valores deben ser consistentes
Respuesta:
    Ok, se realiza revisión y se procede con las correcciones</t>
        </r>
      </text>
    </comment>
    <comment ref="AQ6" authorId="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los valores apropiados a nivel de programa, ya que se evidencias algunos valores distintos a lo reportado en la Matriz del avance del Informe Fisico-financiero
Respuesta:
    Ok, se realiza revisión y se procede con las correcciones</t>
        </r>
      </text>
    </comment>
    <comment ref="C10" authorId="7"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ya que no debe ser mayor a lo comprometido, obligado o pagado. Ajustar donde corresponda.
Respuesta:
    Se realiza la revisión y se procede con corrección</t>
        </r>
      </text>
    </comment>
    <comment ref="D12" authorId="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de lo obligado, ya que se presenta diferencia negativa, ajustar donde corresponda y dar consistencia con los demás valores.
Respuesta:
    Se realiza revisión y se procede con corrección</t>
        </r>
      </text>
    </comment>
    <comment ref="AQ17" authorId="9"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En la Matriz de formulación el valor reportado es: $90.290.260.
Revisar y ajustar donde corresponda, teniendo en cuenta lo aprobado por el CD mediante Acuerdo.
Respuesta:
    Se realiza la corrección en la Matriz de Formulación, dado que no se habían incluido los recursos provenientes del Sistema General de Regalías. </t>
        </r>
      </text>
    </comment>
    <comment ref="AQ24" authorId="1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a lo reportado en la Matriz de Avance Fisico-financiero, celda AD26
Respuesta:
    Ok, se revisa y realizan las correcciones</t>
        </r>
      </text>
    </comment>
    <comment ref="AR25" authorId="1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qué significa el color aplicado?</t>
        </r>
      </text>
    </comment>
    <comment ref="C28" authorId="1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qué significa este código de colores? O el ajuste que se hizo?</t>
        </r>
      </text>
    </comment>
    <comment ref="D28" authorId="1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de lo obligado, ya que se presenta diferencia negativa, ajustar donde corresponda y dar consistencia con los demás valores.
Respuesta:
    Se realiza revisión y se procede con corrección</t>
        </r>
      </text>
    </comment>
    <comment ref="D29" authorId="1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Explicar qué significa este código de colores? O el ajuste que se hizo?</t>
        </r>
      </text>
    </comment>
    <comment ref="AE29" authorId="1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valor respecto al comprometido, no debe ser mayor.
Respuesta:
    Se realiza revisión y se procede con corrección</t>
        </r>
      </text>
    </comment>
    <comment ref="AR29" authorId="16"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consistencia con el valor reportado para Apropiación, lo comprometido no debe ser mayor.
Respuesta:
    Ok, se revisa y procede con las correcciones</t>
        </r>
      </text>
    </comment>
    <comment ref="AQ42" authorId="17"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a lo reportado en la Matriz de Avance Fisico-financiero, celda AD7; se identificó una diferencia significativa.
Ajustar donde corresponda.
Respuesta:
    Se realizó la revisión correspondiente, identificándose una diferencia en los decimales; por tanto se procede a efectuar la corrección. </t>
        </r>
      </text>
    </comment>
    <comment ref="AQ67" authorId="18"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ya que: 
- En la Matriz de avance Informe físico financiero se reporta un valor
- No debe haber valor comprometido si no hay apropiado
Ajustar donde corresponda.
Respuesta:
    Se realizó la revisión correspondiente y se verificó que la celda no contenía fórmula, por lo tanto, no arrojaba ningún valor. Se procede a realizar la corrección. </t>
        </r>
      </text>
    </comment>
    <comment ref="A68" authorId="19"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Como se indicó en la hoja del Informe de Ingresos, se sugiere corregir la “y” repetida. 
En el caso que sea, dar consistencia del nombre en todos los reportes que se realicen
Respuesta:
    Ok, se corrige</t>
        </r>
      </text>
    </comment>
    <comment ref="AQ68" authorId="2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a lo reportado en la Matriz de Avance Fisico-financiero, celda AD7.
Respuesta:
    Ok, se revisa y realizan las correcciones</t>
        </r>
      </text>
    </comment>
    <comment ref="AQ100" authorId="21"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a lo reportado en la Matriz de Avance Fisico-financiero, celda AD7.
Respuesta:
    Ok, se revisa y realizan las correcciones</t>
        </r>
      </text>
    </comment>
    <comment ref="K127" authorId="22"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de lo comprometido, ya que se presenta diferencia en centavos, ajustar donde corresponda y dar consistencia con los demás valores.
Respuesta:
    Se realiza la revisión y se procede con corrección</t>
        </r>
      </text>
    </comment>
    <comment ref="C129" authorId="23"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Diferencia de $1 respecto a lo comprometido, se debe revisar y ajustar donde corresponda.
Respuesta:
    Se realiza verificación y se procede con corrección</t>
        </r>
      </text>
    </comment>
    <comment ref="B132" authorId="24"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respecto al reportado en el “Informe Gastos” ($45.793.766.194,3993) y conforme el comentario allí. 
Ajustar donde corresponda.
Respuesta:
    Ok, verifican los valores y se procede con las correcciones</t>
        </r>
      </text>
    </comment>
    <comment ref="AQ132" authorId="25"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conforme se realicen los ajustes correspondientes a los demás comentarios.
Respuesta:
    Ok, se realizan las correcciones identificadas.</t>
        </r>
      </text>
    </comment>
    <comment ref="AR132" authorId="26"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Revisado con el valor reportado en Informes Gastos
Respuesta:
    Ok, revisado y corregido
</t>
        </r>
      </text>
    </comment>
    <comment ref="AS132" authorId="27" shapeId="0">
      <text>
        <r>
          <rPr>
            <sz val="11"/>
            <color theme="1"/>
            <rFont val="Calibri"/>
            <family val="2"/>
            <scheme val="minor"/>
          </rPr>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Revisado con el valor reportado en Informes Gastos
Respuesta:
    Ok, revisado y corregido
</t>
        </r>
      </text>
    </comment>
    <comment ref="AT132" authorId="28"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Revisar este valor conforme se realicen los ajustes correspondientes a los demás comentarios.
Respuesta:
    Ok, revisado y corregido</t>
        </r>
      </text>
    </comment>
  </commentList>
</comments>
</file>

<file path=xl/comments4.xml><?xml version="1.0" encoding="utf-8"?>
<comments xmlns="http://schemas.openxmlformats.org/spreadsheetml/2006/main">
  <authors>
    <author>tc={C0F69D70-9745-49FA-869D-C8AD277B645F}</author>
  </authors>
  <commentList>
    <comment ref="I13"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Diferencia en centavos, se deben revisar los valores que la generan.
Respuesta:
    Ok, revisado</t>
        </r>
      </text>
    </comment>
  </commentList>
</comments>
</file>

<file path=xl/sharedStrings.xml><?xml version="1.0" encoding="utf-8"?>
<sst xmlns="http://schemas.openxmlformats.org/spreadsheetml/2006/main" count="3862" uniqueCount="896">
  <si>
    <t>ANEXOS INFORME DE SEGUIMIENTO AL PLAN DE ACCIÓN 2024-2027</t>
  </si>
  <si>
    <t>Nombre de la Corporación</t>
  </si>
  <si>
    <t>Corporación Autónoma Regional del Alto Magdalena - CAM</t>
  </si>
  <si>
    <t>Periodo a reportar</t>
  </si>
  <si>
    <t>Corporación Autónoma Regional de Cundinamarca – CAR</t>
  </si>
  <si>
    <t>Nombre de la persona responsable del reporte</t>
  </si>
  <si>
    <t>Corporación Autónoma Regional del Canal del Dique – CARDIQUE</t>
  </si>
  <si>
    <t>Dependencia</t>
  </si>
  <si>
    <t>Corporación Autónoma Regional de Sucre – CARSUCRE</t>
  </si>
  <si>
    <t>Cargo</t>
  </si>
  <si>
    <t>Corporación Autónoma Regional de Santander – CAS</t>
  </si>
  <si>
    <t>Correo electrónico</t>
  </si>
  <si>
    <t>Corporación para el Desarrollo Sostenible del Norte y el Oriente Amazónico – CDA</t>
  </si>
  <si>
    <t>Teléfono</t>
  </si>
  <si>
    <t>Corporación Autónoma Regional para la Defensa de la Meseta de Bucaramanga – CDMB</t>
  </si>
  <si>
    <t>Corporación Autónoma Regional para el Desarrollo Sostenible del Chocó – CODECHOCÓ</t>
  </si>
  <si>
    <t>Corporación para el Desarrollo Sostenible del Archipiélago de San Andrés, Providencia y Santa Catalina – CORALINA</t>
  </si>
  <si>
    <t>Corporación Autónoma Regional del Centro de Antioquia – CORANTIOQUIA</t>
  </si>
  <si>
    <t>Corporación para el Desarrollo Sostenible del Área de Manejo Especial de La Macarena – CORMACARENA</t>
  </si>
  <si>
    <t>Corporación Autónoma Regional de las Cuencas de los Ríos Negro y Nare – CORNARE</t>
  </si>
  <si>
    <t>Corporación Autónoma Regional del Magdalena – CORPAMAG</t>
  </si>
  <si>
    <t>Corporación para el Desarrollo Sostenible del Sur de la Amazonia – CORPOAMAZONIA</t>
  </si>
  <si>
    <t>Corporación Autónoma Regional de Boyacá – CORPOBOYACÁ</t>
  </si>
  <si>
    <t>Corporación Autónoma Regional de Caldas – CORPOCALDAS</t>
  </si>
  <si>
    <t>Corporación Autónoma Regional del Cesar – CORPOCESAR</t>
  </si>
  <si>
    <t>Corporación Autónoma Regional de Chivor – CORPOCHIVOR</t>
  </si>
  <si>
    <t>Corporación Autónoma Regional de La Guajira – CORPOGUAJIRA</t>
  </si>
  <si>
    <t>Corporación Autónoma Regional del Guavio – CORPOGUAVIO</t>
  </si>
  <si>
    <t>Corporación para el Desarrollo Sostenible de La Mojana y El San Jorge – CORPOMOJANA</t>
  </si>
  <si>
    <t>Corporación Autónoma Regional de Nariño – CORPONARIÑO</t>
  </si>
  <si>
    <t>Corporación Autónoma Regional de la Frontera Nororiental – CORPONOR</t>
  </si>
  <si>
    <t>Corporación Autónoma Regional de Risaralda – CARDER</t>
  </si>
  <si>
    <t>Corporación Autónoma Regional de la Orinoquia – CORPORINOQUIA</t>
  </si>
  <si>
    <t>Corporación para el Desarrollo Sostenible del Urabá – CORPOURABA</t>
  </si>
  <si>
    <t>Corporación Autónoma Regional del Tolima – CORTOLIMA</t>
  </si>
  <si>
    <t>Corporación Autónoma Regional del Atlántico – CRA</t>
  </si>
  <si>
    <t>Corporación Autónoma Regional del Cauca – CRC</t>
  </si>
  <si>
    <t>Corporación Autónoma Regional del Quindío – CRQ</t>
  </si>
  <si>
    <t>Corporación Autónoma Regional del Sur de Bolívar – CSB</t>
  </si>
  <si>
    <t>Corporación Autónoma Regional del Valle del Cauca – CVC</t>
  </si>
  <si>
    <t>Corporación Autónoma Regional de los Valles del Sinú y del San Jorge – CVS</t>
  </si>
  <si>
    <t>2016-I</t>
  </si>
  <si>
    <t>2016-II</t>
  </si>
  <si>
    <t>2017-I</t>
  </si>
  <si>
    <t>2017-II</t>
  </si>
  <si>
    <t>2018-I</t>
  </si>
  <si>
    <t>2018-II</t>
  </si>
  <si>
    <t>2019-I</t>
  </si>
  <si>
    <t>2019-II</t>
  </si>
  <si>
    <t>2020-I</t>
  </si>
  <si>
    <t>2020-II</t>
  </si>
  <si>
    <t>2021-I</t>
  </si>
  <si>
    <t>2021-II</t>
  </si>
  <si>
    <t>2022-I</t>
  </si>
  <si>
    <t>2022-II</t>
  </si>
  <si>
    <t>2023-I</t>
  </si>
  <si>
    <t>2023-II</t>
  </si>
  <si>
    <t>2024-I</t>
  </si>
  <si>
    <t>2024-II</t>
  </si>
  <si>
    <t>2025-I</t>
  </si>
  <si>
    <t>2025-II</t>
  </si>
  <si>
    <t>2026-I</t>
  </si>
  <si>
    <t>2026-II</t>
  </si>
  <si>
    <t>2027-I</t>
  </si>
  <si>
    <t>2027-II</t>
  </si>
  <si>
    <t xml:space="preserve"> INFORME DE EJECUCION PRESUPUESTAL DE INGRESOS </t>
  </si>
  <si>
    <t xml:space="preserve">RECURSOS VIGENCIA : </t>
  </si>
  <si>
    <t>(1)
ESTRUCTURA RENTISTICA</t>
  </si>
  <si>
    <t>(2)
CONCEPTO</t>
  </si>
  <si>
    <t>(3)
PROYECTADO PLAN FINANCIERO</t>
  </si>
  <si>
    <t>MODIFICACIONES</t>
  </si>
  <si>
    <t xml:space="preserve">(6)
APROPIACIÓN FINAL
(3+4-5)
</t>
  </si>
  <si>
    <t>DISTRIBUCIÓN</t>
  </si>
  <si>
    <t>(11)
DERECHOS POR COBRAR</t>
  </si>
  <si>
    <t>(12)
RECAUDO
EFECTIVO</t>
  </si>
  <si>
    <t>(13)
% DE RECAUDO</t>
  </si>
  <si>
    <t>(14)
OBSERVACIONES</t>
  </si>
  <si>
    <t>DEFINICIÓN</t>
  </si>
  <si>
    <t>SOPORTE LEGAL</t>
  </si>
  <si>
    <t>NIVEL ESTRUCTURAL</t>
  </si>
  <si>
    <t>NIVEL RENTISTICO</t>
  </si>
  <si>
    <t>SUBNIVEL RENTISTICO</t>
  </si>
  <si>
    <t>CONCEPTO</t>
  </si>
  <si>
    <t>NIVEL 1</t>
  </si>
  <si>
    <t>NIVEL 2</t>
  </si>
  <si>
    <t>NIVEL 3</t>
  </si>
  <si>
    <t>NIVEL 4</t>
  </si>
  <si>
    <t>NIVEL 5</t>
  </si>
  <si>
    <t>(4)
ADICIÓN</t>
  </si>
  <si>
    <t>(5)
REDUCCIÓN</t>
  </si>
  <si>
    <t>(7)
FUNCIONAMIENTO</t>
  </si>
  <si>
    <t>(8)
INVERSIÓN</t>
  </si>
  <si>
    <t>(9)
FCA</t>
  </si>
  <si>
    <t>(10)
SERVICIO A LA DEUDA</t>
  </si>
  <si>
    <t>1</t>
  </si>
  <si>
    <t>Ingresos</t>
  </si>
  <si>
    <t>Ingresos Recursos Propios</t>
  </si>
  <si>
    <t>Ingresos Corrientes</t>
  </si>
  <si>
    <t>01</t>
  </si>
  <si>
    <t>Ingresos tributarios</t>
  </si>
  <si>
    <t>Impuestos directos</t>
  </si>
  <si>
    <t>014</t>
  </si>
  <si>
    <t xml:space="preserve">Sobretasa ambiental </t>
  </si>
  <si>
    <t>Sobretasa ambiental - Urbano</t>
  </si>
  <si>
    <t>Sobretasa ambiental - Urbano-Vigencia actual</t>
  </si>
  <si>
    <t>2</t>
  </si>
  <si>
    <t>Sobretasa ambiental - Urbano-Vigencia antarior</t>
  </si>
  <si>
    <t>02</t>
  </si>
  <si>
    <t>Sobretasa ambiental -  Rural</t>
  </si>
  <si>
    <t>Sobretasa ambiental -  Rural- Vigencia Actual</t>
  </si>
  <si>
    <t>Sobretasa ambiental -  Rural- Vigencia Anterior</t>
  </si>
  <si>
    <t>201</t>
  </si>
  <si>
    <t>Sobretasa Ambiental Áreas Metropolitanas</t>
  </si>
  <si>
    <t>Sobretasa Ambiental Áreas Metropolitanas- Vigencia actual</t>
  </si>
  <si>
    <t>Sobretasa Ambiental Áreas Metropolitanas - Vigencia Anterior</t>
  </si>
  <si>
    <t>Ingresos no tributarios</t>
  </si>
  <si>
    <t>Contribuciones</t>
  </si>
  <si>
    <t>05</t>
  </si>
  <si>
    <t>Contribuciones diversas</t>
  </si>
  <si>
    <t>Contribución sector eléctrico</t>
  </si>
  <si>
    <t>Contribución sector eléctrico - Generadores de energía convencional</t>
  </si>
  <si>
    <t>Contribución sector eléctrico - Generadores de energía convencional - Vigencia Actual</t>
  </si>
  <si>
    <t>Contribución sector eléctrico - Generadores de energía convencional - Vigencia Anterior</t>
  </si>
  <si>
    <t>Contribución sector eléctrico - Generadores de energía no convencional</t>
  </si>
  <si>
    <t>Contribución sector eléctrico - Generadores de energía no convencional - Vigencia Actual</t>
  </si>
  <si>
    <t>Contribución sector eléctrico - Generadores de energía no convencional - Vigencia Anterior</t>
  </si>
  <si>
    <t>Tasas y derechos administrativos</t>
  </si>
  <si>
    <t>015</t>
  </si>
  <si>
    <t>Certificaciones y constancias</t>
  </si>
  <si>
    <t>Certificaciones y constancias- Vigencia Actual</t>
  </si>
  <si>
    <t>Certificaciones y constancias - Vigencia Anterior</t>
  </si>
  <si>
    <t>036</t>
  </si>
  <si>
    <t>Evaluación de licencias y trámites ambientales</t>
  </si>
  <si>
    <t>Evaluación de licencias y trámites ambientales - Vigencia Actual</t>
  </si>
  <si>
    <t>Evaluación de licencias y trámites ambientales -Vigencia Anterior</t>
  </si>
  <si>
    <t>037</t>
  </si>
  <si>
    <t>Seguimiento a licencias y trámites ambientales</t>
  </si>
  <si>
    <t>Seguimiento a licencias y trámites ambientales - Vigencia Actual</t>
  </si>
  <si>
    <t>Seguimiento a licencias y trámites ambientales - Vigencia Anterior</t>
  </si>
  <si>
    <t>Seguimiento a licencias y trámites ambientales - Rendimientos</t>
  </si>
  <si>
    <t>055</t>
  </si>
  <si>
    <t>Tasa por el uso del agua</t>
  </si>
  <si>
    <t>Tasa por el uso del agua - Vigencia Actual</t>
  </si>
  <si>
    <t>Tasa por el uso del agua - Vigencia Anterior</t>
  </si>
  <si>
    <t>088</t>
  </si>
  <si>
    <t>Tasa retributiva</t>
  </si>
  <si>
    <t>Tasa retributiva -  Vigencia Actual</t>
  </si>
  <si>
    <t>Tasa retributiva - Vigencia Anterior</t>
  </si>
  <si>
    <t>089</t>
  </si>
  <si>
    <t>Tasa por aprovechamiento forestal</t>
  </si>
  <si>
    <t>Tasa por aprovechamiento forestal - Vigencia Actual</t>
  </si>
  <si>
    <t>Tasa por aprovechamiento forestal - Vigencia Anterior</t>
  </si>
  <si>
    <t>090</t>
  </si>
  <si>
    <t>Tasa compensatoria por caza de fauna silvestre</t>
  </si>
  <si>
    <t>Tasa compensatoria por caza de fauna silvestre - Vigencia Actual</t>
  </si>
  <si>
    <t>Tasa compensatoria por caza de fauna silvestre - Vigencia Anterior</t>
  </si>
  <si>
    <t>110</t>
  </si>
  <si>
    <t>Sobretasa ambiental - Peajes</t>
  </si>
  <si>
    <t>Sobretasa ambiental - Peajes - Vigencia Actual</t>
  </si>
  <si>
    <t>Sobretasa ambiental - Peajes - Vigencia Anterior</t>
  </si>
  <si>
    <t>112</t>
  </si>
  <si>
    <t>Tasa Compensatoria por la utilización permanente de la reserva forestal protectora Bosque Oriental de Bogotá</t>
  </si>
  <si>
    <t>Tasa Compensatoria por la utilización permanente de la reserva forestal protectora Bosque Oriental de Bogotá - Vigencia Actual</t>
  </si>
  <si>
    <t>Tasa Compensatoria por la utilización permanente de la reserva forestal protectora Bosque Oriental de Bogotá - Vigencia Anterior</t>
  </si>
  <si>
    <t>113</t>
  </si>
  <si>
    <t>Salvoconducto Unico Nacional</t>
  </si>
  <si>
    <t>Salvoconducto Unico Nacional - Vigencia Actual</t>
  </si>
  <si>
    <t>Salvoconducto Unico Nacional - Vigencia Anterior</t>
  </si>
  <si>
    <t>03</t>
  </si>
  <si>
    <t>Multas, sanciones e intereses de mora</t>
  </si>
  <si>
    <t>001</t>
  </si>
  <si>
    <t>Multas y sanciones</t>
  </si>
  <si>
    <t>Sanciones disciplinarias</t>
  </si>
  <si>
    <t>Sanciones disciplinarias - Vigencia Actual</t>
  </si>
  <si>
    <t>Sanciones disciplinarias - Vigencia Anterior</t>
  </si>
  <si>
    <t>04</t>
  </si>
  <si>
    <t>Sanciones contractuales</t>
  </si>
  <si>
    <t>Sanciones contractuales - Vigencia Actual</t>
  </si>
  <si>
    <t>Sanciones contractuales - Vigencia Anterior</t>
  </si>
  <si>
    <t>Sanciones administrativas</t>
  </si>
  <si>
    <t>Sanciones administrativas - Vigencia Actual</t>
  </si>
  <si>
    <t>Sanciones administrativas - Vigencia Anterior</t>
  </si>
  <si>
    <t>13</t>
  </si>
  <si>
    <t>Sanciones sanitarias</t>
  </si>
  <si>
    <t>Sanciones sanitarias - Vigencia Actual</t>
  </si>
  <si>
    <t>Sanciones sanitarias - Vigencia Anterior</t>
  </si>
  <si>
    <t>22</t>
  </si>
  <si>
    <t>Multas ambientales</t>
  </si>
  <si>
    <t>Multas ambientales - Vigencia Actual</t>
  </si>
  <si>
    <t>Multas ambientales - Vigencia Anterior</t>
  </si>
  <si>
    <t>002</t>
  </si>
  <si>
    <t>Intereses de mora</t>
  </si>
  <si>
    <t>Venta de bienes y servicios</t>
  </si>
  <si>
    <t>Ventas de establecimientos de mercado</t>
  </si>
  <si>
    <t>00</t>
  </si>
  <si>
    <t>Agricultura, silvicultura y productos de la pesca</t>
  </si>
  <si>
    <t>Agricultura, silvicultura y productos de la pesca - Vigencia Actual</t>
  </si>
  <si>
    <t>Agricultura, silvicultura y productos de la pesca - Vigencia Anterior</t>
  </si>
  <si>
    <t>Minerales; electricidad, gas y agua</t>
  </si>
  <si>
    <t>Minerales; electricidad, gas y agua - Vigencia Actual</t>
  </si>
  <si>
    <t>Minerales; electricidad, gas y agua - Vigencia Anterior</t>
  </si>
  <si>
    <t>Productos alimenticios, bebidas y tabaco; textiles, prendas de vestir y productos de cuero</t>
  </si>
  <si>
    <t>Productos alimenticios, bebidas y tabaco; textiles, prendas de vestir y productos de cuero - Vigencia Actual</t>
  </si>
  <si>
    <t>Productos alimenticios, bebidas y tabaco; textiles, prendas de vestir y productos de cuero - Vigencia Anterior</t>
  </si>
  <si>
    <t>Otros bienes transportables (excepto productos metálicos, maquinaria y equipo)</t>
  </si>
  <si>
    <t>Otros bienes transportables (excepto productos metálicos, maquinaria y equipo) - Vigencia Actual</t>
  </si>
  <si>
    <t>Otros bienes transportables (excepto productos metálicos, maquinaria y equipo) - Vigencia Anterior</t>
  </si>
  <si>
    <t>Productos metálicos, maquinaria y equipo</t>
  </si>
  <si>
    <t>Productos metálicos, maquinaria y equipo - Vigencia Actual</t>
  </si>
  <si>
    <t>Productos metálicos, maquinaria y equipo - Vigencia Anterior</t>
  </si>
  <si>
    <t>Servicios de la construcción</t>
  </si>
  <si>
    <t>Servicios de la construcción - Vigencia Actual</t>
  </si>
  <si>
    <t>Servicios de la construcción - Vigencia Anterior</t>
  </si>
  <si>
    <t>06</t>
  </si>
  <si>
    <t>Servicios de alojamiento; servicios de suministro de comidas y bebidas; servicios de transporte; y servicios de distribución de electricidad, gas y agua</t>
  </si>
  <si>
    <t>Servicios de alojamiento; servicios de suministro de comidas y bebidas; servicios de transporte; y servicios de distribución de electricidad, gas y agua - Vigencia Actual</t>
  </si>
  <si>
    <t>Servicios de alojamiento; servicios de suministro de comidas y bebidas; servicios de transporte; y servicios de distribución de electricidad, gas y agua - Vigencia Anterior</t>
  </si>
  <si>
    <t>07</t>
  </si>
  <si>
    <t>Servicios financieros y servicios conexos, servicios inmobiliarios y servicios de leasing</t>
  </si>
  <si>
    <t>Servicios financieros y servicios conexos, servicios inmobiliarios y servicios de leasing - Vigencia Anterior</t>
  </si>
  <si>
    <t>Servicios financieros y servicios conexos, servicios inmobiliarios y servicios de leasing - Vigencia Actual</t>
  </si>
  <si>
    <t>08</t>
  </si>
  <si>
    <t xml:space="preserve">Servicios prestados a las empresas y servicios de producción </t>
  </si>
  <si>
    <t>Servicios prestados a las empresas y servicios de producción  - Vigencia Actual</t>
  </si>
  <si>
    <t>Servicios prestados a las empresas y servicios de producción  - Vigencia Anterior</t>
  </si>
  <si>
    <t>09</t>
  </si>
  <si>
    <t>Servicios para la comunidad, sociales y personales</t>
  </si>
  <si>
    <t>Servicios para la comunidad, sociales y personales - Vigencia Actual</t>
  </si>
  <si>
    <t>Servicios para la comunidad, sociales y personales - Vigencia Anterior</t>
  </si>
  <si>
    <t>10</t>
  </si>
  <si>
    <t>Elementos militares de un solo uso</t>
  </si>
  <si>
    <t>Elementos militares de un solo uso - Vigencia Actual</t>
  </si>
  <si>
    <t>Elementos militares de un solo uso - Vigencia Anterior</t>
  </si>
  <si>
    <t>Ventas incidentales de establecimientos no de mercado</t>
  </si>
  <si>
    <t>Agricultura, silvicultura y productos de la pesca -  Vigencia Anterior</t>
  </si>
  <si>
    <t>Servicios de alojamiento; servicios de suministro de comidas y bebidas; servicios de transporte; y servicios de distribución de electricidad, gas y agua -  Vigencia Actual</t>
  </si>
  <si>
    <t>Transferencias corrientes</t>
  </si>
  <si>
    <t>003</t>
  </si>
  <si>
    <t>Participaciones distintas del SGP</t>
  </si>
  <si>
    <t>Participación en impuestos</t>
  </si>
  <si>
    <t>14</t>
  </si>
  <si>
    <t>Participación ambiental en el porcentaje de recaudo del impuesto predial</t>
  </si>
  <si>
    <t>Participación ambiental en el porcentaje de recaudo del impuesto predial - Vigencia Actual</t>
  </si>
  <si>
    <t>Participación ambiental en el porcentaje de recaudo del impuesto predial - Vigencia Anterior</t>
  </si>
  <si>
    <t>Participación en multas, sanciones e intereses de mora</t>
  </si>
  <si>
    <t>Participación de intereses de mora al porcentaje de recaudo del impuesto predial.</t>
  </si>
  <si>
    <t>Participación de intereses de mora al porcentaje de recaudo del impuesto predial - Vigencia Actual</t>
  </si>
  <si>
    <t>Participación de intereses de mora al porcentaje de recaudo del impuesto predial - Vigencia Anterior</t>
  </si>
  <si>
    <t>009</t>
  </si>
  <si>
    <t>Recursos del Sistema de Seguridad Social Integral</t>
  </si>
  <si>
    <t>Sistema General de Pensiones</t>
  </si>
  <si>
    <t>Concurrencia pasivo pensional</t>
  </si>
  <si>
    <t>Concurrencia pasivo pensional - Vigencia Actual</t>
  </si>
  <si>
    <t>Concurrencia pasivo pensional -  Vigencia Anterior</t>
  </si>
  <si>
    <t>010</t>
  </si>
  <si>
    <t>Sentencias y conciliaciones</t>
  </si>
  <si>
    <t>Fallos nacionales</t>
  </si>
  <si>
    <t>Sentencias</t>
  </si>
  <si>
    <t>Sentencias - Vigencia Actual</t>
  </si>
  <si>
    <t>Sentencias - Vigencia Anterior</t>
  </si>
  <si>
    <t>Conciliaciones</t>
  </si>
  <si>
    <t>Conciliaciones - Vigencia Actual</t>
  </si>
  <si>
    <t>Conciliaciones - Vigencia Anterior</t>
  </si>
  <si>
    <t>Laudos arbitrales</t>
  </si>
  <si>
    <t>Laudos arbitrales - Vigencia Actual</t>
  </si>
  <si>
    <t>Laudos arbitrales - Vigencia Anterior</t>
  </si>
  <si>
    <t>011</t>
  </si>
  <si>
    <t>Indemnizaciones relacionadas con seguros no de vida</t>
  </si>
  <si>
    <t>Indemnizaciones relacionadas con seguros no de vida - Vigencia Anterior</t>
  </si>
  <si>
    <t>Indemnizaciones relacionadas con seguros no de vida - Vigencia Actual</t>
  </si>
  <si>
    <t>020</t>
  </si>
  <si>
    <t>Devoluciones seguridad social - pensiones</t>
  </si>
  <si>
    <t>Devoluciones seguridad social - pensiones - Vigencia Actual</t>
  </si>
  <si>
    <t>Devoluciones seguridad social - pensiones - Vigencia Anterior</t>
  </si>
  <si>
    <t>Recursos de capital</t>
  </si>
  <si>
    <t>Disposición de activos</t>
  </si>
  <si>
    <t>Disposición de activos financieros</t>
  </si>
  <si>
    <t>Acciones</t>
  </si>
  <si>
    <t>Acciones - Vigencia Actual</t>
  </si>
  <si>
    <t>Acciones - Vigencia Anterior</t>
  </si>
  <si>
    <t>Reducciones de capital</t>
  </si>
  <si>
    <t>Reducciones de capital - Vigencia Actual</t>
  </si>
  <si>
    <t>Reducciones de capital - Vigencia Anterior</t>
  </si>
  <si>
    <t>Reembolso de participaciones en fondos de inversión</t>
  </si>
  <si>
    <t>Reembolso de participaciones en fondos de inversión - Vigencia Actual</t>
  </si>
  <si>
    <t>Reembolso de participaciones en fondos de inversión - Vigencia Anterior</t>
  </si>
  <si>
    <t>004</t>
  </si>
  <si>
    <t>Títulos de devolución de impuestos-TIDIS</t>
  </si>
  <si>
    <t>Títulos de devolución de impuestos-TIDIS - Vigencia Actual</t>
  </si>
  <si>
    <t>Títulos de devolución de impuestos-TIDIS - Vigencia Anterior</t>
  </si>
  <si>
    <t>Disposición de activos no financieros</t>
  </si>
  <si>
    <t>Disposición de activos fijos</t>
  </si>
  <si>
    <t>Disposición de edificaciones y estructuras</t>
  </si>
  <si>
    <t>Disposición de edificaciones y estructuras - Vigencia Actual</t>
  </si>
  <si>
    <t>Disposición de edificaciones y estructuras - Vigencia Anterior</t>
  </si>
  <si>
    <t>Disposición de maquinaria y equipo</t>
  </si>
  <si>
    <t>Disposición de maquinaria y equipo - Vigencia Actual</t>
  </si>
  <si>
    <t>Disposición de maquinaria y equipo - Vigencia Anterioir</t>
  </si>
  <si>
    <t>Disposición de otros activos fijos</t>
  </si>
  <si>
    <t>Disposición de recursos biológicos cultivados</t>
  </si>
  <si>
    <t>Disposición de recursos biológicos cultivados - Vigencia Actual</t>
  </si>
  <si>
    <t>Disposición de recursos biológicos cultivados - Vigencia Anterior</t>
  </si>
  <si>
    <t>Disposición de productos de la propiedad intelectual</t>
  </si>
  <si>
    <t>Disposición de productos de la propiedad intelectual - Vigencia Actual</t>
  </si>
  <si>
    <t>Disposición de productos de la propiedad intelectual - Vigencia Anterior</t>
  </si>
  <si>
    <t>Disposición de objetos de valor</t>
  </si>
  <si>
    <t>Disposición de joyas y artículos conexos</t>
  </si>
  <si>
    <t>Disposición de joyas y artículos conexos - Vigencia Actual</t>
  </si>
  <si>
    <t>Disposición de joyas y artículos conexos - Vigencia Anterior</t>
  </si>
  <si>
    <t>Disposición de antigüedades u otros objetos de arte</t>
  </si>
  <si>
    <t>Disposición de antigüedades u otros objetos de arte - Vigencia Actual</t>
  </si>
  <si>
    <t>Disposición de antigüedades u otros objetos de arte - Vigencia Anterior</t>
  </si>
  <si>
    <t>Disposición de otros objetos valiosos</t>
  </si>
  <si>
    <t>Disposición de otros objetos valiosos - Vigencia Actual</t>
  </si>
  <si>
    <t>Disposición de otros objetos valiosos - Vigencia Anterior</t>
  </si>
  <si>
    <t>Disposición de activos no producidos</t>
  </si>
  <si>
    <t>Disposición de  tierras y terrenos</t>
  </si>
  <si>
    <t>Disposición de  tierras y terrenos - Vigencia Actual</t>
  </si>
  <si>
    <t>Disposición de  tierras y terrenos - Vigencia Anterior</t>
  </si>
  <si>
    <t>Disposición de recursos biológicos no cultivados</t>
  </si>
  <si>
    <t>Disposición de recursos biológicos no cultivados - Vigencia Actual</t>
  </si>
  <si>
    <t>Disposición de recursos biológicos no cultivados - Vigencia Anterior</t>
  </si>
  <si>
    <t>Dividendos y utilidades por otras inversiones de capital</t>
  </si>
  <si>
    <t>Empresas industriales y comerciales del Estado societarias</t>
  </si>
  <si>
    <t>Empresas industriales y comerciales del Estado societarias - Vigencia Actual</t>
  </si>
  <si>
    <t>Empresas industriales y comerciales del Estado societarias - Vigencia Anterior</t>
  </si>
  <si>
    <t>Sociedades de economía mixta</t>
  </si>
  <si>
    <t>Sociedades de economía mixta - Vigencia Actual</t>
  </si>
  <si>
    <t>Sociedades de economía mixta - Vigencia Anterior</t>
  </si>
  <si>
    <t>Inversiones patrimoniales no controladas</t>
  </si>
  <si>
    <t>Inversiones patrimoniales no controladas - Vigencia Actual</t>
  </si>
  <si>
    <t>Inversiones patrimoniales no controladas - Vigencia Anterior</t>
  </si>
  <si>
    <t>Inversiones en entidades controladas - entidades en el exterior</t>
  </si>
  <si>
    <t>Inversiones en entidades controladas - entidades en el exterior - Vigencia Actual</t>
  </si>
  <si>
    <t>Inversiones en entidades controladas - entidades en el exterior - Vigencia Anterior</t>
  </si>
  <si>
    <t>Inversiones en entidades controladas - sociedades públicas</t>
  </si>
  <si>
    <t>Inversiones en entidades controladas - sociedades públicas - Vigencia Actual</t>
  </si>
  <si>
    <t>Inversiones en entidades controladas - sociedades públicas - Vigencia Anterior</t>
  </si>
  <si>
    <t>Rendimientos financieros</t>
  </si>
  <si>
    <t>Títulos participativos</t>
  </si>
  <si>
    <t>Depósitos</t>
  </si>
  <si>
    <t>Depósitos - Sobretasa Ambiental Urbano</t>
  </si>
  <si>
    <t>Depósitos - Sobretasa Ambiental Rural</t>
  </si>
  <si>
    <t>Depósitos - Sobretasa Ambiental Areas Metropolitanas</t>
  </si>
  <si>
    <t>Depósitos - Contribución sector eléctrico - Generadores de energía convencional</t>
  </si>
  <si>
    <t>Depósitos - Contribución sector eléctrico - Generadores de energía no convencional</t>
  </si>
  <si>
    <t>Depósitos - Certificaciones y constancias</t>
  </si>
  <si>
    <t xml:space="preserve">Depósitos - Evaluación de licencias y trámites ambientales </t>
  </si>
  <si>
    <t xml:space="preserve">Depósitos - Seguimiento de licencias y trámites ambientales </t>
  </si>
  <si>
    <t>Depósitos -  Tasa por el Uso del Agua</t>
  </si>
  <si>
    <t>Depósitos - Tasa Retributiva</t>
  </si>
  <si>
    <t>11</t>
  </si>
  <si>
    <t>Depósitos - Tasa de Aprovechamiento Forestal</t>
  </si>
  <si>
    <t>12</t>
  </si>
  <si>
    <t>Depósitos - Tasa compensatoria por caza de fauna silvestre</t>
  </si>
  <si>
    <t>Depósitos -  Sobretasa ambiental - Peajes</t>
  </si>
  <si>
    <t>Depósitos - Tasa Compensatoria por la utilización permanente de la reserva forestal protectora Bosque Oriental de Bogotá</t>
  </si>
  <si>
    <t>15</t>
  </si>
  <si>
    <t>Depósitos - Salvoconducto Unico Nacional</t>
  </si>
  <si>
    <t>16</t>
  </si>
  <si>
    <t>Depósitos - Multas ambientales</t>
  </si>
  <si>
    <t>17</t>
  </si>
  <si>
    <t>Depósitos - Intereses de mora multas y sanciones</t>
  </si>
  <si>
    <t>18</t>
  </si>
  <si>
    <t>Depósitos - Venta de bienes y servicios</t>
  </si>
  <si>
    <t>19</t>
  </si>
  <si>
    <t>Depósitos - Participación ambiental en el porcentaje de recaudo del impuesto predial</t>
  </si>
  <si>
    <t>20</t>
  </si>
  <si>
    <t>Depósitos - Participación de intereses de mora al porcentaje de recaudo del impuesto predial.</t>
  </si>
  <si>
    <t>21</t>
  </si>
  <si>
    <t>Depósitos - Concurrencia pasivo pensional</t>
  </si>
  <si>
    <t>Depósitos - Fallos Nacionales Sentencias</t>
  </si>
  <si>
    <t>23</t>
  </si>
  <si>
    <t>Depósitos - Fallos Nacionales Conciliaciones</t>
  </si>
  <si>
    <t>24</t>
  </si>
  <si>
    <t>Depósitos - Fallos Nacionales Laudos arbitrales</t>
  </si>
  <si>
    <t>25</t>
  </si>
  <si>
    <t>Depósitos - Indemnizaciones relacionadas con seguros no de vida</t>
  </si>
  <si>
    <t>26</t>
  </si>
  <si>
    <t>Depósitos -  Devoluciones seguridad Social Pensiones</t>
  </si>
  <si>
    <t>27</t>
  </si>
  <si>
    <t>Depósitos - Disposición de activos financieros</t>
  </si>
  <si>
    <t>28</t>
  </si>
  <si>
    <t>Depósitos - Disposición de activos no financieros</t>
  </si>
  <si>
    <t>29</t>
  </si>
  <si>
    <t>Depósitos - Sociedades de economía mixta</t>
  </si>
  <si>
    <t>30</t>
  </si>
  <si>
    <t>Depósitos - Dividendos y utilidades por otras inversiones de capital</t>
  </si>
  <si>
    <t>Valores distintos de acciones</t>
  </si>
  <si>
    <t>Cuenta única nacional</t>
  </si>
  <si>
    <t>Intereses por préstamos</t>
  </si>
  <si>
    <t>Rendimientos recursos de terceros</t>
  </si>
  <si>
    <t>Recursos de crédito externo</t>
  </si>
  <si>
    <t>Recursos de contratos de empréstitos externos</t>
  </si>
  <si>
    <t>Bancos comerciales</t>
  </si>
  <si>
    <t>Entidades de fomento</t>
  </si>
  <si>
    <t>Gobiernos</t>
  </si>
  <si>
    <t>Bancos centrales y agencias de gobiernos</t>
  </si>
  <si>
    <t>Organismos multilaterales</t>
  </si>
  <si>
    <t>BID</t>
  </si>
  <si>
    <t>BIRF</t>
  </si>
  <si>
    <t>CAF</t>
  </si>
  <si>
    <t>005</t>
  </si>
  <si>
    <t>Otras instituciones financieras</t>
  </si>
  <si>
    <t>FIDA</t>
  </si>
  <si>
    <t>FODI</t>
  </si>
  <si>
    <t>Recursos de crédito externo de otras instituciones financieras</t>
  </si>
  <si>
    <t>Títulos de deuda</t>
  </si>
  <si>
    <t>Bonos</t>
  </si>
  <si>
    <t>Proveedores</t>
  </si>
  <si>
    <t>Recursos de crédito interno</t>
  </si>
  <si>
    <t>Recursos de contratos de empréstitos internos</t>
  </si>
  <si>
    <t>Banca comercial</t>
  </si>
  <si>
    <t>Nación</t>
  </si>
  <si>
    <t>Banca de fomento</t>
  </si>
  <si>
    <t>006</t>
  </si>
  <si>
    <t>007</t>
  </si>
  <si>
    <t>Otras entidades no financieras</t>
  </si>
  <si>
    <t>Colocación y títulos TES</t>
  </si>
  <si>
    <t>Colocación y títulos TES clase B a corto plazo</t>
  </si>
  <si>
    <t>Colocación y títulos TES clase B a largo plazo</t>
  </si>
  <si>
    <t>Colocación y títulos TES clase A a corto plazo</t>
  </si>
  <si>
    <t>Colocación y títulos TES clase A a largo plazo</t>
  </si>
  <si>
    <t>Bonos y otros títulos emitidos</t>
  </si>
  <si>
    <t>Transferencias de capital</t>
  </si>
  <si>
    <t>Donaciones</t>
  </si>
  <si>
    <t>De gobiernos extranjeros</t>
  </si>
  <si>
    <t xml:space="preserve">No condicionadas a la adquisición de un activo </t>
  </si>
  <si>
    <t xml:space="preserve">Condicionadas a la adquisición de un activo </t>
  </si>
  <si>
    <t>De organizaciones internacionales</t>
  </si>
  <si>
    <t>Del sector privado</t>
  </si>
  <si>
    <t>Compensaciones de capital</t>
  </si>
  <si>
    <t>Resarcimiento por procesos de gestión fiscal</t>
  </si>
  <si>
    <t>Compensación por daños a la propiedad</t>
  </si>
  <si>
    <t>De otras entidades del gobierno general</t>
  </si>
  <si>
    <t>Condicionadas a la adquisición de un activo</t>
  </si>
  <si>
    <t>Condicionadas a la disminución de un pasivo</t>
  </si>
  <si>
    <t>Recuperación de cartera - préstamos</t>
  </si>
  <si>
    <t>De entidades del nivel territorial</t>
  </si>
  <si>
    <t>De otras entidades de gobierno</t>
  </si>
  <si>
    <t>De personas naturales</t>
  </si>
  <si>
    <t>De otras empresas</t>
  </si>
  <si>
    <t>Recuperación cuotas partes pensionales</t>
  </si>
  <si>
    <t>Recursos del balance</t>
  </si>
  <si>
    <t>Cancelación reservas</t>
  </si>
  <si>
    <t>Superávit fiscal</t>
  </si>
  <si>
    <t>Mayores ingresos no aforados de la vigencia Anterior</t>
  </si>
  <si>
    <t>Mayores ingresos no aforados de la vigencia Anterior - Sobretasa Ambiental Urbano</t>
  </si>
  <si>
    <t>Mayores ingresos no aforados de la vigencia Anterior - Sobretasa Ambiental Rural</t>
  </si>
  <si>
    <t>Mayores ingresos no aforados de la vigencia Anterior - Sobretasa Ambiental Areas Metropolitanas</t>
  </si>
  <si>
    <t>Mayores ingresos no aforados de la vigencia Anterior - Contribución sector eléctrico - Generadores de energía convencional</t>
  </si>
  <si>
    <t>Mayores ingresos no aforados de la vigencia Anterior - Contribución sector eléctrico - Generadores de energía no convencional</t>
  </si>
  <si>
    <t>Mayores ingresos no aforados de la vigencia Anterior - Certificaciones y constancias</t>
  </si>
  <si>
    <t xml:space="preserve">Mayores ingresos no aforados de la vigencia Anterior - Evaluación de licencias y trámites ambientales </t>
  </si>
  <si>
    <t xml:space="preserve">Mayores ingresos no aforados de la vigencia Anterior - Seguimiento de licencias y trámites ambientales </t>
  </si>
  <si>
    <t>Mayores ingresos no aforados de la vigencia Anterior -  Tasa por el Uso del Agua</t>
  </si>
  <si>
    <t>Mayores ingresos no aforados de la vigencia Anterior - Tasa Retributiba</t>
  </si>
  <si>
    <t>Mayores ingresos no aforados de la vigencia Anterior - Tasa de Aprovechamiento Forestal</t>
  </si>
  <si>
    <t>Mayores ingresos no aforados de la vigencia Anterior - Tasa compensatoria por caza de fauna silvestre</t>
  </si>
  <si>
    <t>Mayores ingresos no aforados de la vigencia Anterior -  Sobretasa ambiental - Peajes</t>
  </si>
  <si>
    <t>Mayores ingresos no aforados de la vigencia Anterior - Tasa Compensatoria por la utilización permanente de la reserva forestal protectora Bosque Oriental de Bogotá</t>
  </si>
  <si>
    <t>Mayores ingresos no aforados de la vigencia Anterior - Salvoconducto Unico Nacional</t>
  </si>
  <si>
    <t>Mayores ingresos no aforados de la vigencia Anterior - Multas ambientales</t>
  </si>
  <si>
    <t>Mayores ingresos no aforados de la vigencia Anterior - Intereses de mora multas y sanciones</t>
  </si>
  <si>
    <t>Mayores ingresos no aforados de la vigencia Anterior - Venta de bienes y servicios</t>
  </si>
  <si>
    <t>Mayores ingresos no aforados de la vigencia Anterior - Participación ambiental en el porcentaje de recaudo del impuesto predial</t>
  </si>
  <si>
    <t>Mayores ingresos no aforados de la vigencia Anterior - Participación de intereses de mora al porcentaje de recaudo del impuesto predial.</t>
  </si>
  <si>
    <t>Mayores ingresos no aforados de la vigencia Anterior - Concurrencia pasivo pensional</t>
  </si>
  <si>
    <t>Mayores ingresos no aforados de la vigencia Anterior - Fallos Nacionales Sentencias</t>
  </si>
  <si>
    <t>Mayores ingresos no aforados de la vigencia Anterior - Fallos Nacionales Conciliaciones</t>
  </si>
  <si>
    <t>Mayores ingresos no aforados de la vigencia Anterior - Fallos Nacionales Laudos arbitrales</t>
  </si>
  <si>
    <t>Mayores ingresos no aforados de la vigencia Anterior - Indemnizaciones relacionadas con seguros no de vida</t>
  </si>
  <si>
    <t>Mayores ingresos no aforados de la vigencia Anterior -  Devoluciones seguridad Social Pensiones</t>
  </si>
  <si>
    <t>Mayores ingresos no aforados de la vigencia Anterior - Disposición de activos financieros</t>
  </si>
  <si>
    <t>Mayores ingresos no aforados de la vigencia Anterior - Disposición de activos no financieros</t>
  </si>
  <si>
    <t>Mayores ingresos no aforados de la vigencia Anterior - Sociedades de economía mixta</t>
  </si>
  <si>
    <t>Mayores ingresos no aforados de la vigencia Anterior - Dividendos y utilidades por otras inversiones de capital</t>
  </si>
  <si>
    <t>31</t>
  </si>
  <si>
    <t>Mayores ingresos no aforados de la vigencia Anterior -  Rendimientos Financieros</t>
  </si>
  <si>
    <t>Compromisos presupuestales cancelados vigencia anterior</t>
  </si>
  <si>
    <t>Compromisos presupuestales cancelados vigencia anterior - Sobretasa Ambiental Urbano</t>
  </si>
  <si>
    <t>Compromisos presupuestales cancelados vigencia anterior - Sobretasa Ambiental Rural</t>
  </si>
  <si>
    <t>Compromisos presupuestales cancelados vigencia anterior - Sobretasa Ambiental Areas Metropolitanas</t>
  </si>
  <si>
    <t>Compromisos presupuestales cancelados vigencia anterior - Contribución sector eléctrico - Generadores de energía convencional</t>
  </si>
  <si>
    <t>Compromisos presupuestales cancelados vigencia anterior - Contribución sector eléctrico - Generadores de energía no convencional</t>
  </si>
  <si>
    <t>Compromisos presupuestales cancelados vigencia anterior - Certificaciones y constancias</t>
  </si>
  <si>
    <t xml:space="preserve">Compromisos presupuestales cancelados vigencia anterior - Evaluación de licencias y trámites ambientales </t>
  </si>
  <si>
    <t xml:space="preserve">Compromisos presupuestales cancelados vigencia anterior - Seguimiento de licencias y trámites ambientales </t>
  </si>
  <si>
    <t>Compromisos presupuestales cancelados vigencia anterior -  Tasa por el Uso del Agua</t>
  </si>
  <si>
    <t>Compromisos presupuestales cancelados vigencia anterior - Tasa Retributiba</t>
  </si>
  <si>
    <t>Compromisos presupuestales cancelados vigencia anterior - Tasa de Aprovechamiento Forestal</t>
  </si>
  <si>
    <t>Compromisos presupuestales cancelados vigencia anterior - Tasa compensatoria por caza de fauna silvestre</t>
  </si>
  <si>
    <t>Compromisos presupuestales cancelados vigencia anterior -  Sobretasa ambiental - Peajes</t>
  </si>
  <si>
    <t>Compromisos presupuestales cancelados vigencia anterior - Tasa Compensatoria por la utilización permanente de la reserva forestal protectora Bosque Oriental de Bogotá</t>
  </si>
  <si>
    <t>Compromisos presupuestales cancelados vigencia anterior - Salvoconducto Unico Nacional</t>
  </si>
  <si>
    <t>Compromisos presupuestales cancelados vigencia anterior - Multas ambientales</t>
  </si>
  <si>
    <t>Compromisos presupuestales cancelados vigencia anterior - Intereses de mora multas y sanciones</t>
  </si>
  <si>
    <t>Compromisos presupuestales cancelados vigencia anterior - Venta de bienes y servicios</t>
  </si>
  <si>
    <t>Compromisos presupuestales cancelados vigencia anterior - Participación ambiental en el porcentaje de recaudo del impuesto predial</t>
  </si>
  <si>
    <t>Compromisos presupuestales cancelados vigencia anterior - Participación de intereses de mora al porcentaje de recaudo del impuesto predial.</t>
  </si>
  <si>
    <t>Compromisos presupuestales cancelados vigencia anterior - Concurrencia pasivo pensional</t>
  </si>
  <si>
    <t>Compromisos presupuestales cancelados vigencia anterior - Fallos Nacionales Sentencias</t>
  </si>
  <si>
    <t>Compromisos presupuestales cancelados vigencia anterior - Fallos Nacionales Conciliaciones</t>
  </si>
  <si>
    <t>Compromisos presupuestales cancelados vigencia anterior - Fallos Nacionales Laudos arbitrales</t>
  </si>
  <si>
    <t>Compromisos presupuestales cancelados vigencia anterior - Indemnizaciones relacionadas con seguros no de vida</t>
  </si>
  <si>
    <t>Compromisos presupuestales cancelados vigencia anterior -  Devoluciones seguridad Social Pensiones</t>
  </si>
  <si>
    <t>Compromisos presupuestales cancelados vigencia anterior - Disposición de activos financieros</t>
  </si>
  <si>
    <t>Compromisos presupuestales cancelados vigencia anterior - Disposición de activos no financieros</t>
  </si>
  <si>
    <t>Compromisos presupuestales cancelados vigencia anterior - Sociedades de economía mixta</t>
  </si>
  <si>
    <t>Compromisos presupuestales cancelados vigencia anterior - Dividendos y utilidades por otras inversiones de capital</t>
  </si>
  <si>
    <t>Compromisos presupuestales cancelados vigencia anterior -  Rendimientos Financieros</t>
  </si>
  <si>
    <t>Saldos de apropiación de gastos vigencia anterior</t>
  </si>
  <si>
    <t>Saldos de apropiación de gastos vigencia anterior - Sobretasa Ambiental Urbano</t>
  </si>
  <si>
    <t>Saldos de apropiación de gastos vigencia anterior - Sobretasa Ambiental Rural</t>
  </si>
  <si>
    <t>Saldos de apropiación de gastos vigencia anterior - Sobretasa Ambiental Areas Metropolitanas</t>
  </si>
  <si>
    <t>Saldos de apropiación de gastos vigencia anterior - Contribución sector eléctrico - Generadores de energía convencional</t>
  </si>
  <si>
    <t>Saldos de apropiación de gastos vigencia anterior - Contribución sector eléctrico - Generadores de energía no convencional</t>
  </si>
  <si>
    <t>Saldos de apropiación de gastos vigencia anterior - Certificaciones y constancias</t>
  </si>
  <si>
    <t xml:space="preserve">Saldos de apropiación de gastos vigencia anterior - Evaluación de licencias y trámites ambientales </t>
  </si>
  <si>
    <t xml:space="preserve">Saldos de apropiación de gastos vigencia anterior - Seguimiento de licencias y trámites ambientales </t>
  </si>
  <si>
    <t>Saldos de apropiación de gastos vigencia anterior -  Tasa por el Uso del Agua</t>
  </si>
  <si>
    <t>Saldos de apropiación de gastos vigencia anterior - Tasa Retributiba</t>
  </si>
  <si>
    <t>Saldos de apropiación de gastos vigencia anterior - Tasa de Aprovechamiento Forestal</t>
  </si>
  <si>
    <t>Saldos de apropiación de gastos vigencia anterior - Tasa compensatoria por caza de fauna silvestre</t>
  </si>
  <si>
    <t>Saldos de apropiación de gastos vigencia anterior -  Sobretasa ambiental - Peajes</t>
  </si>
  <si>
    <t>Saldos de apropiación de gastos vigencia anterior - Tasa Compensatoria por la utilización permanente de la reserva forestal protectora Bosque Oriental de Bogotá</t>
  </si>
  <si>
    <t>Saldos de apropiación de gastos vigencia anterior - Salvoconducto Unico Nacional</t>
  </si>
  <si>
    <t>Saldos de apropiación de gastos vigencia anterior - Multas ambientales</t>
  </si>
  <si>
    <t>Saldos de apropiación de gastos vigencia anterior - Intereses de mora multas y sanciones</t>
  </si>
  <si>
    <t>Saldos de apropiación de gastos vigencia anterior - Venta de bienes y servicios</t>
  </si>
  <si>
    <t>Saldos de apropiación de gastos vigencia anterior - Participación ambiental en el porcentaje de recaudo del impuesto predial</t>
  </si>
  <si>
    <t>Saldos de apropiación de gastos vigencia anterior - Participación de intereses de mora al porcentaje de recaudo del impuesto predial.</t>
  </si>
  <si>
    <t>Saldos de apropiación de gastos vigencia anterior - Concurrencia pasivo pensional</t>
  </si>
  <si>
    <t>Saldos de apropiación de gastos vigencia anterior - Fallos Nacionales Sentencias</t>
  </si>
  <si>
    <t>Saldos de apropiación de gastos vigencia anterior - Fallos Nacionales Conciliaciones</t>
  </si>
  <si>
    <t>Saldos de apropiación de gastos vigencia anterior - Fallos Nacionales Laudos arbitrales</t>
  </si>
  <si>
    <t>Saldos de apropiación de gastos vigencia anterior - Indemnizaciones relacionadas con seguros no de vida</t>
  </si>
  <si>
    <t>Saldos de apropiación de gastos vigencia anterior -  Devoluciones seguridad Social Pensiones</t>
  </si>
  <si>
    <t>Saldos de apropiación de gastos vigencia anterior - Disposición de activos financieros</t>
  </si>
  <si>
    <t>Saldos de apropiación de gastos vigencia anterior - Disposición de activos no financieros</t>
  </si>
  <si>
    <t>Saldos de apropiación de gastos vigencia anterior - Sociedades de economía mixta</t>
  </si>
  <si>
    <t>Saldos de apropiación de gastos vigencia anterior - Dividendos y utilidades por otras inversiones de capital</t>
  </si>
  <si>
    <t>Saldos de apropiación de gastos vigencia anterior -  Rendimientos Financieros</t>
  </si>
  <si>
    <t>Reintegros y otros recursos no apropiados</t>
  </si>
  <si>
    <t>Reintegros</t>
  </si>
  <si>
    <t>Recursos no apropiados</t>
  </si>
  <si>
    <t xml:space="preserve">Aportes Recursos Nación </t>
  </si>
  <si>
    <t xml:space="preserve">Aportes Presupuesto General de la Nación </t>
  </si>
  <si>
    <t>Aportes Presupuesto General de la Nación - Funcionamiento</t>
  </si>
  <si>
    <t>Aportes de la Nación para Gastos de personal</t>
  </si>
  <si>
    <t>Aportes de la Nación para Adquisición de bienes y servicios</t>
  </si>
  <si>
    <t>Aportes de la Nación para Transferencias corrientes</t>
  </si>
  <si>
    <t>Aportes Presupuesto General de la Nación - Servicio a la deuda</t>
  </si>
  <si>
    <t>Aportes Presupuesto General de la Nación - Inversión</t>
  </si>
  <si>
    <t>Aportes Fondo de Compensación Ambiental - FCA</t>
  </si>
  <si>
    <t xml:space="preserve">Aportes Fondo de Compensación Ambiental -FCA, Funcionamiento </t>
  </si>
  <si>
    <t>Aportes del FCA para Gastos de personal</t>
  </si>
  <si>
    <t>Aportes del FCA para Adquisición de bienes y servicios</t>
  </si>
  <si>
    <t>Aportes del FCA para Transferencias corrientes</t>
  </si>
  <si>
    <t xml:space="preserve">Aportes Fondo de Compensación Ambiental -FCA, inversión </t>
  </si>
  <si>
    <t>3</t>
  </si>
  <si>
    <t xml:space="preserve">Aportes Fondo Nacional Ambiental - FONAM, inversión </t>
  </si>
  <si>
    <t>4</t>
  </si>
  <si>
    <t>Aportes Fondo para la Vida y la Biodiversidad</t>
  </si>
  <si>
    <t xml:space="preserve">Aportes Fondo para la Vida -inversión </t>
  </si>
  <si>
    <t>Aportes del Sistema General de Regalias - SGR</t>
  </si>
  <si>
    <t>Aportes del Sistema General de Regalias - SGR- Asignaciones Directas</t>
  </si>
  <si>
    <t>Aportes del SGR para Funcionamiento</t>
  </si>
  <si>
    <t>Aportes del SGR para Gastos de personal</t>
  </si>
  <si>
    <t>Aportes del SGR para Adquisición de bienes y servicios</t>
  </si>
  <si>
    <t>Aportes del SGR  para Transferencias corrientes</t>
  </si>
  <si>
    <t>Aportes del SGR para Servicio de la Deuda</t>
  </si>
  <si>
    <t>Aportes del SGR para Inversión</t>
  </si>
  <si>
    <t>Aportes del Sistema General de Regalias - SGR - Convocatorias Públicas</t>
  </si>
  <si>
    <t>Aportes del Sistema General de Regalias - SGR - Designación como unidad ejecutora</t>
  </si>
  <si>
    <t>Aportes Fondo de Compensación Ambiental -FCA</t>
  </si>
  <si>
    <t>Aportes inversión Fondo de Compensación Ambiental -FCA</t>
  </si>
  <si>
    <t>Aportes inversión Fondo Nacional Ambiental - FONAM</t>
  </si>
  <si>
    <t>Aportes del Sistema de Participación General de Regalias - SPGR</t>
  </si>
  <si>
    <t>Aportes del SPGR para Funcionamiento</t>
  </si>
  <si>
    <t>Aportes del SPGR para Gastos de personal</t>
  </si>
  <si>
    <t>Aportes del SPGR para Adquisición de bienes y servicios</t>
  </si>
  <si>
    <t>Aportes del SPGR  para Transferencias corrientes</t>
  </si>
  <si>
    <t>Aportes del SPGR para Servicio de la Deuda</t>
  </si>
  <si>
    <t>Aportes del SPGR para Inversión</t>
  </si>
  <si>
    <t>ANEXO No. 2. PROTOCOLO O GUÍA DE DILIGENCIAMIENTO</t>
  </si>
  <si>
    <t xml:space="preserve">MATRIZ DE SEGUIMIENTO A LA GESTIÓN Y DE AVANCE EN LAS METAS FÍSICAS Y FINANCIERAS DEL PLAN DE ACCIÓN </t>
  </si>
  <si>
    <t>ÍTEM</t>
  </si>
  <si>
    <t>DEFINICIONES</t>
  </si>
  <si>
    <t>(1) ESTRUCTURA RENTÍSTICA</t>
  </si>
  <si>
    <t>Es el conjunto de elementos que rigen la clasificación, el ordenamiento y la presentación del Presupuesto.</t>
  </si>
  <si>
    <t>(2) CONCEPTO</t>
  </si>
  <si>
    <t>Cuentas que conforma el presupuesto de ingresos.</t>
  </si>
  <si>
    <t>(3) PROYECTADO PLAN FINANCIERO</t>
  </si>
  <si>
    <t xml:space="preserve">Indique el valor proyectado en el Plan Financiero del Plan de Acción y el cual es la base para la formulación del presupuesto de la vigencia de reporte. </t>
  </si>
  <si>
    <t>(4) ADICIÓN</t>
  </si>
  <si>
    <t>Indique las modificaciones positivas que se realizan al presupuesto de la Corporación, que buscan adecuarlo a nuevas condiciones que se presentan en la ejecución y que no fueron contempladas en la etapa de programación (Plan Financiero); este debe reflejarse tanto en el presupuesto de ingresos como en el gasto con el fin que haya un equilibrio presupuestal.</t>
  </si>
  <si>
    <t>(5) REDUCCIÓN</t>
  </si>
  <si>
    <t>Indique las modificaciones negativas que se realizan al presupuesto de la Corporación, que buscan adecuarlo a nuevas condiciones que se presentan en la ejecución y que afecta la etapa de programación (Plan Financiero); este debe reflejarse tanto en el presupuesto de ingresos como en el gasto con el fin que haya un equilibrio presupuestal.</t>
  </si>
  <si>
    <t>(6) APROPIACIÓN FINAL</t>
  </si>
  <si>
    <t>Es el resultado de la suma de lo programado en el Plan Financiero (3) más las adiciones (4) y menos las reducciones (5).</t>
  </si>
  <si>
    <t>(7) FUNCIONAMIENTO</t>
  </si>
  <si>
    <t>Indique los recursos que se asignan a la cuenta de Funcionamiento por cada una de las fuentes de financiación.</t>
  </si>
  <si>
    <t>(8) INVERSIÓN</t>
  </si>
  <si>
    <t>Indique los recursos que se asignan a la cuenta de Inversión por cada una de las fuentes de financiación.</t>
  </si>
  <si>
    <t>(9) FCA</t>
  </si>
  <si>
    <t>Indique los recursos que se asignan a la cuenta del Fondo de Compensación Ambiental -FCA, por cada una de las fuentes de financiación, atendiendo el artículo 24 de la Ley 344 de 1996, es decir el veinte por ciento (20%) de los recursos percibidos por las Corporaciones Autónomas Regionales, con excepción de las de Desarrollo Sostenible, por concepto de transferencias del sector eléctrico y el diez por ciento (10%) de las restantes rentas propias, con excepción del porcentaje ambiental de los gravámenes a la propiedad inmueble percibidos por ellas y de aquéllas que tengan como origen relaciones contractuales interadministrativas.</t>
  </si>
  <si>
    <t>(10) SERVICIO A LA DEUDA</t>
  </si>
  <si>
    <t>Indique los recursos que, se destina en la vigencia para disminuir el capital adeudado, e intereses, que se calculan sobre el capital adeudado. El servicio de la deuda de un período incluye a todas las obligaciones de un período determinado, es decir, que puede incluir a varios acreedores.</t>
  </si>
  <si>
    <t>(11) DERECHOS POR COBRAR</t>
  </si>
  <si>
    <t>Indique los recursos de los créditos a favor de la corporación y a los cuales realizará el proceso de cobro, estos pueden ser generados por la facturación por la prestación de un servicio, así mismo, se incluyen los valores que se giraran de otras entidades por contratos interinstitucionales, asignación de recursos para ejecución de proyectos, recursos asignados por la nación, los certificados por los entes territoriales por concepto de sobretasa o porcentaje ambiental, las certificaciones de las generadores de energía, por concepto de TSE, etc.
De conformidad al manual para el registro de la contabilidad presupuestal pública (CHIP) Son aquellos soportados en los actos en los cuales se determina la cuantía del ingreso que deba recibirse.</t>
  </si>
  <si>
    <t>(12) RECAUDO EFECTIVO</t>
  </si>
  <si>
    <t>(12) RECAUDO EFECTIVO Indique los recursos percibidos por la Corporación durante la vigencia de reporte,  monto recaudado en dinero o en papeles por concepto de ingresos de la vigencia o cuentas por cobrar, descontado las devoluciones o reversiones.</t>
  </si>
  <si>
    <t>(13) % DE RECAUDO</t>
  </si>
  <si>
    <t>Es la efectividad de la ejecución de los derechos por cobrar, es la división entre el recaudo efectivo (12) y los derechos por cobrar (11)</t>
  </si>
  <si>
    <t>(14) OBSERVACIONES</t>
  </si>
  <si>
    <t>Si es el caso, relacione lo que considere importante para la respectiva revisión y análisis que realizará DOAT-SINA.</t>
  </si>
  <si>
    <t>Recursos de Capital</t>
  </si>
  <si>
    <t>Aportes Recursos Nación</t>
  </si>
  <si>
    <t>Correspondea los recursos provenientes de las diferentes fuentes disponibles por la Nación, los cuales pueden formar o no parte de la Ley de Presupuesto General de la Nación.</t>
  </si>
  <si>
    <t>Corresponde a los recursos provenientes del Presupuesto General de la Nación, asignados directamente en la Ley Anual de Presupuesto, así como los recursos distribuidos durante la respectiva fiscal por parte del Ministerio de Ambiente y Desarrollo Sostenible, Ministerio de Hacienda, Departamento Nacional de Planeación u alguna otra entidad del orden Nacional, dirigidos a financiar el presupuesto de funcionamiento, inversión o servicio a la deuda, los cuales se rigen por las disposiciones establecidas en el Estatuto Orgánico de Presupuesto</t>
  </si>
  <si>
    <t>Corresponde a los recursos provenientes del Fondo de Compensación Ambiental, asignados directamente en la Ley Anual de Presupuesto, así como los recursos distribuidos durante la respectiva fiscal de ejecución por parte del Ministerio de Ambiente y Desarrollo Sostenible, dirigidos a financiar el presupuesto de funcionamiento, inversión o servicio a la deuda.</t>
  </si>
  <si>
    <t>Corresponde a los recursos provenientes del Fondo Nacional Ambiental, asignados directamente en la Ley Anual de Presupuesto, así como los recursos distribuidos durante la respectiva fiscal de ejecución, dirigidos a financiar el presupuesto de inversión.</t>
  </si>
  <si>
    <t>Corresponde a los recursos asignados por el Fondo para la Vida y la Biodiversidad a las Corporaciones Autónomas Regionales y de Desarrollo Sostenible</t>
  </si>
  <si>
    <t>Corresponde a las asignaciones presupuestales establecidas a las Corporaciones Autónomas Regionales y de Desarrollo Sostenible en la Ley bienal de presupuesto del Sistema General de Regalías, mediante Asignaciones Directas</t>
  </si>
  <si>
    <r>
      <t xml:space="preserve">Corresponde a las asignaciones presupuestales a las Corporaciones Autónomas Regionales y de Desarrollo Sostenible, en virtud de la aprobación de iniciativas de inversión en convocatorias públicas, abiertas y competitivas </t>
    </r>
    <r>
      <rPr>
        <i/>
        <sz val="10"/>
        <rFont val="Arial Narrow"/>
        <family val="2"/>
      </rPr>
      <t>(Asignación Ambiental, Asignación para la Ciencia, Tecnología e Innovación Ambiental, Asignación para la Inversión Local en Ambiente y Desarrollo Sostenible y 20% mayor recaudo)</t>
    </r>
  </si>
  <si>
    <t>Corresponde a las asignaciones presupuestales a las Corporaciones Autónomas Regionales y de Desarrollo Sostenible, en virtud de la designación en calidad de entidad pública ejecutora de un proyecto de inversión que se financia por las diferentes bolsas de recursos del Sistema General de Regalías.</t>
  </si>
  <si>
    <t>CONCEPTO 
(2)</t>
  </si>
  <si>
    <t xml:space="preserve">RECURSOS PROPIOS
(3)
</t>
  </si>
  <si>
    <t xml:space="preserve">RECURSOS DE LA NACIÓN 
(4)
</t>
  </si>
  <si>
    <t>RECURSOS FONDO DE COMPENSACIÓN AMBIENTAL
(5)</t>
  </si>
  <si>
    <t>RECURSOS FONDO NACIONAL AMBIENTAL
(6)</t>
  </si>
  <si>
    <t>RECURSOS FONDO PARA LA VIDA Y LA BIDIVERSIDAD
(7)</t>
  </si>
  <si>
    <t>RECURSOS DE REGALÍAS  - ASIGNACIÓNES DIRECTAS
(8)</t>
  </si>
  <si>
    <t>RECURSOS DE REGALÍAS  - Convocatorias Públicas
(9)</t>
  </si>
  <si>
    <t>RECURSOS DE REGALÍAS - Designación como unidad ejecutora
(10)</t>
  </si>
  <si>
    <t>TOTAL RECURSOS
(7)</t>
  </si>
  <si>
    <t>OBSERVACIONES (8)</t>
  </si>
  <si>
    <t>APROPIACIÓN</t>
  </si>
  <si>
    <t>COMPROMISOS</t>
  </si>
  <si>
    <t>OBLIGACIONES</t>
  </si>
  <si>
    <t xml:space="preserve">PAGOS </t>
  </si>
  <si>
    <t>PAGOS</t>
  </si>
  <si>
    <t>GASTOS DE FUNCIONAMIENTO</t>
  </si>
  <si>
    <t>GASTOS DE PERSONAL</t>
  </si>
  <si>
    <t>ADQUISICIÓN DE BIENES Y SERVICIOS</t>
  </si>
  <si>
    <t>Adquisición de activos no financieros</t>
  </si>
  <si>
    <t>Adquisiciones diferentes de activos</t>
  </si>
  <si>
    <t>TRANSFERENCIAS CORRIENTES</t>
  </si>
  <si>
    <t>A GOBIERNOSY ORGANIZACIONES INTERNACIONALES</t>
  </si>
  <si>
    <t>A ORGANIZACIONES NACIONALES</t>
  </si>
  <si>
    <t>ASOCIACION DE CORPORACIONES AUTONOMAS REGIONALES</t>
  </si>
  <si>
    <t>Membresias</t>
  </si>
  <si>
    <t>Distintas a membresias</t>
  </si>
  <si>
    <t>A ENTIDADES DEL GOBIERNO</t>
  </si>
  <si>
    <t>A ORGANOS DEL PGN</t>
  </si>
  <si>
    <t>PRESTACIONES PARA CUBRIR RIESGOS SOCIALES</t>
  </si>
  <si>
    <t>Prestaciones sociales relacionadas con el empleo</t>
  </si>
  <si>
    <t>SENTENCIAS Y CONCILIACIONES</t>
  </si>
  <si>
    <t xml:space="preserve">Fallos Nacionales </t>
  </si>
  <si>
    <t>Fallos Internacionales</t>
  </si>
  <si>
    <t>TRANSFERENCIAS DE CAPITAL</t>
  </si>
  <si>
    <t>GOBIERNOS Y ORGANIZACIONES INTERNACIONALES</t>
  </si>
  <si>
    <t>ENTIDADES DEL GOBIERNO GENERAL</t>
  </si>
  <si>
    <t xml:space="preserve">COMPENSACIONES DE CAPITAL </t>
  </si>
  <si>
    <t xml:space="preserve">PARA LA ADQUISICION DE ACTIVOS NO FINANCIEROS </t>
  </si>
  <si>
    <t>5</t>
  </si>
  <si>
    <t>GASTOS DE COMERCIALIZACION Y PRODUCCION</t>
  </si>
  <si>
    <t>MATERIALES Y SUMINISTROS</t>
  </si>
  <si>
    <t>ADQUISICION DE SERVICIOS</t>
  </si>
  <si>
    <t>6</t>
  </si>
  <si>
    <t>ADQUISICION DE ACTIVOS FINANCIEROS</t>
  </si>
  <si>
    <t>CONCESION DE PRESTAMOS</t>
  </si>
  <si>
    <t>ADQUISICION DE ACCIONES</t>
  </si>
  <si>
    <t>7</t>
  </si>
  <si>
    <t>DISMINUCION DE PASIVOS</t>
  </si>
  <si>
    <t>CESANTIAS</t>
  </si>
  <si>
    <t>DEVOLUCION DEL AHORRO VOLUNTARIO DE LOS TRABAJADORES</t>
  </si>
  <si>
    <t>8</t>
  </si>
  <si>
    <t>GASTOS POR TRIBUTOS, TASAS, CONTRIBUCIONES, MULTAS, SANCIONES E INTERESES DE MORA</t>
  </si>
  <si>
    <t>IMPUESTOS</t>
  </si>
  <si>
    <t>ESTAMPILLAS</t>
  </si>
  <si>
    <t>TASAS Y DERECHOS ADMINISTRATIVOS</t>
  </si>
  <si>
    <t>CONTRIBUCIONES</t>
  </si>
  <si>
    <t>MULTAS, SANCIONES E INTERESES DE MORA</t>
  </si>
  <si>
    <t>SERVICIO DE LA DEUDA</t>
  </si>
  <si>
    <t>Servicios de la deuda pública externa</t>
  </si>
  <si>
    <t>Intereses de la deduda pública externa</t>
  </si>
  <si>
    <t>Comisiones y otros gastos</t>
  </si>
  <si>
    <t>Servicios de la deuda pública interna</t>
  </si>
  <si>
    <t>Intereses de la deduda pública interna</t>
  </si>
  <si>
    <t>Fondo de contigencias</t>
  </si>
  <si>
    <t>TOTAL PRESUPUESTO DE GASTOS</t>
  </si>
  <si>
    <t>PROTOCOLO O GUÍA DE DILIGENCIAMIENTO</t>
  </si>
  <si>
    <t>INFORME GASTOS PAC</t>
  </si>
  <si>
    <t>Cuentas que conforma el presupuesto de los gastos.</t>
  </si>
  <si>
    <t>(3) RECURSOS PROPIOS</t>
  </si>
  <si>
    <t>Por cada cuenta que conforma el presupuesto de gastos por concepto de recursos propios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</si>
  <si>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(4) RECURSOS NACIÓN</t>
  </si>
  <si>
    <t>Por cada cuenta que conforma el presupuesto de gastos por concepto de los recursos recibidos por el Presupuesto General de la Nación,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</si>
  <si>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(5) RECURSOS FONDO DE COMPENSACIÓN AMBIENTAL</t>
  </si>
  <si>
    <t>Por cada cuenta que conforma el presupuesto de gastos por concepto de los recursos recibidos por el Fondo de Compensación Ambiental,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</si>
  <si>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(6) RECURSOS FONDO NACIONAL AMBIENTAL</t>
  </si>
  <si>
    <t>(7) RECURSOS FONDO PARA LA VIDA</t>
  </si>
  <si>
    <t>(8) RECURSOS DE REGALÍAS ASIGNACIÓN DIRECTA</t>
  </si>
  <si>
    <t>Por cada cuenta que conforma el presupuesto de gastos por concepto de los recursos recibidos por el Sistema General de Regalías, indique cuanto se apropió (cuanto se programó en el presupuesto, este valor puede cambiar conforme a los ajustes realizados al plan financiero), comprometió (registro presupuestal conforme a lo apropiado, el valor de lo comprometido no debe superar lo apropiado), obligó (de lo comprometido, cuanto fueron la exigibilidades por la entrega de bienes y servicios) y pagó (cuanto de esas exigibilidades ya se giraron), en la vigencia del reporte.</t>
  </si>
  <si>
    <t>(9) RECURSOS DE REGALÍAS ASIGNACIÓN POR ADMINISTRACION</t>
  </si>
  <si>
    <t>(10) RECURSOS DE REGALÍAS ASIGNACIÓN POR OCAD</t>
  </si>
  <si>
    <t>(11) TOTAL RECURSOS</t>
  </si>
  <si>
    <t>Es la sumatoria del gasto realizado por recursos propios, Nación, Regalías y Fondo de Compensación Ambiental.</t>
  </si>
  <si>
    <t>(12) OBSERVACIONES</t>
  </si>
  <si>
    <t>RECURSOS APROPIADOS TOTALES</t>
  </si>
  <si>
    <t>TOTAL PRESUPUESTO DE GASTOS DE INVERSIÓN</t>
  </si>
  <si>
    <t xml:space="preserve">PROTOCOLO O GUÍA DE DILIGENCIAMIENTO </t>
  </si>
  <si>
    <t>INFORME DETALLADO GASTOS DE INVERSIÓN</t>
  </si>
  <si>
    <t>ESTRUCTURA PLAN DE ACCIÓN INSTITUCIONAL</t>
  </si>
  <si>
    <t xml:space="preserve">RECURSOS APROPIADOS </t>
  </si>
  <si>
    <t>FUENTE DE FINANCIACIÓN</t>
  </si>
  <si>
    <t>PRESUPUESTADO</t>
  </si>
  <si>
    <t>COMPROMETIDO</t>
  </si>
  <si>
    <t>TOTAL RECURSOS</t>
  </si>
  <si>
    <t>OBSERVACIONES</t>
  </si>
  <si>
    <t>Carolina Puentes Carvajal</t>
  </si>
  <si>
    <t>Subdirecccion Administrativa y Financiera</t>
  </si>
  <si>
    <t>Profesional Especializado-Presupuesto</t>
  </si>
  <si>
    <t>cpuentes@cam.gov.co</t>
  </si>
  <si>
    <t>Ingresos provenientes de los municipios por concepto de sobretasa del impuesto predial</t>
  </si>
  <si>
    <t>Articulo 44 Ley 99 de 1993</t>
  </si>
  <si>
    <t>Ingresos provenientes de la venta de energia de emgesa</t>
  </si>
  <si>
    <t>Articulo  45 Ley 99 de 1993</t>
  </si>
  <si>
    <t xml:space="preserve">Ingresos provenientes de levaluacion de licencias y otros permisos ambientales </t>
  </si>
  <si>
    <t>Articulo 46 Ley 99 de 1993</t>
  </si>
  <si>
    <t>Ingresos provenientes de la utilizacion del recurso agua</t>
  </si>
  <si>
    <t>Artticulo 43 Ley 99 de 1993</t>
  </si>
  <si>
    <t>Ingresos provenientes  de la compensacion por los vertimientos arrojados a las fuentes hidricas</t>
  </si>
  <si>
    <t>Articulo 42 Ley 99 de 1993</t>
  </si>
  <si>
    <t>Ingresos provenientes de la compensacion por  talas forestales aprobadas</t>
  </si>
  <si>
    <t>Ingresos provenientes de sanciones por contravenciones ambientales</t>
  </si>
  <si>
    <t>Ingresos provenientes de los Municipios por concepto de contribuciones del porcentaje del recaudo predial</t>
  </si>
  <si>
    <t>Intereses generados en cuentas de ahorro en entidades financieras de Colombia</t>
  </si>
  <si>
    <t>El valor de la adición corresponde a valor adicionado producto de rendimientos de la tasa predial  generado en una Fiduciaria</t>
  </si>
  <si>
    <t>Ingresos provenientes de los convenios con la Gobernación del Huila-Municipios</t>
  </si>
  <si>
    <t>Ingresos provenientes del presupuesto general de la nacion apra gastos de funcionamiento de la cam</t>
  </si>
  <si>
    <t>Ley General de Presupuesto</t>
  </si>
  <si>
    <t>Programa 3201 Fortalecimiento del desempeño ambiental de los sectores productivos</t>
  </si>
  <si>
    <t>Proyecto 320101 Sectores productivos sostenibles</t>
  </si>
  <si>
    <t>Objetivo: Mejorar las prácticas de los sectores productivos con relación al uso de los recursos naturales renovables.</t>
  </si>
  <si>
    <t>Suscribir y/o renovar instrumentos de articulación entre los diferentes sectores productivos, entes territoriales, entidades públicas y privadas</t>
  </si>
  <si>
    <t>Apoyar a los subsectores productivos para la implementación de proyectos pilotos o iniciativas de reconversión a sistemas de producción sostenible y economía circular</t>
  </si>
  <si>
    <t xml:space="preserve">Sectores que a través de proyectos piloto, alcanzan el 30% de sus residuos tratados y/o aprovechados </t>
  </si>
  <si>
    <t>Estrategia diseñada para la protección de suelos para prevenir la acidez, salinización y erosión</t>
  </si>
  <si>
    <t xml:space="preserve">Acciones de implementación de la estrategia para la protección de suelos para prevenir la acidez, salinización y erosión </t>
  </si>
  <si>
    <t>Proyecto 320102 Fortalecimiento de los negocios verdes y el consumo sostenible</t>
  </si>
  <si>
    <t>Objetivo:  Apoyar iniciativas de Negocios Verdes, verificando y promoviendo la adopción de prácticas amigables con el medio ambiente e incentivando el consumo sostenible, con el fin de lograr el reconocimiento de los mercados por el aporte a la conservación y aprovechamiento sostenible de los recursos naturales</t>
  </si>
  <si>
    <t>Incrementar el numero de empresas que se desempeñan como negocios verdes en el departamento</t>
  </si>
  <si>
    <t>Participación en eventos de promoción de los negocios verdes</t>
  </si>
  <si>
    <t>Porcentaje de negocios verdes verificados con sistema de divulgación</t>
  </si>
  <si>
    <t xml:space="preserve">Cumplimiento de los planes de mejora de los negocios verdes </t>
  </si>
  <si>
    <t xml:space="preserve">Diseñar y ejecutar una estrategia de articulación institucional para el fortalecimiento de los negocios verdes </t>
  </si>
  <si>
    <t xml:space="preserve">Incrementar las áreas conservadas por empresas vinculadas a los negocios verdes </t>
  </si>
  <si>
    <t>Línea Estratégica 1. Desarrollo Sectorial Sostenible</t>
  </si>
  <si>
    <t>Línea Estratégica 2. Biodiversidad y servicios ecosistémicos</t>
  </si>
  <si>
    <t>Programa 3202 Conservación de la biodiversidad y sus servicios ecosistémicos</t>
  </si>
  <si>
    <t>Proyecto 320201 Conservación y protección de áreas protegidas y ecosistemas estratégicos</t>
  </si>
  <si>
    <t>Objetivo: Proteger y recuperar los ecosistemas estratégicos y las áreas protegidas del Huila.</t>
  </si>
  <si>
    <t xml:space="preserve">Ejecutar los Planes de Manejo Ambiental de las Áreas Protegidas </t>
  </si>
  <si>
    <t>Ejecutar los Planes de Manejo Ambiental de los humedales</t>
  </si>
  <si>
    <t xml:space="preserve">Incrementar el número de ecosistemas estratégicos (Humedales) caracterizados </t>
  </si>
  <si>
    <t xml:space="preserve">Desarrollar acciones para la conservación y recuperación del Bosque seco tropical </t>
  </si>
  <si>
    <t xml:space="preserve">Complejos de páramos delimitados con acciones para la conservación y conocimiento </t>
  </si>
  <si>
    <t>Reservas Naturales de la Sociedad Civil - RNSC registradas con apoyo y/o acompañamiento por parte de la Corporación</t>
  </si>
  <si>
    <t>Acompañamiento a solicitudes de nuevas iniciativas de Reservas Naturales de la Sociedad Civil - RNSC para su registro</t>
  </si>
  <si>
    <t xml:space="preserve">Ecosistemas compartidos planificados y/o gestionados por la Corporación </t>
  </si>
  <si>
    <t>Proyecto 320202 Conocimiento y monitoreo de las especies de flora y fauna silvestre</t>
  </si>
  <si>
    <t>Objetivo: Conocer, monitorear y atender la biodiversidad representada en flora y fauna silvestre</t>
  </si>
  <si>
    <t>Ejecutar el plan de conservación de especies amenazadas de Flora</t>
  </si>
  <si>
    <t>Ejecutar el plan de conservación de especies amenazadas de Fauna</t>
  </si>
  <si>
    <t>Caracterizar áreas para incrementar el conocimiento sobre la flora y la fauna silvestre del departamento</t>
  </si>
  <si>
    <t>Adoptar medidas de manejo y control de especies exóticas invasoras priorizadas en los ecosistemas presentes en el departamento</t>
  </si>
  <si>
    <t>Línea Estratégica 3. Gestión integral del recurso hídrico</t>
  </si>
  <si>
    <t>Programa 3203 Gestión integral del recurso hídrico</t>
  </si>
  <si>
    <t>Proyecto 320301 Administración del recurso hídrico</t>
  </si>
  <si>
    <t>Objetivo: Ordenar las cuencas y el recurso hídrico superficial y subterráneo para su correcto uso y gestión.</t>
  </si>
  <si>
    <t>Formular, adoptar, realizar seguimiento, evaluar y/o actualizar los Planes de Ordenación del Recurso Hídrico - PORH</t>
  </si>
  <si>
    <t>Actualización de la reglamentación de las fuentes hídricas</t>
  </si>
  <si>
    <t>Realizar seguimiento de fuentes hídricas reglamentadas</t>
  </si>
  <si>
    <t>Realizar seguimiento a los objetivos de calidad del recurso hídrico</t>
  </si>
  <si>
    <t>Ejecutar el programa de monitoreo del estado del agua en fuentes hídricas (PIRMA)</t>
  </si>
  <si>
    <t>Redes y estaciones de monitoreo del recurso hídrico en operación</t>
  </si>
  <si>
    <t>Actualizar indicadores hídricos regionales</t>
  </si>
  <si>
    <t>Espacio piloto de  diálogo consolidado para tramitar conflictos socioambientales alrededor del recurso hídrico</t>
  </si>
  <si>
    <t>Proyecto 320302 Protección y conservación de cuencas abastecedoras</t>
  </si>
  <si>
    <t>Objetivo: Ejecutar los planes de manejo de cuencas y microcuencas y – específicamente - adelantar acciones para la recuperación de cuencas hidrográficas, con prioridad en las abastecedoras de acueductos municipales.</t>
  </si>
  <si>
    <t>Estrategia formulada para la conservación y protección de las cuencas abastecedoras que no cuentan con plan de manejo</t>
  </si>
  <si>
    <t>Ejecución de acciones relacionadas con la implementación de los Planes de Manejo (POMCAS y PMAM)</t>
  </si>
  <si>
    <t xml:space="preserve">Recuperación y rehabilitación de suelos degradados </t>
  </si>
  <si>
    <t>Establecer la reforestación de áreas para la recuperación de la cobertura protectora del recurso hidrico.</t>
  </si>
  <si>
    <t>Realizar el mantenimiento de reforestación en áreas establecidas en vigencia anterior.</t>
  </si>
  <si>
    <t>Aislamiento de áreas para la protección del recurso hídrico, que abastece acueductos veredales y/o municipales.</t>
  </si>
  <si>
    <t>Mantenimiento al aislamiento de las áreas revegetalizadas para la recuperación de la cobertura protectora del recurso hidrico.</t>
  </si>
  <si>
    <t>Compra de predios para la restauración  y conservación de áreas estratégicas en cuencas hidrográficas abastecedoras de acueductos municipales y/o veredales</t>
  </si>
  <si>
    <t xml:space="preserve">Municipios acompañados y asesorados para la implementación de esquemas de pagos por servicios ambientales - PSA </t>
  </si>
  <si>
    <t>Proyecto 320303 Descontaminación de fuentes hídricas</t>
  </si>
  <si>
    <t>Objetivo: Mejorar la calidad del recurso hídrico.</t>
  </si>
  <si>
    <t>Proyectos para la descontaminación hídrica</t>
  </si>
  <si>
    <t>Programa 3204 Gestión de la información y el conocimiento ambiental</t>
  </si>
  <si>
    <t>Proyecto 320401 Gestión del conocimiento</t>
  </si>
  <si>
    <t>Objetivo: Contar con información que se genere en la Corporación, debidamente sistematizada que permita aportar en la consolidación del Sistema de Información Ambiental para Colombia; y sea insumo en la toma de decisiones.</t>
  </si>
  <si>
    <t xml:space="preserve">Mantener información actualizada y divulgada en el Sistema de información ambiental y regional </t>
  </si>
  <si>
    <t>Programa 3205 Ordenamiento ambiental territorial</t>
  </si>
  <si>
    <t>Proyecto 320501 Planificación territorial y ambiental para un desarrollo sostenible</t>
  </si>
  <si>
    <t>Consolidación, registro y validación de información en los aplicativos en línea</t>
  </si>
  <si>
    <t>Objetivo: Apoyar el proceso de ordenación ambiental  del territorio, mediante el diseño e implementación de los distintos instrumentos de planificación territorial que nos permita tener actualizada la inclusión de los elementos ambientales presentes en todos y cada uno de los entes territoriales del departamento del Huila.</t>
  </si>
  <si>
    <t>Garantizar la incorporación de los aspectos ambientales en los planes de ordenamiento territorial y planes de desarrollo</t>
  </si>
  <si>
    <t>Formular y/o ajustar los PMAM</t>
  </si>
  <si>
    <t>Actualizar los Planes de Manejo Ambiental de las Áreas Protegidas</t>
  </si>
  <si>
    <t>Delimitación y propuesta de manejo para las áreas de bosque seco tropical del departamento</t>
  </si>
  <si>
    <t xml:space="preserve">Adoptar zonificacion y regimen de usos para complejos de páramos delimitados por el MADS con jurisdiccion en el departamento del Huila. </t>
  </si>
  <si>
    <t xml:space="preserve">Realizar el acotamiento de las rondas hídricas </t>
  </si>
  <si>
    <t>Proyecto 320502 Conocimiento y gestión del riesgo de desastres naturales</t>
  </si>
  <si>
    <t>Objetivo: Adelantar acciones de conocimiento y gestión del riesgo de desastres naturales.</t>
  </si>
  <si>
    <t>Conocimiento del riesgo de desastres gestionados</t>
  </si>
  <si>
    <t>Asesoría y asistencia técnica especializada a entes territoriales y/o consejos territoriales de gestión del riesgo de desastres</t>
  </si>
  <si>
    <t>Proyectos para dotación a Consejos territoriales de gestión del riesgo de desastres</t>
  </si>
  <si>
    <t>Reducción del riesgo de desastres gestionado</t>
  </si>
  <si>
    <t>Reducción del riesgo de desastres gestionado - Terminación Fase 2 Obra Timaná</t>
  </si>
  <si>
    <t>Proyecto 320503 Ordenamiento y gestión ambiental con pueblos originarios</t>
  </si>
  <si>
    <t>Acompañamiento a procesos de formulación de  instrumentos de planificación ambiental de pueblos originarios</t>
  </si>
  <si>
    <t>Fortalecer la sostenibilidad de áreas productivas y ambientales   desde la cosmovisión cultural  de los pueblos originarios</t>
  </si>
  <si>
    <t>Programa 3206 Gestión del cambio climático para un desarrollo bajo en carbono y resiliente al clima</t>
  </si>
  <si>
    <t>Proyecto 320601 Huila territorio climáticamente inteligente</t>
  </si>
  <si>
    <t>Objetivo: Promover iniciativas de adaptación y mitigación del cambio climático.</t>
  </si>
  <si>
    <t>Asesorar a los entes territoriales en la incorporación del componente de Cambio Climático en los instrumentos de planificación</t>
  </si>
  <si>
    <t>Actualizar el Plan de Cambio Climático Huila 2050, conforme a lo señalado en la Ley 1931 de 2018</t>
  </si>
  <si>
    <t>Apoyar la implementación de proyectos que estimulen la reducción de emisiones de gases efecto invernadero y/o adaptación al cambio climático</t>
  </si>
  <si>
    <t>Línea Estratégica 5. Fortalecimiento institucional y educación ambiental</t>
  </si>
  <si>
    <t>Programa 3208 Educación Ambiental</t>
  </si>
  <si>
    <t>Proyecto 320801 Educación ambiental</t>
  </si>
  <si>
    <t>Objetivo: Desarrollar estrategias de educación ambiental que conlleven a la acción por el cuidado del medio ambiente y que junto con la comunicación fortalezcan los espacios de participación para la resolución de conflictos ambientales y la toma de decisiones.</t>
  </si>
  <si>
    <t>Ejecutar la Política Nacional de Educación Ambiental (Actualizar y ejecutar el Plan Decenal de Educación Ambiental)</t>
  </si>
  <si>
    <t>Generar procesos de apropiación social del conocimiento y/o  investigación de ciencia participativa frente a la problemática ambiental de los municipios del Huila.</t>
  </si>
  <si>
    <t xml:space="preserve">Promover mecanismos de  comunicación y participación ciudadana en temas de interés ambiental </t>
  </si>
  <si>
    <t>Programa 3299 Fortalecimiento de la gestión y dirección del Sector Ambiente y Desarrollo Sostenible</t>
  </si>
  <si>
    <t>Proyecto 329901 Fortalecimiento institucional</t>
  </si>
  <si>
    <t>Proyectos para el mejoramiento de la infraestructura de la Corporación (construcción y/o dotación)</t>
  </si>
  <si>
    <t>Apoyo técnico para el fortalecimiento de las Politicas del Modelo de Planeación y Gestión- MIPG</t>
  </si>
  <si>
    <t>Proyecto 329902 Control a la correcta utilización de los recursos naturales renovables</t>
  </si>
  <si>
    <t>Objetivo: Ejercer la vigilancia, el control y seguimiento a la correcta utilización de los recursos naturales renovables, conforme a la normatividad vigente.</t>
  </si>
  <si>
    <t>Optimizar los tiempos en tramitar permisos  ambientales que se radiquen ante la autoridad ambiental regional</t>
  </si>
  <si>
    <t>Mantener el control y seguimiento a las autorizaciones y permisos ambientales otorgados</t>
  </si>
  <si>
    <t>Mantener la eficacia en tramitar y resolver las denuncias por infracciones a la normatividad ambiental de la actual y anteriores vigencias</t>
  </si>
  <si>
    <t>Fortalecer la estrategia de control para disminuir el tráfico y uso ilegal de la diversidad biológica  y otros recursos naturales - RECAM</t>
  </si>
  <si>
    <t>Fortalecer la estrategia de control a la deforestación, conservación y uso sostenible de los bosques en el departamento del Huila</t>
  </si>
  <si>
    <t>Fortalecer la estrategia para la preservación, conservación, rehabilitación y/o reintroducción, control y seguimiento a la fauna silvestre</t>
  </si>
  <si>
    <t>Redes y estaciones de monitoreo de aire en operación</t>
  </si>
  <si>
    <t>Acompañamiento y asistencia técnica en la construcción y seguimiento a los planes de silvicultura urbana</t>
  </si>
  <si>
    <t>Participación en los comités técnicos de salud ambiental - COTSA</t>
  </si>
  <si>
    <t>Operativos de seguimiento, monitoreo y control a fuentes moviles</t>
  </si>
  <si>
    <t>Acciones para el seguimiento, control y asistencia tecnica a generadores de RESPEL y especiales.</t>
  </si>
  <si>
    <t xml:space="preserve">Acciones de seguimiento a las metas de aprovechamiento de los Planes de Gestión Integral de Residuos Sólidos (PGIRS) </t>
  </si>
  <si>
    <t>Seguimiento, control y asistencia tecnica a generadores y gestores de RCD</t>
  </si>
  <si>
    <t>Seguimiento, control y asistencia tecnica a Departamento de Gestión Ambiental - DGA</t>
  </si>
  <si>
    <t>Acciones para el seguimiento a  Planes de Saneamiento y Manejo de Vertimientos –PSMV</t>
  </si>
  <si>
    <t>Objetivo: Fortalecer la gestión institucional de la autoridad ambiental regional, como instancia coordinadora y articuladora del SINA en el Huila.</t>
  </si>
  <si>
    <t xml:space="preserve">ESTRUCTURA PLAN DE ACCIÓN INSTITUCIONAL </t>
  </si>
  <si>
    <t>% PREDIAL</t>
  </si>
  <si>
    <t>CONVENIOS</t>
  </si>
  <si>
    <t>EVALUACION Y LICENCIAS</t>
  </si>
  <si>
    <t>MULTAS AMBIENTALES</t>
  </si>
  <si>
    <t>SEGUIMIENTOS LICENCIAS</t>
  </si>
  <si>
    <t>TASAS FORESTALES</t>
  </si>
  <si>
    <t>TASAS RETRIBUTIVAS</t>
  </si>
  <si>
    <t>TSE</t>
  </si>
  <si>
    <t>TUA</t>
  </si>
  <si>
    <t>REGALIAS</t>
  </si>
  <si>
    <t xml:space="preserve"> </t>
  </si>
  <si>
    <t>Detallado Gastos (5.2A)</t>
  </si>
  <si>
    <t>Fuente</t>
  </si>
  <si>
    <t>Apropiación</t>
  </si>
  <si>
    <t>Inversión</t>
  </si>
  <si>
    <t>Ingresos (5.1)</t>
  </si>
  <si>
    <t>Total</t>
  </si>
  <si>
    <t>TOTAL</t>
  </si>
  <si>
    <t>Intereses de Mora - TUA</t>
  </si>
  <si>
    <t>Intereses de Mora - Tasa Retributiva</t>
  </si>
  <si>
    <t>Intereses de Mora - Multas</t>
  </si>
  <si>
    <t>TOTAL GASTOS DE INVERSIÓN (inserte filas cuando sea necesario)</t>
  </si>
  <si>
    <t>Objetivo: Impulsar procesos de ordenación y gestión ambiental con los pueblos originarios del departamento.</t>
  </si>
  <si>
    <t>Capacitaciones ambientales para mejorar las prácticas de los sectores productivos</t>
  </si>
  <si>
    <t>Incrementar los ingresos generados por los negocios verdes en el departamento</t>
  </si>
  <si>
    <t>Incrementar los ingresos generados por los negocios verdes en el deptaramento</t>
  </si>
  <si>
    <t>Línea Estratégica 4. Ordenamiento ambiental territorial, gestión del riesgo cambio climático</t>
  </si>
  <si>
    <t>Línea Estratégica 4. Ordenamiento ambiental territorial, gestión del riesgo y cambio climático</t>
  </si>
  <si>
    <t>Actualizar y ejecutar el Plan Estratégico de Tecnologías de la Información y las Comunicaciones - PETI</t>
  </si>
  <si>
    <t>Acciones para el sostenimiento de las Politicas del Modelo de Planeación y Gestión- MIPG</t>
  </si>
  <si>
    <t>Realizar la actualizacion de los mapas y planes de descontaminacion por rudio de Neiva y Pitalito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</si>
</sst>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1" formatCode="_-* #,##0_-;\-* #,##0_-;_-* &quot;-&quot;_-;_-@_-"/>
    <numFmt numFmtId="44" formatCode="_-&quot;$&quot;\ * #,##0.00_-;\-&quot;$&quot;\ * #,##0.00_-;_-&quot;$&quot;\ * &quot;-&quot;??_-;_-@_-"/>
    <numFmt numFmtId="43" formatCode="_-* #,##0.00_-;\-* #,##0.00_-;_-* &quot;-&quot;??_-;_-@_-"/>
    <numFmt numFmtId="164" formatCode="_(* #,##0.00_);_(* \(#,##0.00\);_(* &quot;-&quot;??_);_(@_)"/>
    <numFmt numFmtId="165" formatCode="_-* #,##0_-;\-* #,##0_-;_-* &quot;-&quot;??_-;_-@_-"/>
    <numFmt numFmtId="166" formatCode="_(* #,##0_);_(* \(#,##0\);_(* &quot;-&quot;??_);_(@_)"/>
    <numFmt numFmtId="167" formatCode="&quot;$&quot;\ #,##0.00"/>
    <numFmt numFmtId="168" formatCode="0.0000"/>
    <numFmt numFmtId="169" formatCode="&quot;$&quot;\ #,##0.000"/>
    <numFmt numFmtId="170" formatCode="&quot;$&quot;\ #,##0.0000"/>
    <numFmt numFmtId="171" formatCode="&quot;$&quot;\ #,##0.000000"/>
    <numFmt numFmtId="172" formatCode="_(* #,##0.0_);_(* \(#,##0.0\);_(* &quot;-&quot;??_);_(@_)"/>
    <numFmt numFmtId="173" formatCode="_-&quot;$&quot;\ * #,##0.00000000000_-;\-&quot;$&quot;\ * #,##0.00000000000_-;_-&quot;$&quot;\ * &quot;-&quot;??_-;_-@_-"/>
    <numFmt numFmtId="174" formatCode="_(* #,##0.0000000_);_(* \(#,##0.0000000\);_(* &quot;-&quot;??_);_(@_)"/>
  </numFmts>
  <fonts count="30" x14ac:knownFonts="1">
    <font>
      <sz val="11"/>
      <color theme="1"/>
      <name val="Calibri"/>
      <family val="2"/>
      <scheme val="minor"/>
    </font>
    <font>
      <sz val="11"/>
      <color theme="1"/>
      <name val="Calibri"/>
      <family val="2"/>
      <scheme val="minor"/>
    </font>
    <font>
      <b/>
      <sz val="11"/>
      <color theme="1"/>
      <name val="Calibri"/>
      <family val="2"/>
      <scheme val="minor"/>
    </font>
    <font>
      <sz val="10"/>
      <name val="Arial Narrow"/>
      <family val="2"/>
    </font>
    <font>
      <b/>
      <sz val="12"/>
      <name val="Arial Narrow"/>
      <family val="2"/>
    </font>
    <font>
      <sz val="10"/>
      <name val="Arial"/>
      <family val="2"/>
    </font>
    <font>
      <b/>
      <sz val="10"/>
      <name val="Arial Narrow"/>
      <family val="2"/>
    </font>
    <font>
      <b/>
      <sz val="10"/>
      <name val="Arial"/>
      <family val="2"/>
    </font>
    <font>
      <b/>
      <sz val="11"/>
      <color theme="1"/>
      <name val="Arial Narrow"/>
      <family val="2"/>
    </font>
    <font>
      <b/>
      <sz val="9"/>
      <color theme="1"/>
      <name val="Verdana"/>
      <family val="2"/>
    </font>
    <font>
      <b/>
      <sz val="9"/>
      <name val="Verdana"/>
      <family val="2"/>
    </font>
    <font>
      <sz val="9"/>
      <color theme="1"/>
      <name val="Verdana"/>
      <family val="2"/>
    </font>
    <font>
      <sz val="9"/>
      <name val="Verdana"/>
      <family val="2"/>
    </font>
    <font>
      <sz val="9"/>
      <color rgb="FF000000"/>
      <name val="Verdana"/>
      <family val="2"/>
    </font>
    <font>
      <sz val="10"/>
      <color theme="1"/>
      <name val="Arial Narrow"/>
      <family val="2"/>
    </font>
    <font>
      <sz val="9"/>
      <color indexed="81"/>
      <name val="Tahoma"/>
      <family val="2"/>
    </font>
    <font>
      <b/>
      <sz val="9"/>
      <color indexed="81"/>
      <name val="Tahoma"/>
      <family val="2"/>
    </font>
    <font>
      <sz val="8"/>
      <name val="Calibri"/>
      <family val="2"/>
      <scheme val="minor"/>
    </font>
    <font>
      <b/>
      <sz val="9"/>
      <color theme="0"/>
      <name val="Verdana"/>
      <family val="2"/>
    </font>
    <font>
      <b/>
      <sz val="10"/>
      <color theme="1"/>
      <name val="Arial Narrow"/>
      <family val="2"/>
    </font>
    <font>
      <sz val="10"/>
      <color rgb="FF000000"/>
      <name val="Arial Narrow"/>
      <family val="2"/>
    </font>
    <font>
      <sz val="11"/>
      <name val="Calibri"/>
      <family val="2"/>
      <scheme val="minor"/>
    </font>
    <font>
      <b/>
      <sz val="11"/>
      <name val="Calibri"/>
      <family val="2"/>
      <scheme val="minor"/>
    </font>
    <font>
      <i/>
      <sz val="10"/>
      <name val="Arial Narrow"/>
      <family val="2"/>
    </font>
    <font>
      <sz val="10"/>
      <color theme="1"/>
      <name val="Arial"/>
      <family val="2"/>
    </font>
    <font>
      <b/>
      <sz val="10"/>
      <color theme="1"/>
      <name val="Arial"/>
      <family val="2"/>
    </font>
    <font>
      <u/>
      <sz val="11"/>
      <color theme="10"/>
      <name val="Calibri"/>
      <family val="2"/>
      <scheme val="minor"/>
    </font>
    <font>
      <sz val="10"/>
      <color rgb="FFFF0000"/>
      <name val="Arial"/>
      <family val="2"/>
    </font>
    <font>
      <sz val="10"/>
      <color rgb="FFFF0000"/>
      <name val="Arial Narrow"/>
      <family val="2"/>
    </font>
    <font>
      <b/>
      <sz val="10"/>
      <color rgb="FFFF0000"/>
      <name val="Arial"/>
      <family val="2"/>
    </font>
  </fonts>
  <fills count="41">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rgb="FF92D050"/>
        <bgColor rgb="FF92D050"/>
      </patternFill>
    </fill>
    <fill>
      <patternFill patternType="solid">
        <fgColor rgb="FFE2EFD9"/>
        <bgColor rgb="FFE2EFD9"/>
      </patternFill>
    </fill>
    <fill>
      <patternFill patternType="solid">
        <fgColor rgb="FFA8D08D"/>
        <bgColor rgb="FFA8D08D"/>
      </patternFill>
    </fill>
    <fill>
      <patternFill patternType="solid">
        <fgColor rgb="FFC5E0B3"/>
        <bgColor rgb="FFC5E0B3"/>
      </patternFill>
    </fill>
    <fill>
      <patternFill patternType="solid">
        <fgColor rgb="FFB4D79D"/>
        <bgColor rgb="FFA8D08D"/>
      </patternFill>
    </fill>
    <fill>
      <patternFill patternType="solid">
        <fgColor rgb="FF70AD47"/>
        <bgColor rgb="FF70AD47"/>
      </patternFill>
    </fill>
    <fill>
      <patternFill patternType="solid">
        <fgColor theme="4" tint="0.79998168889431442"/>
        <bgColor indexed="64"/>
      </patternFill>
    </fill>
    <fill>
      <patternFill patternType="solid">
        <fgColor theme="6" tint="0.79998168889431442"/>
        <bgColor indexed="64"/>
      </patternFill>
    </fill>
    <fill>
      <patternFill patternType="solid">
        <fgColor rgb="FFE1FFE1"/>
        <bgColor indexed="64"/>
      </patternFill>
    </fill>
    <fill>
      <patternFill patternType="solid">
        <fgColor rgb="FF99FF99"/>
        <bgColor rgb="FF99FF99"/>
      </patternFill>
    </fill>
    <fill>
      <patternFill patternType="solid">
        <fgColor rgb="FFCCFFCC"/>
        <bgColor rgb="FFCCFFCC"/>
      </patternFill>
    </fill>
    <fill>
      <patternFill patternType="solid">
        <fgColor rgb="FFE1FFE1"/>
        <bgColor rgb="FF92D050"/>
      </patternFill>
    </fill>
    <fill>
      <patternFill patternType="solid">
        <fgColor indexed="42"/>
        <bgColor indexed="64"/>
      </patternFill>
    </fill>
    <fill>
      <patternFill patternType="solid">
        <fgColor theme="9" tint="0.79998168889431442"/>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rgb="FF66FF66"/>
        <bgColor rgb="FFA8D08D"/>
      </patternFill>
    </fill>
    <fill>
      <patternFill patternType="solid">
        <fgColor rgb="FFCCFFCC"/>
        <bgColor rgb="FFC5E0B3"/>
      </patternFill>
    </fill>
    <fill>
      <patternFill patternType="solid">
        <fgColor rgb="FF99FF99"/>
        <bgColor rgb="FFA8D08D"/>
      </patternFill>
    </fill>
    <fill>
      <patternFill patternType="solid">
        <fgColor theme="8" tint="0.79998168889431442"/>
        <bgColor indexed="64"/>
      </patternFill>
    </fill>
    <fill>
      <patternFill patternType="solid">
        <fgColor rgb="FFFFFF00"/>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CCFFCC"/>
        <bgColor indexed="64"/>
      </patternFill>
    </fill>
    <fill>
      <patternFill patternType="solid">
        <fgColor rgb="FFFFCCFF"/>
        <bgColor indexed="64"/>
      </patternFill>
    </fill>
    <fill>
      <patternFill patternType="solid">
        <fgColor rgb="FFFFB343"/>
        <bgColor indexed="64"/>
      </patternFill>
    </fill>
    <fill>
      <patternFill patternType="solid">
        <fgColor rgb="FFFFFF00"/>
        <bgColor rgb="FFA8D08D"/>
      </patternFill>
    </fill>
    <fill>
      <patternFill patternType="solid">
        <fgColor theme="9"/>
        <bgColor rgb="FF70AD47"/>
      </patternFill>
    </fill>
    <fill>
      <patternFill patternType="solid">
        <fgColor theme="9" tint="0.79998168889431442"/>
        <bgColor rgb="FFE2EFD9"/>
      </patternFill>
    </fill>
    <fill>
      <patternFill patternType="solid">
        <fgColor rgb="FF00B0F0"/>
        <bgColor indexed="64"/>
      </patternFill>
    </fill>
    <fill>
      <patternFill patternType="solid">
        <fgColor theme="9" tint="0.39997558519241921"/>
        <bgColor rgb="FFA8D08D"/>
      </patternFill>
    </fill>
    <fill>
      <patternFill patternType="solid">
        <fgColor theme="2"/>
        <bgColor indexed="64"/>
      </patternFill>
    </fill>
    <fill>
      <patternFill patternType="solid">
        <fgColor rgb="FFE1FFE1"/>
        <bgColor rgb="FFC5E0B3"/>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style="double">
        <color rgb="FF000000"/>
      </left>
      <right style="double">
        <color rgb="FF000000"/>
      </right>
      <top style="double">
        <color rgb="FF000000"/>
      </top>
      <bottom/>
      <diagonal/>
    </border>
    <border>
      <left style="double">
        <color rgb="FF000000"/>
      </left>
      <right style="double">
        <color rgb="FF000000"/>
      </right>
      <top style="double">
        <color rgb="FF000000"/>
      </top>
      <bottom style="double">
        <color rgb="FF000000"/>
      </bottom>
      <diagonal/>
    </border>
    <border>
      <left style="double">
        <color rgb="FF000000"/>
      </left>
      <right style="double">
        <color rgb="FF000000"/>
      </right>
      <top/>
      <bottom style="double">
        <color rgb="FF000000"/>
      </bottom>
      <diagonal/>
    </border>
    <border>
      <left style="medium">
        <color indexed="64"/>
      </left>
      <right style="medium">
        <color indexed="64"/>
      </right>
      <top style="medium">
        <color indexed="64"/>
      </top>
      <bottom style="medium">
        <color indexed="64"/>
      </bottom>
      <diagonal/>
    </border>
    <border>
      <left/>
      <right/>
      <top/>
      <bottom style="double">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2">
    <xf numFmtId="0" fontId="0" fillId="0" borderId="0"/>
    <xf numFmtId="43" fontId="1" fillId="0" borderId="0" applyFont="0" applyFill="0" applyBorder="0" applyAlignment="0" applyProtection="0"/>
    <xf numFmtId="0" fontId="5" fillId="0" borderId="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26" fillId="0" borderId="0" applyNumberFormat="0" applyFill="0" applyBorder="0" applyAlignment="0" applyProtection="0"/>
    <xf numFmtId="44" fontId="1" fillId="0" borderId="0" applyFont="0" applyFill="0" applyBorder="0" applyAlignment="0" applyProtection="0"/>
  </cellStyleXfs>
  <cellXfs count="372">
    <xf numFmtId="0" fontId="0" fillId="0" borderId="0" xfId="0"/>
    <xf numFmtId="0" fontId="3" fillId="0" borderId="0" xfId="0" applyFont="1" applyAlignment="1">
      <alignment vertical="center"/>
    </xf>
    <xf numFmtId="0" fontId="0" fillId="0" borderId="0" xfId="0" applyAlignment="1">
      <alignment vertical="center"/>
    </xf>
    <xf numFmtId="0" fontId="2" fillId="0" borderId="12" xfId="0" applyFont="1" applyBorder="1" applyAlignment="1">
      <alignment vertical="center"/>
    </xf>
    <xf numFmtId="0" fontId="0" fillId="0" borderId="13" xfId="0" applyBorder="1" applyAlignment="1">
      <alignment vertical="center"/>
    </xf>
    <xf numFmtId="0" fontId="2" fillId="0" borderId="14" xfId="0" applyFont="1" applyBorder="1" applyAlignment="1">
      <alignment vertical="center"/>
    </xf>
    <xf numFmtId="0" fontId="0" fillId="0" borderId="15" xfId="0" applyBorder="1" applyAlignment="1">
      <alignment vertical="center"/>
    </xf>
    <xf numFmtId="0" fontId="2" fillId="0" borderId="16" xfId="0" applyFont="1" applyBorder="1" applyAlignment="1">
      <alignment vertical="center"/>
    </xf>
    <xf numFmtId="49" fontId="10" fillId="0" borderId="23" xfId="2" applyNumberFormat="1" applyFont="1" applyBorder="1" applyAlignment="1">
      <alignment horizontal="center" vertical="center" wrapText="1"/>
    </xf>
    <xf numFmtId="49" fontId="9" fillId="2" borderId="23" xfId="2" applyNumberFormat="1" applyFont="1" applyFill="1" applyBorder="1" applyAlignment="1">
      <alignment horizontal="center" vertical="center" wrapText="1"/>
    </xf>
    <xf numFmtId="49" fontId="11" fillId="3" borderId="23" xfId="2" applyNumberFormat="1" applyFont="1" applyFill="1" applyBorder="1" applyAlignment="1">
      <alignment horizontal="center" vertical="center"/>
    </xf>
    <xf numFmtId="0" fontId="9" fillId="3" borderId="23" xfId="2" applyFont="1" applyFill="1" applyBorder="1" applyAlignment="1">
      <alignment horizontal="left" vertical="center"/>
    </xf>
    <xf numFmtId="0" fontId="9" fillId="0" borderId="23" xfId="2" applyFont="1" applyBorder="1" applyAlignment="1">
      <alignment horizontal="center" vertical="center"/>
    </xf>
    <xf numFmtId="0" fontId="11" fillId="0" borderId="23" xfId="2" applyFont="1" applyBorder="1" applyAlignment="1">
      <alignment horizontal="center" vertical="center"/>
    </xf>
    <xf numFmtId="166" fontId="9" fillId="0" borderId="23" xfId="1" applyNumberFormat="1" applyFont="1" applyFill="1" applyBorder="1" applyAlignment="1">
      <alignment horizontal="right" vertical="center"/>
    </xf>
    <xf numFmtId="166" fontId="11" fillId="0" borderId="23" xfId="1" applyNumberFormat="1" applyFont="1" applyFill="1" applyBorder="1" applyAlignment="1">
      <alignment horizontal="right" vertical="center"/>
    </xf>
    <xf numFmtId="0" fontId="6" fillId="5" borderId="29" xfId="0" applyFont="1" applyFill="1" applyBorder="1"/>
    <xf numFmtId="0" fontId="6" fillId="6" borderId="29" xfId="0" applyFont="1" applyFill="1" applyBorder="1"/>
    <xf numFmtId="0" fontId="3" fillId="0" borderId="29" xfId="0" applyFont="1" applyBorder="1"/>
    <xf numFmtId="0" fontId="6" fillId="7" borderId="29" xfId="0" applyFont="1" applyFill="1" applyBorder="1"/>
    <xf numFmtId="0" fontId="3" fillId="6" borderId="29" xfId="0" applyFont="1" applyFill="1" applyBorder="1"/>
    <xf numFmtId="0" fontId="3" fillId="7" borderId="29" xfId="0" quotePrefix="1" applyFont="1" applyFill="1" applyBorder="1" applyAlignment="1">
      <alignment horizontal="left"/>
    </xf>
    <xf numFmtId="0" fontId="3" fillId="0" borderId="29" xfId="0" quotePrefix="1" applyFont="1" applyBorder="1" applyAlignment="1">
      <alignment horizontal="left"/>
    </xf>
    <xf numFmtId="0" fontId="3" fillId="7" borderId="29" xfId="0" quotePrefix="1" applyFont="1" applyFill="1" applyBorder="1" applyAlignment="1">
      <alignment horizontal="center"/>
    </xf>
    <xf numFmtId="0" fontId="9" fillId="0" borderId="23" xfId="2" applyFont="1" applyBorder="1" applyAlignment="1">
      <alignment horizontal="left" vertical="center"/>
    </xf>
    <xf numFmtId="0" fontId="11" fillId="0" borderId="23" xfId="2" applyFont="1" applyBorder="1" applyAlignment="1">
      <alignment horizontal="left" vertical="center"/>
    </xf>
    <xf numFmtId="0" fontId="9" fillId="2" borderId="23" xfId="2" applyFont="1" applyFill="1" applyBorder="1" applyAlignment="1">
      <alignment horizontal="left" vertical="center"/>
    </xf>
    <xf numFmtId="49" fontId="11" fillId="0" borderId="23" xfId="2" applyNumberFormat="1" applyFont="1" applyBorder="1" applyAlignment="1">
      <alignment horizontal="center" vertical="center"/>
    </xf>
    <xf numFmtId="165" fontId="11" fillId="0" borderId="23" xfId="1" applyNumberFormat="1" applyFont="1" applyFill="1" applyBorder="1" applyAlignment="1">
      <alignment horizontal="left" vertical="center"/>
    </xf>
    <xf numFmtId="165" fontId="9" fillId="3" borderId="23" xfId="1" applyNumberFormat="1" applyFont="1" applyFill="1" applyBorder="1" applyAlignment="1">
      <alignment horizontal="left" vertical="center"/>
    </xf>
    <xf numFmtId="165" fontId="9" fillId="0" borderId="23" xfId="1" applyNumberFormat="1" applyFont="1" applyFill="1" applyBorder="1" applyAlignment="1">
      <alignment horizontal="left" vertical="center"/>
    </xf>
    <xf numFmtId="49" fontId="9" fillId="0" borderId="23" xfId="2" applyNumberFormat="1" applyFont="1" applyBorder="1" applyAlignment="1">
      <alignment horizontal="center" vertical="center" wrapText="1"/>
    </xf>
    <xf numFmtId="49" fontId="9" fillId="0" borderId="23" xfId="2" applyNumberFormat="1" applyFont="1" applyBorder="1" applyAlignment="1">
      <alignment horizontal="center" vertical="center"/>
    </xf>
    <xf numFmtId="0" fontId="8" fillId="0" borderId="19" xfId="0" applyFont="1" applyBorder="1" applyAlignment="1">
      <alignment horizontal="center" vertical="center"/>
    </xf>
    <xf numFmtId="49" fontId="9" fillId="0" borderId="23" xfId="2" applyNumberFormat="1" applyFont="1" applyBorder="1" applyAlignment="1">
      <alignment horizontal="left" vertical="center"/>
    </xf>
    <xf numFmtId="1" fontId="11" fillId="0" borderId="23" xfId="2" applyNumberFormat="1" applyFont="1" applyBorder="1" applyAlignment="1">
      <alignment horizontal="center" vertical="center"/>
    </xf>
    <xf numFmtId="0" fontId="11" fillId="3" borderId="23" xfId="2" applyFont="1" applyFill="1" applyBorder="1" applyAlignment="1">
      <alignment horizontal="left" vertical="center"/>
    </xf>
    <xf numFmtId="0" fontId="9" fillId="0" borderId="24" xfId="2" applyFont="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xf>
    <xf numFmtId="49" fontId="9" fillId="0" borderId="24" xfId="2" applyNumberFormat="1" applyFont="1" applyBorder="1" applyAlignment="1">
      <alignment horizontal="center" vertical="center" wrapText="1"/>
    </xf>
    <xf numFmtId="49" fontId="9" fillId="0" borderId="24" xfId="2" quotePrefix="1" applyNumberFormat="1" applyFont="1" applyBorder="1" applyAlignment="1">
      <alignment horizontal="center" vertical="center" wrapText="1"/>
    </xf>
    <xf numFmtId="0" fontId="11" fillId="10" borderId="23" xfId="2" applyFont="1" applyFill="1" applyBorder="1" applyAlignment="1">
      <alignment horizontal="center" vertical="center"/>
    </xf>
    <xf numFmtId="49" fontId="11" fillId="10" borderId="23" xfId="2" applyNumberFormat="1" applyFont="1" applyFill="1" applyBorder="1" applyAlignment="1">
      <alignment horizontal="center" vertical="center"/>
    </xf>
    <xf numFmtId="49" fontId="9" fillId="10" borderId="23" xfId="2" applyNumberFormat="1" applyFont="1" applyFill="1" applyBorder="1" applyAlignment="1">
      <alignment horizontal="center" vertical="center"/>
    </xf>
    <xf numFmtId="0" fontId="9" fillId="10" borderId="23" xfId="2" applyFont="1" applyFill="1" applyBorder="1" applyAlignment="1">
      <alignment horizontal="left" vertical="center"/>
    </xf>
    <xf numFmtId="166" fontId="9" fillId="10" borderId="23" xfId="1" applyNumberFormat="1" applyFont="1" applyFill="1" applyBorder="1" applyAlignment="1">
      <alignment horizontal="right" vertical="center"/>
    </xf>
    <xf numFmtId="0" fontId="9" fillId="11" borderId="23" xfId="2" applyFont="1" applyFill="1" applyBorder="1" applyAlignment="1">
      <alignment horizontal="center" vertical="center"/>
    </xf>
    <xf numFmtId="49" fontId="9" fillId="11" borderId="23" xfId="2" applyNumberFormat="1" applyFont="1" applyFill="1" applyBorder="1" applyAlignment="1">
      <alignment horizontal="center" vertical="center"/>
    </xf>
    <xf numFmtId="0" fontId="9" fillId="11" borderId="23" xfId="2" applyFont="1" applyFill="1" applyBorder="1" applyAlignment="1">
      <alignment horizontal="left" vertical="center"/>
    </xf>
    <xf numFmtId="166" fontId="9" fillId="11" borderId="23" xfId="1" applyNumberFormat="1" applyFont="1" applyFill="1" applyBorder="1" applyAlignment="1">
      <alignment horizontal="right" vertical="center"/>
    </xf>
    <xf numFmtId="1" fontId="9" fillId="11" borderId="23" xfId="2" applyNumberFormat="1" applyFont="1" applyFill="1" applyBorder="1" applyAlignment="1">
      <alignment horizontal="center" vertical="center"/>
    </xf>
    <xf numFmtId="49" fontId="9" fillId="11" borderId="23" xfId="2" applyNumberFormat="1" applyFont="1" applyFill="1" applyBorder="1" applyAlignment="1">
      <alignment horizontal="left" vertical="center"/>
    </xf>
    <xf numFmtId="49" fontId="9" fillId="12" borderId="23" xfId="2" applyNumberFormat="1" applyFont="1" applyFill="1" applyBorder="1" applyAlignment="1">
      <alignment horizontal="left" vertical="center"/>
    </xf>
    <xf numFmtId="0" fontId="9" fillId="12" borderId="23" xfId="2" applyFont="1" applyFill="1" applyBorder="1" applyAlignment="1">
      <alignment horizontal="center" vertical="center"/>
    </xf>
    <xf numFmtId="49" fontId="9" fillId="12" borderId="23" xfId="2" applyNumberFormat="1" applyFont="1" applyFill="1" applyBorder="1" applyAlignment="1">
      <alignment horizontal="center" vertical="center"/>
    </xf>
    <xf numFmtId="1" fontId="9" fillId="12" borderId="23" xfId="2" applyNumberFormat="1" applyFont="1" applyFill="1" applyBorder="1" applyAlignment="1">
      <alignment horizontal="center" vertical="center"/>
    </xf>
    <xf numFmtId="0" fontId="9" fillId="12" borderId="23" xfId="2" applyFont="1" applyFill="1" applyBorder="1" applyAlignment="1">
      <alignment horizontal="left" vertical="center"/>
    </xf>
    <xf numFmtId="166" fontId="9" fillId="12" borderId="23" xfId="1" applyNumberFormat="1" applyFont="1" applyFill="1" applyBorder="1" applyAlignment="1">
      <alignment horizontal="right" vertical="center"/>
    </xf>
    <xf numFmtId="0" fontId="6" fillId="0" borderId="29" xfId="0" applyFont="1" applyBorder="1"/>
    <xf numFmtId="0" fontId="14" fillId="0" borderId="0" xfId="0" applyFont="1" applyAlignment="1">
      <alignment horizontal="left" vertical="center"/>
    </xf>
    <xf numFmtId="0" fontId="6" fillId="16" borderId="31" xfId="2" applyFont="1" applyFill="1" applyBorder="1" applyAlignment="1">
      <alignment horizontal="center" vertical="center" wrapText="1"/>
    </xf>
    <xf numFmtId="49" fontId="19" fillId="0" borderId="20" xfId="2" quotePrefix="1" applyNumberFormat="1" applyFont="1" applyBorder="1" applyAlignment="1">
      <alignment horizontal="left" vertical="center" wrapText="1"/>
    </xf>
    <xf numFmtId="0" fontId="20" fillId="0" borderId="20" xfId="0" quotePrefix="1" applyFont="1" applyBorder="1" applyAlignment="1">
      <alignment horizontal="left" vertical="center" wrapText="1"/>
    </xf>
    <xf numFmtId="49" fontId="19" fillId="0" borderId="23" xfId="2" applyNumberFormat="1" applyFont="1" applyBorder="1" applyAlignment="1">
      <alignment horizontal="left" vertical="center" wrapText="1"/>
    </xf>
    <xf numFmtId="0" fontId="20" fillId="0" borderId="20" xfId="0" applyFont="1" applyBorder="1" applyAlignment="1">
      <alignment vertical="center" wrapText="1"/>
    </xf>
    <xf numFmtId="49" fontId="6" fillId="0" borderId="23" xfId="2" applyNumberFormat="1" applyFont="1" applyBorder="1" applyAlignment="1">
      <alignment horizontal="left" vertical="center" wrapText="1"/>
    </xf>
    <xf numFmtId="49" fontId="19" fillId="2" borderId="23" xfId="2" applyNumberFormat="1" applyFont="1" applyFill="1" applyBorder="1" applyAlignment="1">
      <alignment horizontal="left" vertical="center" wrapText="1"/>
    </xf>
    <xf numFmtId="49" fontId="19" fillId="2" borderId="24" xfId="2" applyNumberFormat="1" applyFont="1" applyFill="1" applyBorder="1" applyAlignment="1">
      <alignment horizontal="left" vertical="center" wrapText="1"/>
    </xf>
    <xf numFmtId="49" fontId="19" fillId="0" borderId="24" xfId="2" applyNumberFormat="1" applyFont="1" applyBorder="1" applyAlignment="1">
      <alignment horizontal="left" vertical="center" wrapText="1"/>
    </xf>
    <xf numFmtId="49" fontId="14" fillId="0" borderId="23" xfId="2" quotePrefix="1" applyNumberFormat="1" applyFont="1" applyBorder="1" applyAlignment="1">
      <alignment horizontal="left" vertical="center" wrapText="1"/>
    </xf>
    <xf numFmtId="49" fontId="18" fillId="18" borderId="23" xfId="2" applyNumberFormat="1" applyFont="1" applyFill="1" applyBorder="1" applyAlignment="1">
      <alignment horizontal="center" vertical="center"/>
    </xf>
    <xf numFmtId="0" fontId="18" fillId="18" borderId="23" xfId="2" applyFont="1" applyFill="1" applyBorder="1" applyAlignment="1">
      <alignment horizontal="left" vertical="center"/>
    </xf>
    <xf numFmtId="166" fontId="18" fillId="18" borderId="23" xfId="1" applyNumberFormat="1" applyFont="1" applyFill="1" applyBorder="1" applyAlignment="1">
      <alignment horizontal="right" vertical="center"/>
    </xf>
    <xf numFmtId="0" fontId="2" fillId="18" borderId="0" xfId="0" applyFont="1" applyFill="1" applyAlignment="1">
      <alignment vertical="center"/>
    </xf>
    <xf numFmtId="166" fontId="10" fillId="0" borderId="23" xfId="1" applyNumberFormat="1" applyFont="1" applyFill="1" applyBorder="1" applyAlignment="1">
      <alignment horizontal="right" vertical="center"/>
    </xf>
    <xf numFmtId="49" fontId="10" fillId="0" borderId="23" xfId="2" applyNumberFormat="1" applyFont="1" applyBorder="1" applyAlignment="1">
      <alignment horizontal="left" vertical="center"/>
    </xf>
    <xf numFmtId="0" fontId="22" fillId="0" borderId="0" xfId="0" applyFont="1" applyAlignment="1">
      <alignment vertical="center"/>
    </xf>
    <xf numFmtId="166" fontId="12" fillId="0" borderId="23" xfId="1" applyNumberFormat="1" applyFont="1" applyFill="1" applyBorder="1" applyAlignment="1">
      <alignment horizontal="right" vertical="center"/>
    </xf>
    <xf numFmtId="0" fontId="21" fillId="0" borderId="0" xfId="0" applyFont="1" applyAlignment="1">
      <alignment vertical="center"/>
    </xf>
    <xf numFmtId="49" fontId="12" fillId="19" borderId="23" xfId="2" applyNumberFormat="1" applyFont="1" applyFill="1" applyBorder="1" applyAlignment="1">
      <alignment horizontal="center" vertical="center"/>
    </xf>
    <xf numFmtId="49" fontId="10" fillId="19" borderId="23" xfId="2" applyNumberFormat="1" applyFont="1" applyFill="1" applyBorder="1" applyAlignment="1">
      <alignment horizontal="center" vertical="center"/>
    </xf>
    <xf numFmtId="0" fontId="10" fillId="19" borderId="23" xfId="2" applyFont="1" applyFill="1" applyBorder="1" applyAlignment="1">
      <alignment horizontal="left" vertical="center"/>
    </xf>
    <xf numFmtId="166" fontId="10" fillId="19" borderId="23" xfId="1" applyNumberFormat="1" applyFont="1" applyFill="1" applyBorder="1" applyAlignment="1">
      <alignment horizontal="right" vertical="center"/>
    </xf>
    <xf numFmtId="49" fontId="10" fillId="19" borderId="23" xfId="2" applyNumberFormat="1" applyFont="1" applyFill="1" applyBorder="1" applyAlignment="1">
      <alignment horizontal="left" vertical="center"/>
    </xf>
    <xf numFmtId="0" fontId="22" fillId="19" borderId="0" xfId="0" applyFont="1" applyFill="1" applyAlignment="1">
      <alignment vertical="center"/>
    </xf>
    <xf numFmtId="0" fontId="12" fillId="19" borderId="23" xfId="2" applyFont="1" applyFill="1" applyBorder="1" applyAlignment="1">
      <alignment horizontal="center" vertical="center"/>
    </xf>
    <xf numFmtId="166" fontId="12" fillId="19" borderId="23" xfId="1" applyNumberFormat="1" applyFont="1" applyFill="1" applyBorder="1" applyAlignment="1">
      <alignment horizontal="right" vertical="center"/>
    </xf>
    <xf numFmtId="0" fontId="21" fillId="19" borderId="0" xfId="0" applyFont="1" applyFill="1" applyAlignment="1">
      <alignment vertical="center"/>
    </xf>
    <xf numFmtId="165" fontId="10" fillId="19" borderId="23" xfId="1" applyNumberFormat="1" applyFont="1" applyFill="1" applyBorder="1" applyAlignment="1">
      <alignment horizontal="left" vertical="center"/>
    </xf>
    <xf numFmtId="0" fontId="12" fillId="20" borderId="23" xfId="2" applyFont="1" applyFill="1" applyBorder="1" applyAlignment="1">
      <alignment horizontal="center" vertical="center"/>
    </xf>
    <xf numFmtId="49" fontId="12" fillId="20" borderId="23" xfId="2" applyNumberFormat="1" applyFont="1" applyFill="1" applyBorder="1" applyAlignment="1">
      <alignment horizontal="center" vertical="center"/>
    </xf>
    <xf numFmtId="49" fontId="10" fillId="20" borderId="23" xfId="2" applyNumberFormat="1" applyFont="1" applyFill="1" applyBorder="1" applyAlignment="1">
      <alignment horizontal="center" vertical="center"/>
    </xf>
    <xf numFmtId="0" fontId="10" fillId="20" borderId="23" xfId="2" applyFont="1" applyFill="1" applyBorder="1" applyAlignment="1">
      <alignment horizontal="left" vertical="center"/>
    </xf>
    <xf numFmtId="166" fontId="10" fillId="20" borderId="23" xfId="1" applyNumberFormat="1" applyFont="1" applyFill="1" applyBorder="1" applyAlignment="1">
      <alignment horizontal="right" vertical="center"/>
    </xf>
    <xf numFmtId="49" fontId="10" fillId="20" borderId="23" xfId="2" applyNumberFormat="1" applyFont="1" applyFill="1" applyBorder="1" applyAlignment="1">
      <alignment horizontal="left" vertical="center"/>
    </xf>
    <xf numFmtId="0" fontId="22" fillId="20" borderId="0" xfId="0" applyFont="1" applyFill="1" applyAlignment="1">
      <alignment vertical="center"/>
    </xf>
    <xf numFmtId="166" fontId="12" fillId="20" borderId="23" xfId="1" applyNumberFormat="1" applyFont="1" applyFill="1" applyBorder="1" applyAlignment="1">
      <alignment horizontal="right" vertical="center"/>
    </xf>
    <xf numFmtId="0" fontId="21" fillId="20" borderId="0" xfId="0" applyFont="1" applyFill="1" applyAlignment="1">
      <alignment vertical="center"/>
    </xf>
    <xf numFmtId="0" fontId="11" fillId="17" borderId="23" xfId="2" applyFont="1" applyFill="1" applyBorder="1" applyAlignment="1">
      <alignment horizontal="center" vertical="center"/>
    </xf>
    <xf numFmtId="49" fontId="11" fillId="17" borderId="23" xfId="2" applyNumberFormat="1" applyFont="1" applyFill="1" applyBorder="1" applyAlignment="1">
      <alignment horizontal="center" vertical="center"/>
    </xf>
    <xf numFmtId="49" fontId="9" fillId="17" borderId="23" xfId="2" applyNumberFormat="1" applyFont="1" applyFill="1" applyBorder="1" applyAlignment="1">
      <alignment horizontal="center" vertical="center"/>
    </xf>
    <xf numFmtId="0" fontId="9" fillId="17" borderId="23" xfId="2" applyFont="1" applyFill="1" applyBorder="1" applyAlignment="1">
      <alignment horizontal="left" vertical="center"/>
    </xf>
    <xf numFmtId="166" fontId="9" fillId="17" borderId="23" xfId="1" applyNumberFormat="1" applyFont="1" applyFill="1" applyBorder="1" applyAlignment="1">
      <alignment horizontal="right" vertical="center"/>
    </xf>
    <xf numFmtId="49" fontId="9" fillId="17" borderId="23" xfId="2" applyNumberFormat="1" applyFont="1" applyFill="1" applyBorder="1" applyAlignment="1">
      <alignment horizontal="left" vertical="center"/>
    </xf>
    <xf numFmtId="0" fontId="2" fillId="17" borderId="0" xfId="0" applyFont="1" applyFill="1" applyAlignment="1">
      <alignment vertical="center"/>
    </xf>
    <xf numFmtId="0" fontId="10" fillId="11" borderId="23" xfId="2" applyFont="1" applyFill="1" applyBorder="1" applyAlignment="1">
      <alignment horizontal="center" vertical="center"/>
    </xf>
    <xf numFmtId="49" fontId="10" fillId="11" borderId="23" xfId="2" applyNumberFormat="1" applyFont="1" applyFill="1" applyBorder="1" applyAlignment="1">
      <alignment horizontal="center" vertical="center"/>
    </xf>
    <xf numFmtId="0" fontId="10" fillId="11" borderId="23" xfId="2" applyFont="1" applyFill="1" applyBorder="1" applyAlignment="1">
      <alignment horizontal="left" vertical="center"/>
    </xf>
    <xf numFmtId="166" fontId="10" fillId="11" borderId="23" xfId="1" applyNumberFormat="1" applyFont="1" applyFill="1" applyBorder="1" applyAlignment="1">
      <alignment horizontal="right" vertical="center"/>
    </xf>
    <xf numFmtId="49" fontId="10" fillId="11" borderId="23" xfId="2" applyNumberFormat="1" applyFont="1" applyFill="1" applyBorder="1" applyAlignment="1">
      <alignment horizontal="left" vertical="center"/>
    </xf>
    <xf numFmtId="0" fontId="12" fillId="0" borderId="23" xfId="2" applyFont="1" applyBorder="1" applyAlignment="1">
      <alignment horizontal="center" vertical="center"/>
    </xf>
    <xf numFmtId="49" fontId="12" fillId="0" borderId="23" xfId="2" applyNumberFormat="1" applyFont="1" applyBorder="1" applyAlignment="1">
      <alignment horizontal="center" vertical="center"/>
    </xf>
    <xf numFmtId="0" fontId="12" fillId="0" borderId="23" xfId="2" applyFont="1" applyBorder="1" applyAlignment="1">
      <alignment horizontal="left" vertical="center"/>
    </xf>
    <xf numFmtId="49" fontId="10" fillId="0" borderId="23" xfId="2" applyNumberFormat="1" applyFont="1" applyBorder="1" applyAlignment="1">
      <alignment horizontal="center" vertical="center"/>
    </xf>
    <xf numFmtId="0" fontId="10" fillId="0" borderId="23" xfId="2" applyFont="1" applyBorder="1" applyAlignment="1">
      <alignment horizontal="left" vertical="center"/>
    </xf>
    <xf numFmtId="0" fontId="3" fillId="0" borderId="0" xfId="0" applyFont="1" applyAlignment="1">
      <alignment horizontal="left" vertical="center"/>
    </xf>
    <xf numFmtId="49" fontId="3" fillId="0" borderId="23" xfId="2" quotePrefix="1" applyNumberFormat="1" applyFont="1" applyBorder="1" applyAlignment="1">
      <alignment horizontal="left" vertical="center" wrapText="1"/>
    </xf>
    <xf numFmtId="0" fontId="6" fillId="17" borderId="31" xfId="2" applyFont="1" applyFill="1" applyBorder="1" applyAlignment="1">
      <alignment horizontal="center" vertical="center" wrapText="1"/>
    </xf>
    <xf numFmtId="49" fontId="19" fillId="0" borderId="23" xfId="2" quotePrefix="1" applyNumberFormat="1" applyFont="1" applyBorder="1" applyAlignment="1">
      <alignment horizontal="left" vertical="center" wrapText="1"/>
    </xf>
    <xf numFmtId="164" fontId="13" fillId="0" borderId="28" xfId="8" applyNumberFormat="1" applyFont="1" applyBorder="1" applyAlignment="1">
      <alignment horizontal="left" vertical="center" wrapText="1"/>
    </xf>
    <xf numFmtId="49" fontId="13" fillId="0" borderId="28" xfId="8" applyNumberFormat="1" applyFont="1" applyBorder="1" applyAlignment="1">
      <alignment horizontal="left" vertical="center" wrapText="1"/>
    </xf>
    <xf numFmtId="0" fontId="26" fillId="0" borderId="15" xfId="10" applyBorder="1" applyAlignment="1">
      <alignment vertical="center"/>
    </xf>
    <xf numFmtId="0" fontId="0" fillId="0" borderId="17" xfId="0" applyBorder="1" applyAlignment="1">
      <alignment horizontal="left" vertical="center"/>
    </xf>
    <xf numFmtId="49" fontId="11" fillId="0" borderId="23" xfId="2" applyNumberFormat="1" applyFont="1" applyBorder="1" applyAlignment="1">
      <alignment horizontal="left" vertical="center" wrapText="1"/>
    </xf>
    <xf numFmtId="49" fontId="11" fillId="0" borderId="23" xfId="2" applyNumberFormat="1" applyFont="1" applyBorder="1" applyAlignment="1">
      <alignment horizontal="left" vertical="center"/>
    </xf>
    <xf numFmtId="49" fontId="24" fillId="0" borderId="23" xfId="2" applyNumberFormat="1" applyFont="1" applyBorder="1" applyAlignment="1">
      <alignment horizontal="justify" vertical="justify" wrapText="1"/>
    </xf>
    <xf numFmtId="166" fontId="11" fillId="0" borderId="23" xfId="1" applyNumberFormat="1" applyFont="1" applyFill="1" applyBorder="1" applyAlignment="1">
      <alignment horizontal="left" vertical="center" wrapText="1"/>
    </xf>
    <xf numFmtId="166" fontId="24" fillId="0" borderId="23" xfId="1" applyNumberFormat="1" applyFont="1" applyFill="1" applyBorder="1" applyAlignment="1">
      <alignment horizontal="justify" vertical="justify" wrapText="1"/>
    </xf>
    <xf numFmtId="0" fontId="6" fillId="6" borderId="29" xfId="0" applyFont="1" applyFill="1" applyBorder="1" applyAlignment="1">
      <alignment wrapText="1"/>
    </xf>
    <xf numFmtId="0" fontId="3" fillId="0" borderId="29" xfId="0" quotePrefix="1" applyFont="1" applyBorder="1" applyAlignment="1">
      <alignment horizontal="left" wrapText="1"/>
    </xf>
    <xf numFmtId="0" fontId="3" fillId="6" borderId="29" xfId="0" applyFont="1" applyFill="1" applyBorder="1" applyAlignment="1">
      <alignment wrapText="1"/>
    </xf>
    <xf numFmtId="0" fontId="3" fillId="7" borderId="29" xfId="0" quotePrefix="1" applyFont="1" applyFill="1" applyBorder="1" applyAlignment="1">
      <alignment horizontal="left" wrapText="1"/>
    </xf>
    <xf numFmtId="49" fontId="6" fillId="4" borderId="28" xfId="0" applyNumberFormat="1" applyFont="1" applyFill="1" applyBorder="1" applyAlignment="1">
      <alignment horizontal="center" vertical="center" wrapText="1"/>
    </xf>
    <xf numFmtId="0" fontId="6" fillId="0" borderId="27" xfId="0" applyFont="1" applyBorder="1" applyAlignment="1">
      <alignment horizontal="center" vertical="center"/>
    </xf>
    <xf numFmtId="0" fontId="3" fillId="0" borderId="0" xfId="0" applyFont="1"/>
    <xf numFmtId="164" fontId="6" fillId="4" borderId="28" xfId="0" applyNumberFormat="1" applyFont="1" applyFill="1" applyBorder="1" applyAlignment="1">
      <alignment horizontal="center" vertical="center" wrapText="1"/>
    </xf>
    <xf numFmtId="0" fontId="7" fillId="13" borderId="29" xfId="0" applyFont="1" applyFill="1" applyBorder="1" applyAlignment="1">
      <alignment vertical="center" wrapText="1"/>
    </xf>
    <xf numFmtId="0" fontId="7" fillId="14" borderId="29" xfId="0" applyFont="1" applyFill="1" applyBorder="1" applyAlignment="1">
      <alignment vertical="center" wrapText="1"/>
    </xf>
    <xf numFmtId="0" fontId="5" fillId="0" borderId="29" xfId="0" quotePrefix="1" applyFont="1" applyBorder="1" applyAlignment="1">
      <alignment horizontal="left" wrapText="1"/>
    </xf>
    <xf numFmtId="0" fontId="7" fillId="21" borderId="29" xfId="0" applyFont="1" applyFill="1" applyBorder="1" applyAlignment="1">
      <alignment wrapText="1"/>
    </xf>
    <xf numFmtId="0" fontId="5" fillId="22" borderId="29" xfId="0" quotePrefix="1" applyFont="1" applyFill="1" applyBorder="1" applyAlignment="1">
      <alignment horizontal="left" wrapText="1"/>
    </xf>
    <xf numFmtId="0" fontId="7" fillId="21" borderId="29" xfId="0" applyFont="1" applyFill="1" applyBorder="1"/>
    <xf numFmtId="49" fontId="7" fillId="15" borderId="29" xfId="8" quotePrefix="1" applyNumberFormat="1" applyFont="1" applyFill="1" applyBorder="1" applyAlignment="1">
      <alignment horizontal="center" vertical="center" wrapText="1"/>
    </xf>
    <xf numFmtId="0" fontId="7" fillId="12" borderId="29" xfId="8" applyFont="1" applyFill="1" applyBorder="1" applyAlignment="1">
      <alignment horizontal="center" vertical="center"/>
    </xf>
    <xf numFmtId="0" fontId="5" fillId="0" borderId="0" xfId="8" applyFont="1" applyAlignment="1">
      <alignment vertical="center"/>
    </xf>
    <xf numFmtId="0" fontId="7" fillId="15" borderId="29" xfId="8" applyFont="1" applyFill="1" applyBorder="1" applyAlignment="1">
      <alignment horizontal="center" vertical="center" wrapText="1"/>
    </xf>
    <xf numFmtId="49" fontId="7" fillId="15" borderId="29" xfId="8" applyNumberFormat="1" applyFont="1" applyFill="1" applyBorder="1" applyAlignment="1">
      <alignment horizontal="center" vertical="center" wrapText="1"/>
    </xf>
    <xf numFmtId="166" fontId="2" fillId="0" borderId="0" xfId="0" applyNumberFormat="1" applyFont="1" applyAlignment="1">
      <alignment vertical="center"/>
    </xf>
    <xf numFmtId="166" fontId="0" fillId="0" borderId="0" xfId="0" applyNumberFormat="1" applyAlignment="1">
      <alignment vertical="center"/>
    </xf>
    <xf numFmtId="43" fontId="0" fillId="0" borderId="0" xfId="1" applyFont="1" applyAlignment="1">
      <alignment vertical="center"/>
    </xf>
    <xf numFmtId="43" fontId="2" fillId="0" borderId="0" xfId="1" applyFont="1" applyAlignment="1">
      <alignment vertical="center"/>
    </xf>
    <xf numFmtId="164" fontId="18" fillId="18" borderId="23" xfId="1" applyNumberFormat="1" applyFont="1" applyFill="1" applyBorder="1" applyAlignment="1">
      <alignment horizontal="right" vertical="center"/>
    </xf>
    <xf numFmtId="165" fontId="10" fillId="0" borderId="23" xfId="1" applyNumberFormat="1" applyFont="1" applyFill="1" applyBorder="1" applyAlignment="1">
      <alignment horizontal="left" vertical="center"/>
    </xf>
    <xf numFmtId="165" fontId="12" fillId="0" borderId="23" xfId="1" applyNumberFormat="1" applyFont="1" applyFill="1" applyBorder="1" applyAlignment="1">
      <alignment horizontal="left" vertical="center"/>
    </xf>
    <xf numFmtId="0" fontId="7" fillId="22" borderId="29" xfId="0" quotePrefix="1" applyFont="1" applyFill="1" applyBorder="1" applyAlignment="1">
      <alignment horizontal="left" wrapText="1"/>
    </xf>
    <xf numFmtId="0" fontId="5" fillId="0" borderId="29" xfId="0" quotePrefix="1" applyFont="1" applyBorder="1" applyAlignment="1">
      <alignment horizontal="left" vertical="center"/>
    </xf>
    <xf numFmtId="0" fontId="3" fillId="0" borderId="29" xfId="0" quotePrefix="1" applyFont="1" applyBorder="1" applyAlignment="1">
      <alignment horizontal="left" vertical="top" wrapText="1"/>
    </xf>
    <xf numFmtId="164" fontId="10" fillId="19" borderId="23" xfId="1" applyNumberFormat="1" applyFont="1" applyFill="1" applyBorder="1" applyAlignment="1">
      <alignment horizontal="right" vertical="center"/>
    </xf>
    <xf numFmtId="164" fontId="10" fillId="20" borderId="23" xfId="1" applyNumberFormat="1" applyFont="1" applyFill="1" applyBorder="1" applyAlignment="1">
      <alignment horizontal="right" vertical="center"/>
    </xf>
    <xf numFmtId="164" fontId="9" fillId="17" borderId="23" xfId="1" applyNumberFormat="1" applyFont="1" applyFill="1" applyBorder="1" applyAlignment="1">
      <alignment horizontal="right" vertical="center"/>
    </xf>
    <xf numFmtId="164" fontId="9" fillId="10" borderId="23" xfId="1" applyNumberFormat="1" applyFont="1" applyFill="1" applyBorder="1" applyAlignment="1">
      <alignment horizontal="right" vertical="center"/>
    </xf>
    <xf numFmtId="164" fontId="9" fillId="11" borderId="23" xfId="1" applyNumberFormat="1" applyFont="1" applyFill="1" applyBorder="1" applyAlignment="1">
      <alignment horizontal="right" vertical="center"/>
    </xf>
    <xf numFmtId="164" fontId="9" fillId="0" borderId="23" xfId="1" applyNumberFormat="1" applyFont="1" applyFill="1" applyBorder="1" applyAlignment="1">
      <alignment horizontal="right" vertical="center"/>
    </xf>
    <xf numFmtId="164" fontId="11" fillId="0" borderId="23" xfId="1" applyNumberFormat="1" applyFont="1" applyFill="1" applyBorder="1" applyAlignment="1">
      <alignment horizontal="right" vertical="center"/>
    </xf>
    <xf numFmtId="164" fontId="9" fillId="12" borderId="23" xfId="1" applyNumberFormat="1" applyFont="1" applyFill="1" applyBorder="1" applyAlignment="1">
      <alignment horizontal="right" vertical="center"/>
    </xf>
    <xf numFmtId="164" fontId="24" fillId="0" borderId="23" xfId="1" applyNumberFormat="1" applyFont="1" applyFill="1" applyBorder="1" applyAlignment="1">
      <alignment horizontal="right" vertical="center"/>
    </xf>
    <xf numFmtId="164" fontId="0" fillId="0" borderId="33" xfId="0" applyNumberFormat="1" applyBorder="1" applyAlignment="1">
      <alignment vertical="center"/>
    </xf>
    <xf numFmtId="164" fontId="0" fillId="0" borderId="0" xfId="0" applyNumberFormat="1" applyAlignment="1">
      <alignment vertical="center"/>
    </xf>
    <xf numFmtId="164" fontId="25" fillId="11" borderId="23" xfId="1" applyNumberFormat="1" applyFont="1" applyFill="1" applyBorder="1" applyAlignment="1">
      <alignment horizontal="right" vertical="center"/>
    </xf>
    <xf numFmtId="164" fontId="9" fillId="24" borderId="23" xfId="1" applyNumberFormat="1" applyFont="1" applyFill="1" applyBorder="1" applyAlignment="1">
      <alignment horizontal="right" vertical="center"/>
    </xf>
    <xf numFmtId="164" fontId="10" fillId="11" borderId="23" xfId="1" applyNumberFormat="1" applyFont="1" applyFill="1" applyBorder="1" applyAlignment="1">
      <alignment horizontal="right" vertical="center"/>
    </xf>
    <xf numFmtId="164" fontId="12" fillId="0" borderId="23" xfId="1" applyNumberFormat="1" applyFont="1" applyFill="1" applyBorder="1" applyAlignment="1">
      <alignment horizontal="right" vertical="center"/>
    </xf>
    <xf numFmtId="164" fontId="10" fillId="0" borderId="23" xfId="1" applyNumberFormat="1" applyFont="1" applyFill="1" applyBorder="1" applyAlignment="1">
      <alignment horizontal="right" vertical="center"/>
    </xf>
    <xf numFmtId="164" fontId="12" fillId="19" borderId="23" xfId="1" applyNumberFormat="1" applyFont="1" applyFill="1" applyBorder="1" applyAlignment="1">
      <alignment horizontal="right" vertical="center"/>
    </xf>
    <xf numFmtId="164" fontId="12" fillId="20" borderId="23" xfId="1" applyNumberFormat="1" applyFont="1" applyFill="1" applyBorder="1" applyAlignment="1">
      <alignment horizontal="right" vertical="center"/>
    </xf>
    <xf numFmtId="164" fontId="25" fillId="0" borderId="23" xfId="1" applyNumberFormat="1" applyFont="1" applyFill="1" applyBorder="1" applyAlignment="1">
      <alignment horizontal="right" vertical="center"/>
    </xf>
    <xf numFmtId="167" fontId="6" fillId="5" borderId="29" xfId="1" applyNumberFormat="1" applyFont="1" applyFill="1" applyBorder="1" applyAlignment="1">
      <alignment horizontal="right" vertical="center"/>
    </xf>
    <xf numFmtId="167" fontId="6" fillId="6" borderId="29" xfId="1" applyNumberFormat="1" applyFont="1" applyFill="1" applyBorder="1" applyAlignment="1">
      <alignment horizontal="right" vertical="center"/>
    </xf>
    <xf numFmtId="167" fontId="3" fillId="0" borderId="29" xfId="1" applyNumberFormat="1" applyFont="1" applyBorder="1" applyAlignment="1">
      <alignment horizontal="right" vertical="center"/>
    </xf>
    <xf numFmtId="167" fontId="6" fillId="0" borderId="29" xfId="1" applyNumberFormat="1" applyFont="1" applyFill="1" applyBorder="1" applyAlignment="1">
      <alignment horizontal="right" vertical="center"/>
    </xf>
    <xf numFmtId="167" fontId="3" fillId="0" borderId="29" xfId="1" applyNumberFormat="1" applyFont="1" applyFill="1" applyBorder="1" applyAlignment="1">
      <alignment horizontal="right" vertical="center"/>
    </xf>
    <xf numFmtId="167" fontId="6" fillId="7" borderId="29" xfId="1" applyNumberFormat="1" applyFont="1" applyFill="1" applyBorder="1" applyAlignment="1">
      <alignment horizontal="right" vertical="center"/>
    </xf>
    <xf numFmtId="167" fontId="3" fillId="6" borderId="29" xfId="1" applyNumberFormat="1" applyFont="1" applyFill="1" applyBorder="1" applyAlignment="1">
      <alignment horizontal="right" vertical="center"/>
    </xf>
    <xf numFmtId="167" fontId="3" fillId="7" borderId="29" xfId="1" applyNumberFormat="1" applyFont="1" applyFill="1" applyBorder="1" applyAlignment="1">
      <alignment horizontal="right" vertical="center"/>
    </xf>
    <xf numFmtId="167" fontId="3" fillId="8" borderId="29" xfId="1" applyNumberFormat="1" applyFont="1" applyFill="1" applyBorder="1" applyAlignment="1">
      <alignment horizontal="right" vertical="center"/>
    </xf>
    <xf numFmtId="167" fontId="3" fillId="7" borderId="29" xfId="1" quotePrefix="1" applyNumberFormat="1" applyFont="1" applyFill="1" applyBorder="1" applyAlignment="1">
      <alignment horizontal="right" vertical="center"/>
    </xf>
    <xf numFmtId="4" fontId="3" fillId="0" borderId="27" xfId="0" applyNumberFormat="1" applyFont="1" applyBorder="1" applyAlignment="1">
      <alignment horizontal="left" vertical="center"/>
    </xf>
    <xf numFmtId="167" fontId="7" fillId="21" borderId="29" xfId="1" applyNumberFormat="1" applyFont="1" applyFill="1" applyBorder="1" applyAlignment="1">
      <alignment horizontal="right" vertical="center"/>
    </xf>
    <xf numFmtId="167" fontId="7" fillId="23" borderId="29" xfId="1" applyNumberFormat="1" applyFont="1" applyFill="1" applyBorder="1" applyAlignment="1">
      <alignment horizontal="right" vertical="center"/>
    </xf>
    <xf numFmtId="167" fontId="7" fillId="22" borderId="29" xfId="1" applyNumberFormat="1" applyFont="1" applyFill="1" applyBorder="1" applyAlignment="1">
      <alignment horizontal="right" vertical="center"/>
    </xf>
    <xf numFmtId="167" fontId="5" fillId="0" borderId="29" xfId="1" applyNumberFormat="1" applyFont="1" applyFill="1" applyBorder="1" applyAlignment="1">
      <alignment horizontal="right" vertical="center"/>
    </xf>
    <xf numFmtId="167" fontId="7" fillId="13" borderId="29" xfId="0" applyNumberFormat="1" applyFont="1" applyFill="1" applyBorder="1" applyAlignment="1">
      <alignment horizontal="right" vertical="center" wrapText="1"/>
    </xf>
    <xf numFmtId="167" fontId="21" fillId="0" borderId="0" xfId="11" applyNumberFormat="1" applyFont="1" applyFill="1" applyAlignment="1">
      <alignment vertical="center"/>
    </xf>
    <xf numFmtId="0" fontId="22" fillId="26" borderId="34" xfId="0" applyFont="1" applyFill="1" applyBorder="1" applyAlignment="1">
      <alignment horizontal="center" vertical="center"/>
    </xf>
    <xf numFmtId="0" fontId="22" fillId="20" borderId="34" xfId="0" applyFont="1" applyFill="1" applyBorder="1" applyAlignment="1">
      <alignment horizontal="center" vertical="center"/>
    </xf>
    <xf numFmtId="0" fontId="21" fillId="29" borderId="34" xfId="0" applyFont="1" applyFill="1" applyBorder="1" applyAlignment="1">
      <alignment vertical="center"/>
    </xf>
    <xf numFmtId="44" fontId="21" fillId="29" borderId="34" xfId="11" applyFont="1" applyFill="1" applyBorder="1" applyAlignment="1">
      <alignment vertical="center"/>
    </xf>
    <xf numFmtId="0" fontId="21" fillId="28" borderId="34" xfId="0" applyFont="1" applyFill="1" applyBorder="1" applyAlignment="1">
      <alignment vertical="center"/>
    </xf>
    <xf numFmtId="44" fontId="21" fillId="28" borderId="34" xfId="11" applyFont="1" applyFill="1" applyBorder="1" applyAlignment="1">
      <alignment vertical="center"/>
    </xf>
    <xf numFmtId="0" fontId="21" fillId="27" borderId="34" xfId="0" applyFont="1" applyFill="1" applyBorder="1" applyAlignment="1">
      <alignment vertical="center"/>
    </xf>
    <xf numFmtId="44" fontId="21" fillId="27" borderId="34" xfId="11" applyFont="1" applyFill="1" applyBorder="1" applyAlignment="1">
      <alignment vertical="center"/>
    </xf>
    <xf numFmtId="0" fontId="21" fillId="30" borderId="34" xfId="0" applyFont="1" applyFill="1" applyBorder="1" applyAlignment="1">
      <alignment vertical="center"/>
    </xf>
    <xf numFmtId="44" fontId="21" fillId="30" borderId="34" xfId="11" applyFont="1" applyFill="1" applyBorder="1" applyAlignment="1">
      <alignment vertical="center"/>
    </xf>
    <xf numFmtId="0" fontId="21" fillId="31" borderId="34" xfId="0" applyFont="1" applyFill="1" applyBorder="1" applyAlignment="1">
      <alignment vertical="center"/>
    </xf>
    <xf numFmtId="44" fontId="21" fillId="31" borderId="34" xfId="11" applyFont="1" applyFill="1" applyBorder="1" applyAlignment="1">
      <alignment vertical="center"/>
    </xf>
    <xf numFmtId="0" fontId="21" fillId="32" borderId="34" xfId="0" applyFont="1" applyFill="1" applyBorder="1" applyAlignment="1">
      <alignment vertical="center"/>
    </xf>
    <xf numFmtId="44" fontId="21" fillId="32" borderId="34" xfId="11" applyFont="1" applyFill="1" applyBorder="1" applyAlignment="1">
      <alignment vertical="center"/>
    </xf>
    <xf numFmtId="0" fontId="21" fillId="0" borderId="34" xfId="0" applyFont="1" applyBorder="1" applyAlignment="1">
      <alignment vertical="center"/>
    </xf>
    <xf numFmtId="44" fontId="21" fillId="0" borderId="34" xfId="11" applyFont="1" applyBorder="1" applyAlignment="1">
      <alignment vertical="center"/>
    </xf>
    <xf numFmtId="44" fontId="21" fillId="0" borderId="34" xfId="11" applyFont="1" applyFill="1" applyBorder="1" applyAlignment="1">
      <alignment vertical="center"/>
    </xf>
    <xf numFmtId="0" fontId="21" fillId="33" borderId="34" xfId="0" applyFont="1" applyFill="1" applyBorder="1" applyAlignment="1">
      <alignment vertical="center"/>
    </xf>
    <xf numFmtId="44" fontId="21" fillId="33" borderId="34" xfId="11" applyFont="1" applyFill="1" applyBorder="1" applyAlignment="1">
      <alignment vertical="center"/>
    </xf>
    <xf numFmtId="0" fontId="21" fillId="25" borderId="34" xfId="0" applyFont="1" applyFill="1" applyBorder="1" applyAlignment="1">
      <alignment vertical="center"/>
    </xf>
    <xf numFmtId="44" fontId="21" fillId="25" borderId="34" xfId="11" applyFont="1" applyFill="1" applyBorder="1" applyAlignment="1">
      <alignment vertical="center"/>
    </xf>
    <xf numFmtId="0" fontId="22" fillId="0" borderId="34" xfId="0" applyFont="1" applyBorder="1" applyAlignment="1">
      <alignment vertical="center"/>
    </xf>
    <xf numFmtId="44" fontId="22" fillId="0" borderId="34" xfId="0" applyNumberFormat="1" applyFont="1" applyBorder="1" applyAlignment="1">
      <alignment vertical="center"/>
    </xf>
    <xf numFmtId="44" fontId="22" fillId="0" borderId="34" xfId="11" applyFont="1" applyBorder="1" applyAlignment="1">
      <alignment vertical="center"/>
    </xf>
    <xf numFmtId="0" fontId="21" fillId="29" borderId="34" xfId="0" applyFont="1" applyFill="1" applyBorder="1" applyAlignment="1">
      <alignment vertical="center" wrapText="1"/>
    </xf>
    <xf numFmtId="0" fontId="21" fillId="28" borderId="34" xfId="0" applyFont="1" applyFill="1" applyBorder="1" applyAlignment="1">
      <alignment vertical="center" wrapText="1"/>
    </xf>
    <xf numFmtId="0" fontId="21" fillId="27" borderId="34" xfId="0" applyFont="1" applyFill="1" applyBorder="1" applyAlignment="1">
      <alignment vertical="center" wrapText="1"/>
    </xf>
    <xf numFmtId="0" fontId="21" fillId="30" borderId="34" xfId="0" applyFont="1" applyFill="1" applyBorder="1" applyAlignment="1">
      <alignment vertical="center" wrapText="1"/>
    </xf>
    <xf numFmtId="0" fontId="21" fillId="31" borderId="34" xfId="0" applyFont="1" applyFill="1" applyBorder="1" applyAlignment="1">
      <alignment vertical="center" wrapText="1"/>
    </xf>
    <xf numFmtId="0" fontId="21" fillId="32" borderId="34" xfId="0" applyFont="1" applyFill="1" applyBorder="1" applyAlignment="1">
      <alignment vertical="center" wrapText="1"/>
    </xf>
    <xf numFmtId="0" fontId="21" fillId="0" borderId="34" xfId="0" applyFont="1" applyBorder="1" applyAlignment="1">
      <alignment vertical="center" wrapText="1"/>
    </xf>
    <xf numFmtId="0" fontId="21" fillId="33" borderId="34" xfId="0" applyFont="1" applyFill="1" applyBorder="1" applyAlignment="1">
      <alignment vertical="center" wrapText="1"/>
    </xf>
    <xf numFmtId="0" fontId="21" fillId="25" borderId="34" xfId="0" applyFont="1" applyFill="1" applyBorder="1" applyAlignment="1">
      <alignment vertical="center" wrapText="1"/>
    </xf>
    <xf numFmtId="169" fontId="5" fillId="0" borderId="29" xfId="1" applyNumberFormat="1" applyFont="1" applyFill="1" applyBorder="1" applyAlignment="1">
      <alignment horizontal="right" vertical="center"/>
    </xf>
    <xf numFmtId="169" fontId="7" fillId="13" borderId="29" xfId="0" applyNumberFormat="1" applyFont="1" applyFill="1" applyBorder="1" applyAlignment="1">
      <alignment horizontal="right" vertical="center" wrapText="1"/>
    </xf>
    <xf numFmtId="170" fontId="7" fillId="13" borderId="29" xfId="0" applyNumberFormat="1" applyFont="1" applyFill="1" applyBorder="1" applyAlignment="1">
      <alignment horizontal="right" vertical="center" wrapText="1"/>
    </xf>
    <xf numFmtId="171" fontId="7" fillId="13" borderId="29" xfId="0" applyNumberFormat="1" applyFont="1" applyFill="1" applyBorder="1" applyAlignment="1">
      <alignment horizontal="right" vertical="center" wrapText="1"/>
    </xf>
    <xf numFmtId="169" fontId="3" fillId="0" borderId="29" xfId="1" applyNumberFormat="1" applyFont="1" applyBorder="1" applyAlignment="1">
      <alignment horizontal="right" vertical="center"/>
    </xf>
    <xf numFmtId="0" fontId="5" fillId="0" borderId="0" xfId="8" applyFont="1" applyAlignment="1">
      <alignment vertical="center" wrapText="1"/>
    </xf>
    <xf numFmtId="167" fontId="5" fillId="0" borderId="29" xfId="8" applyNumberFormat="1" applyFont="1" applyBorder="1" applyAlignment="1">
      <alignment vertical="center"/>
    </xf>
    <xf numFmtId="167" fontId="5" fillId="0" borderId="0" xfId="8" applyNumberFormat="1" applyFont="1" applyAlignment="1">
      <alignment vertical="center"/>
    </xf>
    <xf numFmtId="167" fontId="5" fillId="0" borderId="29" xfId="8" applyNumberFormat="1" applyFont="1" applyBorder="1" applyAlignment="1">
      <alignment horizontal="right" vertical="center"/>
    </xf>
    <xf numFmtId="0" fontId="7" fillId="0" borderId="0" xfId="8" applyFont="1" applyAlignment="1">
      <alignment vertical="center"/>
    </xf>
    <xf numFmtId="169" fontId="5" fillId="0" borderId="0" xfId="8" applyNumberFormat="1" applyFont="1" applyAlignment="1">
      <alignment vertical="center"/>
    </xf>
    <xf numFmtId="49" fontId="6" fillId="5" borderId="29" xfId="0" applyNumberFormat="1" applyFont="1" applyFill="1" applyBorder="1" applyAlignment="1">
      <alignment horizontal="center" vertical="center"/>
    </xf>
    <xf numFmtId="49" fontId="6" fillId="6" borderId="29" xfId="0" applyNumberFormat="1" applyFont="1" applyFill="1" applyBorder="1" applyAlignment="1">
      <alignment horizontal="center" vertical="center"/>
    </xf>
    <xf numFmtId="0" fontId="6" fillId="6" borderId="29" xfId="0" applyFont="1" applyFill="1" applyBorder="1" applyAlignment="1">
      <alignment horizontal="center" vertical="center"/>
    </xf>
    <xf numFmtId="0" fontId="3" fillId="0" borderId="29" xfId="0" applyFont="1" applyBorder="1" applyAlignment="1">
      <alignment horizontal="center" vertical="center"/>
    </xf>
    <xf numFmtId="49" fontId="3" fillId="0" borderId="29" xfId="0" applyNumberFormat="1" applyFont="1" applyBorder="1" applyAlignment="1">
      <alignment horizontal="center" vertical="center"/>
    </xf>
    <xf numFmtId="49" fontId="6" fillId="0" borderId="29" xfId="0" applyNumberFormat="1" applyFont="1" applyBorder="1" applyAlignment="1">
      <alignment horizontal="center" vertical="center"/>
    </xf>
    <xf numFmtId="0" fontId="6" fillId="0" borderId="0" xfId="0" applyFont="1"/>
    <xf numFmtId="0" fontId="6" fillId="0" borderId="29" xfId="0" applyFont="1" applyBorder="1" applyAlignment="1">
      <alignment horizontal="center" vertical="center"/>
    </xf>
    <xf numFmtId="0" fontId="6" fillId="7" borderId="29" xfId="0" applyFont="1" applyFill="1" applyBorder="1" applyAlignment="1">
      <alignment horizontal="center" vertical="center"/>
    </xf>
    <xf numFmtId="49" fontId="6" fillId="7" borderId="29" xfId="0" applyNumberFormat="1" applyFont="1" applyFill="1" applyBorder="1" applyAlignment="1">
      <alignment horizontal="center" vertical="center"/>
    </xf>
    <xf numFmtId="168" fontId="3" fillId="0" borderId="0" xfId="0" applyNumberFormat="1" applyFont="1"/>
    <xf numFmtId="0" fontId="3" fillId="6" borderId="29" xfId="0" applyFont="1" applyFill="1" applyBorder="1" applyAlignment="1">
      <alignment horizontal="center" vertical="center"/>
    </xf>
    <xf numFmtId="167" fontId="3" fillId="0" borderId="0" xfId="0" applyNumberFormat="1" applyFont="1"/>
    <xf numFmtId="49" fontId="6" fillId="8" borderId="29" xfId="0" applyNumberFormat="1" applyFont="1" applyFill="1" applyBorder="1" applyAlignment="1">
      <alignment horizontal="center" vertical="center"/>
    </xf>
    <xf numFmtId="0" fontId="3" fillId="8" borderId="29" xfId="0" applyFont="1" applyFill="1" applyBorder="1" applyAlignment="1">
      <alignment horizontal="center" vertical="center"/>
    </xf>
    <xf numFmtId="0" fontId="3" fillId="7" borderId="29" xfId="0" applyFont="1" applyFill="1" applyBorder="1" applyAlignment="1">
      <alignment horizontal="center" vertical="center"/>
    </xf>
    <xf numFmtId="49" fontId="6" fillId="9" borderId="29" xfId="9" applyNumberFormat="1" applyFont="1" applyFill="1" applyBorder="1" applyAlignment="1">
      <alignment horizontal="center" vertical="center"/>
    </xf>
    <xf numFmtId="0" fontId="3" fillId="9" borderId="29" xfId="9" applyFont="1" applyFill="1" applyBorder="1" applyAlignment="1">
      <alignment horizontal="center" vertical="center"/>
    </xf>
    <xf numFmtId="0" fontId="6" fillId="9" borderId="29" xfId="9" applyFont="1" applyFill="1" applyBorder="1" applyAlignment="1">
      <alignment vertical="center" wrapText="1"/>
    </xf>
    <xf numFmtId="167" fontId="6" fillId="9" borderId="29" xfId="7" applyNumberFormat="1" applyFont="1" applyFill="1" applyBorder="1" applyAlignment="1">
      <alignment horizontal="right" vertical="center" wrapText="1"/>
    </xf>
    <xf numFmtId="169" fontId="6" fillId="9" borderId="29" xfId="7" applyNumberFormat="1" applyFont="1" applyFill="1" applyBorder="1" applyAlignment="1">
      <alignment horizontal="right" vertical="center" wrapText="1"/>
    </xf>
    <xf numFmtId="0" fontId="3" fillId="0" borderId="0" xfId="9" applyFont="1"/>
    <xf numFmtId="164" fontId="3" fillId="0" borderId="0" xfId="0" applyNumberFormat="1" applyFont="1"/>
    <xf numFmtId="44" fontId="21" fillId="0" borderId="0" xfId="11" applyFont="1" applyAlignment="1">
      <alignment vertical="center"/>
    </xf>
    <xf numFmtId="173" fontId="21" fillId="0" borderId="0" xfId="0" applyNumberFormat="1" applyFont="1" applyAlignment="1">
      <alignment vertical="center"/>
    </xf>
    <xf numFmtId="164" fontId="5" fillId="0" borderId="23" xfId="1" applyNumberFormat="1" applyFont="1" applyFill="1" applyBorder="1" applyAlignment="1">
      <alignment horizontal="right" vertical="center"/>
    </xf>
    <xf numFmtId="164" fontId="7" fillId="11" borderId="23" xfId="1" applyNumberFormat="1" applyFont="1" applyFill="1" applyBorder="1" applyAlignment="1">
      <alignment horizontal="right" vertical="center"/>
    </xf>
    <xf numFmtId="174" fontId="0" fillId="0" borderId="0" xfId="0" applyNumberFormat="1" applyAlignment="1">
      <alignment vertical="center"/>
    </xf>
    <xf numFmtId="164" fontId="9" fillId="28" borderId="23" xfId="1" applyNumberFormat="1" applyFont="1" applyFill="1" applyBorder="1" applyAlignment="1">
      <alignment horizontal="right" vertical="center"/>
    </xf>
    <xf numFmtId="2" fontId="0" fillId="0" borderId="0" xfId="0" applyNumberFormat="1" applyAlignment="1">
      <alignment vertical="center"/>
    </xf>
    <xf numFmtId="0" fontId="5" fillId="0" borderId="29" xfId="0" quotePrefix="1" applyFont="1" applyBorder="1" applyAlignment="1">
      <alignment horizontal="left" vertical="top" wrapText="1"/>
    </xf>
    <xf numFmtId="167" fontId="27" fillId="25" borderId="29" xfId="1" applyNumberFormat="1" applyFont="1" applyFill="1" applyBorder="1" applyAlignment="1">
      <alignment horizontal="right" vertical="center"/>
    </xf>
    <xf numFmtId="167" fontId="3" fillId="25" borderId="0" xfId="0" applyNumberFormat="1" applyFont="1" applyFill="1"/>
    <xf numFmtId="167" fontId="28" fillId="25" borderId="29" xfId="1" applyNumberFormat="1" applyFont="1" applyFill="1" applyBorder="1" applyAlignment="1">
      <alignment horizontal="right" vertical="center"/>
    </xf>
    <xf numFmtId="167" fontId="27" fillId="3" borderId="29" xfId="1" applyNumberFormat="1" applyFont="1" applyFill="1" applyBorder="1" applyAlignment="1">
      <alignment horizontal="right" vertical="center"/>
    </xf>
    <xf numFmtId="167" fontId="28" fillId="3" borderId="29" xfId="1" applyNumberFormat="1" applyFont="1" applyFill="1" applyBorder="1" applyAlignment="1">
      <alignment horizontal="right" vertical="center"/>
    </xf>
    <xf numFmtId="172" fontId="9" fillId="11" borderId="23" xfId="1" applyNumberFormat="1" applyFont="1" applyFill="1" applyBorder="1" applyAlignment="1">
      <alignment horizontal="right" vertical="center"/>
    </xf>
    <xf numFmtId="167" fontId="6" fillId="35" borderId="29" xfId="7" applyNumberFormat="1" applyFont="1" applyFill="1" applyBorder="1" applyAlignment="1">
      <alignment horizontal="right" vertical="center" wrapText="1"/>
    </xf>
    <xf numFmtId="167" fontId="6" fillId="36" borderId="29" xfId="1" applyNumberFormat="1" applyFont="1" applyFill="1" applyBorder="1" applyAlignment="1">
      <alignment horizontal="right" vertical="center"/>
    </xf>
    <xf numFmtId="4" fontId="10" fillId="37" borderId="23" xfId="1" applyNumberFormat="1" applyFont="1" applyFill="1" applyBorder="1" applyAlignment="1">
      <alignment horizontal="right" vertical="center"/>
    </xf>
    <xf numFmtId="167" fontId="6" fillId="38" borderId="29" xfId="1" applyNumberFormat="1" applyFont="1" applyFill="1" applyBorder="1" applyAlignment="1">
      <alignment horizontal="right" vertical="center"/>
    </xf>
    <xf numFmtId="164" fontId="9" fillId="39" borderId="23" xfId="1" applyNumberFormat="1" applyFont="1" applyFill="1" applyBorder="1" applyAlignment="1">
      <alignment horizontal="right" vertical="center"/>
    </xf>
    <xf numFmtId="4" fontId="10" fillId="20" borderId="23" xfId="1" applyNumberFormat="1" applyFont="1" applyFill="1" applyBorder="1" applyAlignment="1">
      <alignment horizontal="right" vertical="center"/>
    </xf>
    <xf numFmtId="4" fontId="18" fillId="18" borderId="23" xfId="1" applyNumberFormat="1" applyFont="1" applyFill="1" applyBorder="1" applyAlignment="1">
      <alignment horizontal="right" vertical="center"/>
    </xf>
    <xf numFmtId="4" fontId="10" fillId="19" borderId="23" xfId="1" applyNumberFormat="1" applyFont="1" applyFill="1" applyBorder="1" applyAlignment="1">
      <alignment horizontal="right" vertical="center"/>
    </xf>
    <xf numFmtId="4" fontId="10" fillId="17" borderId="23" xfId="1" applyNumberFormat="1" applyFont="1" applyFill="1" applyBorder="1" applyAlignment="1">
      <alignment horizontal="right" vertical="center"/>
    </xf>
    <xf numFmtId="4" fontId="10" fillId="10" borderId="23" xfId="1" applyNumberFormat="1" applyFont="1" applyFill="1" applyBorder="1" applyAlignment="1">
      <alignment horizontal="right" vertical="center"/>
    </xf>
    <xf numFmtId="4" fontId="10" fillId="0" borderId="23" xfId="1" applyNumberFormat="1" applyFont="1" applyFill="1" applyBorder="1" applyAlignment="1">
      <alignment horizontal="right" vertical="center"/>
    </xf>
    <xf numFmtId="4" fontId="10" fillId="11" borderId="23" xfId="1" applyNumberFormat="1" applyFont="1" applyFill="1" applyBorder="1" applyAlignment="1">
      <alignment horizontal="right" vertical="center"/>
    </xf>
    <xf numFmtId="4" fontId="10" fillId="12" borderId="23" xfId="1" applyNumberFormat="1" applyFont="1" applyFill="1" applyBorder="1" applyAlignment="1">
      <alignment horizontal="right" vertical="center"/>
    </xf>
    <xf numFmtId="174" fontId="21" fillId="0" borderId="0" xfId="0" applyNumberFormat="1" applyFont="1" applyAlignment="1">
      <alignment vertical="center"/>
    </xf>
    <xf numFmtId="164" fontId="10" fillId="17" borderId="23" xfId="1" applyNumberFormat="1" applyFont="1" applyFill="1" applyBorder="1" applyAlignment="1">
      <alignment horizontal="right" vertical="center"/>
    </xf>
    <xf numFmtId="164" fontId="10" fillId="10" borderId="23" xfId="1" applyNumberFormat="1" applyFont="1" applyFill="1" applyBorder="1" applyAlignment="1">
      <alignment horizontal="right" vertical="center"/>
    </xf>
    <xf numFmtId="164" fontId="10" fillId="12" borderId="23" xfId="1" applyNumberFormat="1" applyFont="1" applyFill="1" applyBorder="1" applyAlignment="1">
      <alignment horizontal="right" vertical="center"/>
    </xf>
    <xf numFmtId="164" fontId="21" fillId="0" borderId="0" xfId="0" applyNumberFormat="1" applyFont="1" applyAlignment="1">
      <alignment vertical="center"/>
    </xf>
    <xf numFmtId="165" fontId="10" fillId="3" borderId="23" xfId="1" applyNumberFormat="1" applyFont="1" applyFill="1" applyBorder="1" applyAlignment="1">
      <alignment horizontal="left" vertical="center"/>
    </xf>
    <xf numFmtId="167" fontId="29" fillId="34" borderId="29" xfId="1" applyNumberFormat="1" applyFont="1" applyFill="1" applyBorder="1" applyAlignment="1">
      <alignment horizontal="right" vertical="center"/>
    </xf>
    <xf numFmtId="167" fontId="7" fillId="40" borderId="29" xfId="1" applyNumberFormat="1" applyFont="1" applyFill="1" applyBorder="1" applyAlignment="1">
      <alignment horizontal="right" vertical="center"/>
    </xf>
    <xf numFmtId="0" fontId="4" fillId="17" borderId="10" xfId="0" applyFont="1" applyFill="1" applyBorder="1" applyAlignment="1">
      <alignment horizontal="center" vertical="center" wrapText="1"/>
    </xf>
    <xf numFmtId="0" fontId="4" fillId="17" borderId="11" xfId="0" applyFont="1" applyFill="1" applyBorder="1" applyAlignment="1">
      <alignment horizontal="center" vertical="center" wrapText="1"/>
    </xf>
    <xf numFmtId="0" fontId="4" fillId="17" borderId="5" xfId="0" applyFont="1" applyFill="1" applyBorder="1" applyAlignment="1">
      <alignment horizontal="center" vertical="center" wrapText="1"/>
    </xf>
    <xf numFmtId="0" fontId="9" fillId="0" borderId="24" xfId="2" applyFont="1" applyBorder="1" applyAlignment="1">
      <alignment horizontal="center" vertical="center" wrapText="1"/>
    </xf>
    <xf numFmtId="0" fontId="9" fillId="0" borderId="20" xfId="2" applyFont="1" applyBorder="1" applyAlignment="1">
      <alignment horizontal="center" vertical="center" wrapText="1"/>
    </xf>
    <xf numFmtId="0" fontId="5" fillId="0" borderId="10" xfId="2" applyBorder="1" applyAlignment="1">
      <alignment horizontal="center" vertical="center"/>
    </xf>
    <xf numFmtId="0" fontId="5" fillId="0" borderId="11" xfId="2" applyBorder="1" applyAlignment="1">
      <alignment horizontal="center" vertical="center"/>
    </xf>
    <xf numFmtId="0" fontId="1" fillId="0" borderId="11" xfId="2" applyFont="1" applyBorder="1" applyAlignment="1">
      <alignment horizontal="center" vertical="center"/>
    </xf>
    <xf numFmtId="0" fontId="5" fillId="0" borderId="5" xfId="2" applyBorder="1" applyAlignment="1">
      <alignment horizontal="center" vertical="center"/>
    </xf>
    <xf numFmtId="0" fontId="7" fillId="0" borderId="1" xfId="2" applyFont="1" applyBorder="1" applyAlignment="1">
      <alignment horizontal="center" vertical="center"/>
    </xf>
    <xf numFmtId="0" fontId="7" fillId="0" borderId="2" xfId="2" applyFont="1" applyBorder="1" applyAlignment="1">
      <alignment horizontal="center" vertical="center"/>
    </xf>
    <xf numFmtId="0" fontId="5" fillId="0" borderId="2" xfId="2" applyBorder="1" applyAlignment="1">
      <alignment horizontal="center" vertical="center"/>
    </xf>
    <xf numFmtId="0" fontId="7" fillId="0" borderId="3" xfId="2" applyFont="1" applyBorder="1" applyAlignment="1">
      <alignment horizontal="center" vertical="center"/>
    </xf>
    <xf numFmtId="0" fontId="7" fillId="0" borderId="7" xfId="2" applyFont="1" applyBorder="1" applyAlignment="1">
      <alignment horizontal="center" vertical="center"/>
    </xf>
    <xf numFmtId="0" fontId="7" fillId="0" borderId="0" xfId="2" applyFont="1" applyAlignment="1">
      <alignment horizontal="center" vertical="center"/>
    </xf>
    <xf numFmtId="0" fontId="5" fillId="0" borderId="0" xfId="2" applyAlignment="1">
      <alignment horizontal="center" vertical="center"/>
    </xf>
    <xf numFmtId="0" fontId="7" fillId="0" borderId="4"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5" fillId="0" borderId="9" xfId="2" applyBorder="1" applyAlignment="1">
      <alignment horizontal="center" vertical="center"/>
    </xf>
    <xf numFmtId="0" fontId="7" fillId="0" borderId="6" xfId="2" applyFont="1" applyBorder="1" applyAlignment="1">
      <alignment horizontal="center" vertical="center"/>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8" fillId="0" borderId="19" xfId="0" applyFont="1" applyBorder="1" applyAlignment="1">
      <alignment horizontal="center" vertical="center"/>
    </xf>
    <xf numFmtId="49" fontId="9" fillId="0" borderId="20" xfId="2" applyNumberFormat="1" applyFont="1" applyBorder="1" applyAlignment="1">
      <alignment horizontal="center" vertical="center" wrapText="1"/>
    </xf>
    <xf numFmtId="49" fontId="9" fillId="0" borderId="23" xfId="2" applyNumberFormat="1" applyFont="1" applyBorder="1" applyAlignment="1">
      <alignment horizontal="center" vertical="center" wrapText="1"/>
    </xf>
    <xf numFmtId="49" fontId="10" fillId="0" borderId="20" xfId="2" applyNumberFormat="1" applyFont="1" applyBorder="1" applyAlignment="1">
      <alignment horizontal="center" vertical="center" wrapText="1"/>
    </xf>
    <xf numFmtId="49" fontId="10" fillId="0" borderId="23" xfId="2" applyNumberFormat="1" applyFont="1" applyBorder="1" applyAlignment="1">
      <alignment horizontal="center" vertical="center" wrapText="1"/>
    </xf>
    <xf numFmtId="49" fontId="9" fillId="0" borderId="21" xfId="2" applyNumberFormat="1" applyFont="1" applyBorder="1" applyAlignment="1">
      <alignment horizontal="center" vertical="center" wrapText="1"/>
    </xf>
    <xf numFmtId="49" fontId="9" fillId="0" borderId="18" xfId="2" applyNumberFormat="1" applyFont="1" applyBorder="1" applyAlignment="1">
      <alignment horizontal="center" vertical="center" wrapText="1"/>
    </xf>
    <xf numFmtId="49" fontId="9" fillId="0" borderId="19" xfId="2" applyNumberFormat="1" applyFont="1" applyBorder="1" applyAlignment="1">
      <alignment horizontal="center" vertical="center" wrapText="1"/>
    </xf>
    <xf numFmtId="49" fontId="10" fillId="2" borderId="22" xfId="2" applyNumberFormat="1" applyFont="1" applyFill="1" applyBorder="1" applyAlignment="1">
      <alignment horizontal="center" vertical="center" wrapText="1"/>
    </xf>
    <xf numFmtId="49" fontId="10" fillId="2" borderId="20" xfId="2" applyNumberFormat="1" applyFont="1" applyFill="1" applyBorder="1" applyAlignment="1">
      <alignment horizontal="center" vertical="center" wrapText="1"/>
    </xf>
    <xf numFmtId="49" fontId="10" fillId="37" borderId="22" xfId="2" applyNumberFormat="1" applyFont="1" applyFill="1" applyBorder="1" applyAlignment="1">
      <alignment horizontal="center" vertical="center" wrapText="1"/>
    </xf>
    <xf numFmtId="49" fontId="10" fillId="37" borderId="20" xfId="2" applyNumberFormat="1" applyFont="1" applyFill="1" applyBorder="1" applyAlignment="1">
      <alignment horizontal="center" vertical="center" wrapText="1"/>
    </xf>
    <xf numFmtId="49" fontId="9" fillId="0" borderId="24" xfId="2" applyNumberFormat="1" applyFont="1" applyBorder="1" applyAlignment="1">
      <alignment horizontal="center" vertical="center"/>
    </xf>
    <xf numFmtId="49" fontId="9" fillId="0" borderId="20" xfId="2" applyNumberFormat="1" applyFont="1" applyBorder="1" applyAlignment="1">
      <alignment horizontal="center" vertical="center"/>
    </xf>
    <xf numFmtId="0" fontId="6" fillId="0" borderId="9" xfId="2" applyFont="1" applyBorder="1" applyAlignment="1">
      <alignment horizontal="center" vertical="center"/>
    </xf>
    <xf numFmtId="0" fontId="6" fillId="16" borderId="1" xfId="2" applyFont="1" applyFill="1" applyBorder="1" applyAlignment="1">
      <alignment horizontal="center" vertical="center" wrapText="1"/>
    </xf>
    <xf numFmtId="0" fontId="6" fillId="16" borderId="3" xfId="2" applyFont="1" applyFill="1" applyBorder="1" applyAlignment="1">
      <alignment horizontal="center" vertical="center" wrapText="1"/>
    </xf>
    <xf numFmtId="0" fontId="6" fillId="16" borderId="10" xfId="2" applyFont="1" applyFill="1" applyBorder="1" applyAlignment="1">
      <alignment horizontal="center" vertical="center" wrapText="1"/>
    </xf>
    <xf numFmtId="0" fontId="6" fillId="16" borderId="5" xfId="2" applyFont="1" applyFill="1" applyBorder="1" applyAlignment="1">
      <alignment horizontal="center" vertical="center" wrapText="1"/>
    </xf>
    <xf numFmtId="0" fontId="6" fillId="2" borderId="10" xfId="2" applyFont="1" applyFill="1" applyBorder="1" applyAlignment="1">
      <alignment horizontal="center" vertical="center"/>
    </xf>
    <xf numFmtId="0" fontId="6" fillId="2" borderId="5" xfId="2" applyFont="1" applyFill="1" applyBorder="1" applyAlignment="1">
      <alignment horizontal="center" vertical="center"/>
    </xf>
    <xf numFmtId="0" fontId="6" fillId="17" borderId="1" xfId="2" quotePrefix="1" applyFont="1" applyFill="1" applyBorder="1" applyAlignment="1">
      <alignment horizontal="center" vertical="center" wrapText="1"/>
    </xf>
    <xf numFmtId="0" fontId="6" fillId="17" borderId="3" xfId="2" applyFont="1" applyFill="1" applyBorder="1" applyAlignment="1">
      <alignment horizontal="center" vertical="center" wrapText="1"/>
    </xf>
    <xf numFmtId="0" fontId="6" fillId="17" borderId="10" xfId="2" applyFont="1" applyFill="1" applyBorder="1" applyAlignment="1">
      <alignment horizontal="center" vertical="center" wrapText="1"/>
    </xf>
    <xf numFmtId="0" fontId="6" fillId="17" borderId="5" xfId="2" applyFont="1" applyFill="1" applyBorder="1" applyAlignment="1">
      <alignment horizontal="center" vertical="center" wrapText="1"/>
    </xf>
    <xf numFmtId="49" fontId="6" fillId="0" borderId="25" xfId="0" quotePrefix="1" applyNumberFormat="1" applyFont="1" applyBorder="1" applyAlignment="1">
      <alignment horizontal="center" vertical="center" wrapText="1"/>
    </xf>
    <xf numFmtId="0" fontId="3" fillId="0" borderId="26" xfId="0" applyFont="1" applyBorder="1"/>
    <xf numFmtId="0" fontId="3" fillId="0" borderId="27" xfId="0" applyFont="1" applyBorder="1"/>
    <xf numFmtId="0" fontId="3" fillId="0" borderId="32" xfId="0" applyFont="1" applyBorder="1" applyAlignment="1">
      <alignment horizontal="center"/>
    </xf>
    <xf numFmtId="49" fontId="6" fillId="4" borderId="28" xfId="0" applyNumberFormat="1" applyFont="1" applyFill="1" applyBorder="1" applyAlignment="1">
      <alignment horizontal="center" vertical="center" wrapText="1"/>
    </xf>
    <xf numFmtId="49" fontId="6" fillId="4" borderId="30" xfId="0" applyNumberFormat="1" applyFont="1" applyFill="1" applyBorder="1" applyAlignment="1">
      <alignment horizontal="center" vertical="center" wrapText="1"/>
    </xf>
    <xf numFmtId="49" fontId="6" fillId="4" borderId="28" xfId="0" quotePrefix="1" applyNumberFormat="1" applyFont="1" applyFill="1" applyBorder="1" applyAlignment="1">
      <alignment horizontal="center" vertical="center" wrapText="1"/>
    </xf>
    <xf numFmtId="49" fontId="6" fillId="4" borderId="30" xfId="0" quotePrefix="1" applyNumberFormat="1" applyFont="1" applyFill="1" applyBorder="1" applyAlignment="1">
      <alignment horizontal="center" vertical="center" wrapText="1"/>
    </xf>
    <xf numFmtId="49" fontId="7" fillId="12" borderId="29" xfId="8" quotePrefix="1" applyNumberFormat="1" applyFont="1" applyFill="1" applyBorder="1" applyAlignment="1">
      <alignment horizontal="center" vertical="center" wrapText="1"/>
    </xf>
    <xf numFmtId="0" fontId="5" fillId="12" borderId="29" xfId="8" applyFont="1" applyFill="1" applyBorder="1" applyAlignment="1">
      <alignment vertical="center"/>
    </xf>
    <xf numFmtId="49" fontId="7" fillId="15" borderId="29" xfId="8" quotePrefix="1" applyNumberFormat="1" applyFont="1" applyFill="1" applyBorder="1" applyAlignment="1">
      <alignment horizontal="center" vertical="center" wrapText="1"/>
    </xf>
    <xf numFmtId="49" fontId="7" fillId="37" borderId="25" xfId="8" quotePrefix="1" applyNumberFormat="1" applyFont="1" applyFill="1" applyBorder="1" applyAlignment="1">
      <alignment horizontal="center" vertical="center" wrapText="1"/>
    </xf>
    <xf numFmtId="49" fontId="7" fillId="37" borderId="26" xfId="8" quotePrefix="1" applyNumberFormat="1" applyFont="1" applyFill="1" applyBorder="1" applyAlignment="1">
      <alignment horizontal="center" vertical="center" wrapText="1"/>
    </xf>
    <xf numFmtId="49" fontId="7" fillId="37" borderId="27" xfId="8" quotePrefix="1" applyNumberFormat="1" applyFont="1" applyFill="1" applyBorder="1" applyAlignment="1">
      <alignment horizontal="center" vertical="center" wrapText="1"/>
    </xf>
    <xf numFmtId="44" fontId="21" fillId="33" borderId="34" xfId="11" applyFont="1" applyFill="1" applyBorder="1" applyAlignment="1">
      <alignment horizontal="center" vertical="center"/>
    </xf>
    <xf numFmtId="0" fontId="21" fillId="33" borderId="34" xfId="0" applyFont="1" applyFill="1" applyBorder="1" applyAlignment="1">
      <alignment horizontal="center" vertical="center"/>
    </xf>
    <xf numFmtId="0" fontId="21" fillId="29" borderId="34" xfId="0" applyFont="1" applyFill="1" applyBorder="1" applyAlignment="1">
      <alignment horizontal="center" vertical="center"/>
    </xf>
    <xf numFmtId="44" fontId="21" fillId="29" borderId="34" xfId="11" applyFont="1" applyFill="1" applyBorder="1" applyAlignment="1">
      <alignment horizontal="center" vertical="center"/>
    </xf>
    <xf numFmtId="44" fontId="21" fillId="31" borderId="34" xfId="11" applyFont="1" applyFill="1" applyBorder="1" applyAlignment="1">
      <alignment horizontal="center" vertical="center"/>
    </xf>
    <xf numFmtId="0" fontId="21" fillId="31" borderId="34" xfId="0" applyFont="1" applyFill="1" applyBorder="1" applyAlignment="1">
      <alignment horizontal="center" vertical="center"/>
    </xf>
    <xf numFmtId="44" fontId="21" fillId="32" borderId="34" xfId="11" applyFont="1" applyFill="1" applyBorder="1" applyAlignment="1">
      <alignment horizontal="center" vertical="center"/>
    </xf>
    <xf numFmtId="0" fontId="21" fillId="32" borderId="34" xfId="0" applyFont="1" applyFill="1" applyBorder="1" applyAlignment="1">
      <alignment horizontal="center" vertical="center"/>
    </xf>
    <xf numFmtId="44" fontId="21" fillId="27" borderId="34" xfId="11" applyFont="1" applyFill="1" applyBorder="1" applyAlignment="1">
      <alignment horizontal="center" vertical="center"/>
    </xf>
    <xf numFmtId="0" fontId="21" fillId="27" borderId="34" xfId="0" applyFont="1" applyFill="1" applyBorder="1" applyAlignment="1">
      <alignment horizontal="center" vertical="center"/>
    </xf>
    <xf numFmtId="0" fontId="22" fillId="26" borderId="34" xfId="0" applyFont="1" applyFill="1" applyBorder="1" applyAlignment="1">
      <alignment horizontal="center" vertical="center"/>
    </xf>
    <xf numFmtId="0" fontId="22" fillId="20" borderId="34" xfId="0" applyFont="1" applyFill="1" applyBorder="1" applyAlignment="1">
      <alignment horizontal="center" vertical="center"/>
    </xf>
    <xf numFmtId="44" fontId="21" fillId="28" borderId="34" xfId="11" applyFont="1" applyFill="1" applyBorder="1" applyAlignment="1">
      <alignment horizontal="center" vertical="center"/>
    </xf>
    <xf numFmtId="0" fontId="21" fillId="28" borderId="34" xfId="0" applyFont="1" applyFill="1" applyBorder="1" applyAlignment="1">
      <alignment horizontal="center" vertical="center"/>
    </xf>
  </cellXfs>
  <cellStyles count="12">
    <cellStyle name="Hipervínculo" xfId="10" builtinId="8"/>
    <cellStyle name="Millares" xfId="1" builtinId="3"/>
    <cellStyle name="Millares [0] 2" xfId="3"/>
    <cellStyle name="Millares [0] 2 2" xfId="6"/>
    <cellStyle name="Millares 2" xfId="4"/>
    <cellStyle name="Millares 2 2" xfId="7"/>
    <cellStyle name="Millares 3" xfId="5"/>
    <cellStyle name="Moneda" xfId="11" builtinId="4"/>
    <cellStyle name="Normal" xfId="0" builtinId="0"/>
    <cellStyle name="Normal 2" xfId="2"/>
    <cellStyle name="Normal 3" xfId="8"/>
    <cellStyle name="Normal 3 2" xfId="9"/>
  </cellStyles>
  <dxfs count="0"/>
  <tableStyles count="0" defaultTableStyle="TableStyleMedium2" defaultPivotStyle="PivotStyleLight16"/>
  <colors>
    <mruColors>
      <color rgb="FF99FF99"/>
      <color rgb="FFE1FFE1"/>
      <color rgb="FFCCFFCC"/>
      <color rgb="FF66FF66"/>
      <color rgb="FFFFB343"/>
      <color rgb="FFFFCCFF"/>
      <color rgb="FFF5FC9C"/>
      <color rgb="FFA8D08D"/>
      <color rgb="FFB4D79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2493644</xdr:colOff>
      <xdr:row>0</xdr:row>
      <xdr:rowOff>573405</xdr:rowOff>
    </xdr:from>
    <xdr:to>
      <xdr:col>2</xdr:col>
      <xdr:colOff>4271182</xdr:colOff>
      <xdr:row>0</xdr:row>
      <xdr:rowOff>1396365</xdr:rowOff>
    </xdr:to>
    <xdr:sp macro="" textlink="">
      <xdr:nvSpPr>
        <xdr:cNvPr id="2" name="3 CuadroTexto">
          <a:extLst>
            <a:ext uri="{FF2B5EF4-FFF2-40B4-BE49-F238E27FC236}">
              <a16:creationId xmlns:a16="http://schemas.microsoft.com/office/drawing/2014/main" id="{D15E77FD-9F2F-475A-8BF1-32B7CD5BDDA6}"/>
            </a:ext>
          </a:extLst>
        </xdr:cNvPr>
        <xdr:cNvSpPr txBox="1"/>
      </xdr:nvSpPr>
      <xdr:spPr bwMode="auto">
        <a:xfrm>
          <a:off x="2884169" y="573405"/>
          <a:ext cx="4730288" cy="8229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O" sz="1800" b="1">
              <a:solidFill>
                <a:schemeClr val="accent6"/>
              </a:solidFill>
              <a:latin typeface="Arial Narrow" pitchFamily="34" charset="0"/>
            </a:rPr>
            <a:t>Ministerio</a:t>
          </a:r>
          <a:r>
            <a:rPr lang="es-CO" sz="1800" b="1" baseline="0">
              <a:solidFill>
                <a:schemeClr val="accent6"/>
              </a:solidFill>
              <a:latin typeface="Arial Narrow" pitchFamily="34" charset="0"/>
            </a:rPr>
            <a:t> de Ambiente y Desarrollo Sostenible</a:t>
          </a:r>
        </a:p>
        <a:p>
          <a:pPr algn="ctr"/>
          <a:r>
            <a:rPr lang="es-CO" sz="1400" baseline="0">
              <a:solidFill>
                <a:schemeClr val="accent6"/>
              </a:solidFill>
              <a:latin typeface="Arial Narrow" pitchFamily="34" charset="0"/>
            </a:rPr>
            <a:t>Dirección de Ordenamiento Ambiental Territorial y Sistema Nacional Ambiental.</a:t>
          </a:r>
        </a:p>
      </xdr:txBody>
    </xdr:sp>
    <xdr:clientData/>
  </xdr:twoCellAnchor>
  <xdr:twoCellAnchor editAs="oneCell">
    <xdr:from>
      <xdr:col>0</xdr:col>
      <xdr:colOff>0</xdr:colOff>
      <xdr:row>0</xdr:row>
      <xdr:rowOff>171450</xdr:rowOff>
    </xdr:from>
    <xdr:to>
      <xdr:col>1</xdr:col>
      <xdr:colOff>2385060</xdr:colOff>
      <xdr:row>5</xdr:row>
      <xdr:rowOff>10794</xdr:rowOff>
    </xdr:to>
    <xdr:pic>
      <xdr:nvPicPr>
        <xdr:cNvPr id="3" name="Imagen 2">
          <a:extLst>
            <a:ext uri="{FF2B5EF4-FFF2-40B4-BE49-F238E27FC236}">
              <a16:creationId xmlns:a16="http://schemas.microsoft.com/office/drawing/2014/main" id="{37E5F137-20DC-42A9-B74E-B9B085D4BFC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71450"/>
          <a:ext cx="2775585" cy="1220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138752</xdr:colOff>
      <xdr:row>1</xdr:row>
      <xdr:rowOff>230505</xdr:rowOff>
    </xdr:from>
    <xdr:to>
      <xdr:col>10</xdr:col>
      <xdr:colOff>433635</xdr:colOff>
      <xdr:row>1</xdr:row>
      <xdr:rowOff>838200</xdr:rowOff>
    </xdr:to>
    <xdr:sp macro="" textlink="">
      <xdr:nvSpPr>
        <xdr:cNvPr id="2" name="3 CuadroTexto">
          <a:extLst>
            <a:ext uri="{FF2B5EF4-FFF2-40B4-BE49-F238E27FC236}">
              <a16:creationId xmlns:a16="http://schemas.microsoft.com/office/drawing/2014/main" id="{2911C5BF-5B31-4168-805F-2DA93A35BF39}"/>
            </a:ext>
          </a:extLst>
        </xdr:cNvPr>
        <xdr:cNvSpPr txBox="1"/>
      </xdr:nvSpPr>
      <xdr:spPr bwMode="auto">
        <a:xfrm>
          <a:off x="2722245" y="230505"/>
          <a:ext cx="5905500" cy="607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a:t>
          </a:r>
          <a:r>
            <a:rPr lang="es-CO" sz="1100" baseline="0">
              <a:solidFill>
                <a:srgbClr val="FF0000"/>
              </a:solidFill>
              <a:latin typeface="Arial Narrow" pitchFamily="34" charset="0"/>
            </a:rPr>
            <a:t>General</a:t>
          </a:r>
          <a:r>
            <a:rPr lang="es-CO" sz="1100" baseline="0">
              <a:solidFill>
                <a:schemeClr val="accent6"/>
              </a:solidFill>
              <a:latin typeface="Arial Narrow" pitchFamily="34" charset="0"/>
            </a:rPr>
            <a:t> de Ordenamiento Ambiental Territorial y Sistema Nacional Ambiental</a:t>
          </a:r>
        </a:p>
      </xdr:txBody>
    </xdr:sp>
    <xdr:clientData/>
  </xdr:twoCellAnchor>
  <xdr:twoCellAnchor editAs="oneCell">
    <xdr:from>
      <xdr:col>0</xdr:col>
      <xdr:colOff>0</xdr:colOff>
      <xdr:row>1</xdr:row>
      <xdr:rowOff>0</xdr:rowOff>
    </xdr:from>
    <xdr:to>
      <xdr:col>10</xdr:col>
      <xdr:colOff>2388843</xdr:colOff>
      <xdr:row>2</xdr:row>
      <xdr:rowOff>207649</xdr:rowOff>
    </xdr:to>
    <xdr:pic>
      <xdr:nvPicPr>
        <xdr:cNvPr id="3" name="Imagen 2">
          <a:extLst>
            <a:ext uri="{FF2B5EF4-FFF2-40B4-BE49-F238E27FC236}">
              <a16:creationId xmlns:a16="http://schemas.microsoft.com/office/drawing/2014/main" id="{3356DAE5-960E-4FC2-9D4F-201CC7F9BF0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8859" cy="100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2722245</xdr:colOff>
      <xdr:row>0</xdr:row>
      <xdr:rowOff>230505</xdr:rowOff>
    </xdr:from>
    <xdr:to>
      <xdr:col>2</xdr:col>
      <xdr:colOff>226695</xdr:colOff>
      <xdr:row>0</xdr:row>
      <xdr:rowOff>838200</xdr:rowOff>
    </xdr:to>
    <xdr:sp macro="" textlink="">
      <xdr:nvSpPr>
        <xdr:cNvPr id="6" name="3 CuadroTexto">
          <a:extLst>
            <a:ext uri="{FF2B5EF4-FFF2-40B4-BE49-F238E27FC236}">
              <a16:creationId xmlns:a16="http://schemas.microsoft.com/office/drawing/2014/main" id="{AC46B677-D2EA-4BBD-A218-00966E5B6B7F}"/>
            </a:ext>
          </a:extLst>
        </xdr:cNvPr>
        <xdr:cNvSpPr txBox="1"/>
      </xdr:nvSpPr>
      <xdr:spPr bwMode="auto">
        <a:xfrm>
          <a:off x="2722245" y="230505"/>
          <a:ext cx="5905500" cy="6076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General de Ordenamiento Ambiental Territorial y Sistema Nacional Ambiental</a:t>
          </a:r>
        </a:p>
      </xdr:txBody>
    </xdr:sp>
    <xdr:clientData/>
  </xdr:twoCellAnchor>
  <xdr:twoCellAnchor editAs="oneCell">
    <xdr:from>
      <xdr:col>0</xdr:col>
      <xdr:colOff>0</xdr:colOff>
      <xdr:row>0</xdr:row>
      <xdr:rowOff>0</xdr:rowOff>
    </xdr:from>
    <xdr:to>
      <xdr:col>0</xdr:col>
      <xdr:colOff>2308859</xdr:colOff>
      <xdr:row>1</xdr:row>
      <xdr:rowOff>140974</xdr:rowOff>
    </xdr:to>
    <xdr:pic>
      <xdr:nvPicPr>
        <xdr:cNvPr id="7" name="Imagen 6">
          <a:extLst>
            <a:ext uri="{FF2B5EF4-FFF2-40B4-BE49-F238E27FC236}">
              <a16:creationId xmlns:a16="http://schemas.microsoft.com/office/drawing/2014/main" id="{31F3DF89-B380-4491-BA22-C0ED2B4B765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308859" cy="100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245745</xdr:colOff>
      <xdr:row>0</xdr:row>
      <xdr:rowOff>329565</xdr:rowOff>
    </xdr:from>
    <xdr:to>
      <xdr:col>1</xdr:col>
      <xdr:colOff>4594860</xdr:colOff>
      <xdr:row>0</xdr:row>
      <xdr:rowOff>922020</xdr:rowOff>
    </xdr:to>
    <xdr:sp macro="" textlink="">
      <xdr:nvSpPr>
        <xdr:cNvPr id="2" name="3 CuadroTexto">
          <a:extLst>
            <a:ext uri="{FF2B5EF4-FFF2-40B4-BE49-F238E27FC236}">
              <a16:creationId xmlns:a16="http://schemas.microsoft.com/office/drawing/2014/main" id="{1D224206-FD7E-4107-ADBE-C51C38BACD63}"/>
            </a:ext>
          </a:extLst>
        </xdr:cNvPr>
        <xdr:cNvSpPr txBox="1"/>
      </xdr:nvSpPr>
      <xdr:spPr bwMode="auto">
        <a:xfrm>
          <a:off x="3598545" y="329565"/>
          <a:ext cx="4320540" cy="592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General de Ordenamiento Ambiental Territorial y Sistema Nacional Ambiental</a:t>
          </a:r>
          <a:endParaRPr lang="es-CO" sz="1000">
            <a:solidFill>
              <a:schemeClr val="accent6"/>
            </a:solidFill>
            <a:latin typeface="Arial Narrow" pitchFamily="34" charset="0"/>
          </a:endParaRPr>
        </a:p>
      </xdr:txBody>
    </xdr:sp>
    <xdr:clientData/>
  </xdr:twoCellAnchor>
  <xdr:twoCellAnchor editAs="oneCell">
    <xdr:from>
      <xdr:col>0</xdr:col>
      <xdr:colOff>487680</xdr:colOff>
      <xdr:row>0</xdr:row>
      <xdr:rowOff>0</xdr:rowOff>
    </xdr:from>
    <xdr:to>
      <xdr:col>0</xdr:col>
      <xdr:colOff>2804160</xdr:colOff>
      <xdr:row>0</xdr:row>
      <xdr:rowOff>1011075</xdr:rowOff>
    </xdr:to>
    <xdr:pic>
      <xdr:nvPicPr>
        <xdr:cNvPr id="3" name="Imagen 2">
          <a:extLst>
            <a:ext uri="{FF2B5EF4-FFF2-40B4-BE49-F238E27FC236}">
              <a16:creationId xmlns:a16="http://schemas.microsoft.com/office/drawing/2014/main" id="{691E98AC-01C3-4C5F-BD30-CBAB23EDCE7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 y="0"/>
          <a:ext cx="2316480" cy="101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139065</xdr:colOff>
      <xdr:row>0</xdr:row>
      <xdr:rowOff>329565</xdr:rowOff>
    </xdr:from>
    <xdr:to>
      <xdr:col>7</xdr:col>
      <xdr:colOff>1354455</xdr:colOff>
      <xdr:row>0</xdr:row>
      <xdr:rowOff>922020</xdr:rowOff>
    </xdr:to>
    <xdr:sp macro="" textlink="">
      <xdr:nvSpPr>
        <xdr:cNvPr id="2" name="3 CuadroTexto">
          <a:extLst>
            <a:ext uri="{FF2B5EF4-FFF2-40B4-BE49-F238E27FC236}">
              <a16:creationId xmlns:a16="http://schemas.microsoft.com/office/drawing/2014/main" id="{677353C4-A807-48C6-B2D4-88E62223B526}"/>
            </a:ext>
          </a:extLst>
        </xdr:cNvPr>
        <xdr:cNvSpPr txBox="1"/>
      </xdr:nvSpPr>
      <xdr:spPr bwMode="auto">
        <a:xfrm>
          <a:off x="0" y="332740"/>
          <a:ext cx="1354455" cy="5924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General de Ordenamiento Ambiental Territorial y Sistema Nacional Ambiental</a:t>
          </a:r>
          <a:endParaRPr lang="es-CO" sz="1000">
            <a:solidFill>
              <a:schemeClr val="accent6"/>
            </a:solidFill>
            <a:latin typeface="Arial Narrow" pitchFamily="34" charset="0"/>
          </a:endParaRPr>
        </a:p>
      </xdr:txBody>
    </xdr:sp>
    <xdr:clientData/>
  </xdr:twoCellAnchor>
  <xdr:twoCellAnchor editAs="oneCell">
    <xdr:from>
      <xdr:col>7</xdr:col>
      <xdr:colOff>638175</xdr:colOff>
      <xdr:row>0</xdr:row>
      <xdr:rowOff>0</xdr:rowOff>
    </xdr:from>
    <xdr:to>
      <xdr:col>7</xdr:col>
      <xdr:colOff>2705100</xdr:colOff>
      <xdr:row>6</xdr:row>
      <xdr:rowOff>128542</xdr:rowOff>
    </xdr:to>
    <xdr:pic>
      <xdr:nvPicPr>
        <xdr:cNvPr id="3" name="Imagen 2">
          <a:extLst>
            <a:ext uri="{FF2B5EF4-FFF2-40B4-BE49-F238E27FC236}">
              <a16:creationId xmlns:a16="http://schemas.microsoft.com/office/drawing/2014/main" id="{4D0F9BF9-73B2-4FFE-8278-45F18A76886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8175" y="0"/>
          <a:ext cx="2066925" cy="12905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3133725</xdr:colOff>
      <xdr:row>0</xdr:row>
      <xdr:rowOff>222885</xdr:rowOff>
    </xdr:from>
    <xdr:to>
      <xdr:col>1</xdr:col>
      <xdr:colOff>4259580</xdr:colOff>
      <xdr:row>0</xdr:row>
      <xdr:rowOff>701040</xdr:rowOff>
    </xdr:to>
    <xdr:sp macro="" textlink="">
      <xdr:nvSpPr>
        <xdr:cNvPr id="2" name="3 CuadroTexto">
          <a:extLst>
            <a:ext uri="{FF2B5EF4-FFF2-40B4-BE49-F238E27FC236}">
              <a16:creationId xmlns:a16="http://schemas.microsoft.com/office/drawing/2014/main" id="{4541ECD3-CE7D-458E-B8C1-A3A6C76C8040}"/>
            </a:ext>
          </a:extLst>
        </xdr:cNvPr>
        <xdr:cNvSpPr txBox="1"/>
      </xdr:nvSpPr>
      <xdr:spPr bwMode="auto">
        <a:xfrm>
          <a:off x="3133725" y="222885"/>
          <a:ext cx="4478655" cy="47815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ctr">
          <a:noAutofit/>
        </a:bodyPr>
        <a:lstStyle/>
        <a:p>
          <a:pPr algn="ctr"/>
          <a:r>
            <a:rPr lang="es-CO" sz="1400" b="1">
              <a:solidFill>
                <a:schemeClr val="accent6"/>
              </a:solidFill>
              <a:latin typeface="Arial Narrow" pitchFamily="34" charset="0"/>
            </a:rPr>
            <a:t>Ministerio</a:t>
          </a:r>
          <a:r>
            <a:rPr lang="es-CO" sz="1400" b="1" baseline="0">
              <a:solidFill>
                <a:schemeClr val="accent6"/>
              </a:solidFill>
              <a:latin typeface="Arial Narrow" pitchFamily="34" charset="0"/>
            </a:rPr>
            <a:t> de Ambiente y Desarrollo Sostenible</a:t>
          </a:r>
        </a:p>
        <a:p>
          <a:pPr algn="ctr"/>
          <a:r>
            <a:rPr lang="es-CO" sz="1100" baseline="0">
              <a:solidFill>
                <a:schemeClr val="accent6"/>
              </a:solidFill>
              <a:latin typeface="Arial Narrow" pitchFamily="34" charset="0"/>
            </a:rPr>
            <a:t>Dirección General de Ordenamiento Ambiental Territorial y Coordinación del SINA</a:t>
          </a:r>
        </a:p>
        <a:p>
          <a:pPr algn="ctr"/>
          <a:r>
            <a:rPr lang="es-CO" sz="1000" baseline="0">
              <a:solidFill>
                <a:schemeClr val="accent6"/>
              </a:solidFill>
              <a:latin typeface="Arial Narrow" pitchFamily="34" charset="0"/>
            </a:rPr>
            <a:t>República de Colombia</a:t>
          </a:r>
          <a:endParaRPr lang="es-CO" sz="1000">
            <a:solidFill>
              <a:schemeClr val="accent6"/>
            </a:solidFill>
            <a:latin typeface="Arial Narrow" pitchFamily="34" charset="0"/>
          </a:endParaRPr>
        </a:p>
      </xdr:txBody>
    </xdr:sp>
    <xdr:clientData/>
  </xdr:twoCellAnchor>
  <xdr:twoCellAnchor editAs="oneCell">
    <xdr:from>
      <xdr:col>0</xdr:col>
      <xdr:colOff>426720</xdr:colOff>
      <xdr:row>0</xdr:row>
      <xdr:rowOff>0</xdr:rowOff>
    </xdr:from>
    <xdr:to>
      <xdr:col>0</xdr:col>
      <xdr:colOff>2453640</xdr:colOff>
      <xdr:row>0</xdr:row>
      <xdr:rowOff>884691</xdr:rowOff>
    </xdr:to>
    <xdr:pic>
      <xdr:nvPicPr>
        <xdr:cNvPr id="3" name="Imagen 2">
          <a:extLst>
            <a:ext uri="{FF2B5EF4-FFF2-40B4-BE49-F238E27FC236}">
              <a16:creationId xmlns:a16="http://schemas.microsoft.com/office/drawing/2014/main" id="{91A72CAF-A839-4278-B30A-C17D5B9EDE4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6720" y="0"/>
          <a:ext cx="2026920" cy="88469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ticminambiente-my.sharepoint.com/Carlos%20A/Documents/PC%20CARLOS/CORPAMAG/SEGUIMIENTO%20METAS%20PAI%202020-2023/INFORMES%20SEGUIMIENTO%202020%20PAI/SOPORTES%20INFORMES%20SS%202020/MATRIZ%20DE%20SEGUIMIENTO%20II%20SEM%202020%20neyl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ticminambiente-my.sharepoint.com/archivos/Descargas/9_feb_Formatos%20SINA%20-%20PAI%20202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icminambiente-my.sharepoint.com/archivos/Documentos/MADS/2022/INFORMES%20DE%20GESTI&#211;N%202021/5_CORPAMAG/Ajustes%20Gestion_10052022/MATRIZ%20DE%20SEGUIMIENTO%20II%20SEM%202021%20CORPAMAG-MADS%20CARdinal%200405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ticminambiente-my.sharepoint.com/archivos/Documentos/MADS/FORMATOS/INFORMES%20DE%20GESTI&#211;N%202021/Formatos%20SINA%20-%20PAI%202021_En%20construccion.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ticminambiente-my.sharepoint.com/personal/idramirezb_minambiente_gov_co/Documents/MADS/2021/SEG_CARs/Formatos%20SINA%20-%20PAI%20202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ticminambiente-my.sharepoint.com/archivos/Documentos/MADS/2023/INFORMES%202022/2_CORPAMAG/TERCER%20AJUSTE%20INFORME_29052023/MATRIZ%20DE%20SEGUIMIENTO%20II%20SEM%202022%20CORPAMAG%2029%20MAY%202023%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 val="Informe Ingreso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la Orinoquia – CORPORINOQUIA</v>
          </cell>
        </row>
        <row r="29">
          <cell r="H29" t="str">
            <v>Corporación para el Desarrollo Sostenible del Urabá – CORPOURABA</v>
          </cell>
        </row>
        <row r="30">
          <cell r="H30" t="str">
            <v>Corporación Autónoma Regional del Tolima – CORTOLIMA</v>
          </cell>
        </row>
        <row r="31">
          <cell r="H31" t="str">
            <v>Corporación Autónoma Regional del Atlántico – CRA</v>
          </cell>
        </row>
        <row r="32">
          <cell r="H32" t="str">
            <v>Corporación Autónoma Regional del Cauca – CRC</v>
          </cell>
        </row>
        <row r="33">
          <cell r="H33" t="str">
            <v>Corporación Autónoma Regional del Quindío – CRQ</v>
          </cell>
        </row>
        <row r="34">
          <cell r="H34" t="str">
            <v>Corporación Autónoma Regional del Sur de Bolívar – CSB</v>
          </cell>
        </row>
        <row r="35">
          <cell r="H35" t="str">
            <v>Corporación Autónoma Regional del Valle del Cauca – CVC</v>
          </cell>
        </row>
        <row r="36">
          <cell r="H36" t="str">
            <v>Corporación Autónoma Regional de los Valles del Sinú y del San Jorge – CVS</v>
          </cell>
        </row>
      </sheetData>
      <sheetData sheetId="1" refreshError="1"/>
      <sheetData sheetId="2" refreshError="1"/>
      <sheetData sheetId="3" refreshError="1"/>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GRESOS (2)"/>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row r="5">
          <cell r="H5" t="str">
            <v>Corporación Autónoma Regional del Alto Magdalena - CAM</v>
          </cell>
        </row>
        <row r="6">
          <cell r="H6" t="str">
            <v>Corporación Autónoma Regional de Cundinamarca – CAR</v>
          </cell>
        </row>
        <row r="7">
          <cell r="H7" t="str">
            <v>Corporación Autónoma Regional del Canal del Dique – CARDIQUE</v>
          </cell>
        </row>
        <row r="8">
          <cell r="H8" t="str">
            <v>Corporación Autónoma Regional de Sucre – CARSUCRE</v>
          </cell>
        </row>
        <row r="9">
          <cell r="H9" t="str">
            <v>Corporación Autónoma Regional de Santander – CAS</v>
          </cell>
        </row>
        <row r="10">
          <cell r="H10" t="str">
            <v>Corporación para el Desarrollo Sostenible del Norte y el Oriente Amazónico – CDA</v>
          </cell>
        </row>
        <row r="11">
          <cell r="H11" t="str">
            <v>Corporación Autónoma Regional para la Defensa de la Meseta de Bucaramanga – CDMB</v>
          </cell>
        </row>
        <row r="12">
          <cell r="H12" t="str">
            <v>Corporación Autónoma Regional para el Desarrollo Sostenible del Chocó – CODECHOCÓ</v>
          </cell>
        </row>
        <row r="13">
          <cell r="H13" t="str">
            <v>Corporación para el Desarrollo Sostenible del Archipiélago de San Andrés, Providencia y Santa Catalina – CORALINA</v>
          </cell>
        </row>
        <row r="14">
          <cell r="H14" t="str">
            <v>Corporación Autónoma Regional del Centro de Antioquia – CORANTIOQUIA</v>
          </cell>
        </row>
        <row r="15">
          <cell r="H15" t="str">
            <v>Corporación para el Desarrollo Sostenible del Área de Manejo Especial de La Macarena – CORMACARENA</v>
          </cell>
        </row>
        <row r="16">
          <cell r="H16" t="str">
            <v>Corporación Autónoma Regional de las Cuencas de los Ríos Negro y Nare – CORNARE</v>
          </cell>
        </row>
        <row r="17">
          <cell r="H17" t="str">
            <v>Corporación Autónoma Regional del Magdalena – CORPAMAG</v>
          </cell>
        </row>
        <row r="18">
          <cell r="H18" t="str">
            <v>Corporación para el Desarrollo Sostenible del Sur de la Amazonia – CORPOAMAZONIA</v>
          </cell>
        </row>
        <row r="19">
          <cell r="H19" t="str">
            <v>Corporación Autónoma Regional de Boyacá – CORPOBOYACÁ</v>
          </cell>
        </row>
        <row r="20">
          <cell r="H20" t="str">
            <v>Corporación Autónoma Regional de Caldas – CORPOCALDAS</v>
          </cell>
        </row>
        <row r="21">
          <cell r="H21" t="str">
            <v>Corporación Autónoma Regional del Cesar – CORPOCESAR</v>
          </cell>
        </row>
        <row r="22">
          <cell r="H22" t="str">
            <v>Corporación Autónoma Regional de Chivor – CORPOCHIVOR</v>
          </cell>
        </row>
        <row r="23">
          <cell r="H23" t="str">
            <v>Corporación Autónoma Regional de La Guajira – CORPOGUAJIRA</v>
          </cell>
        </row>
        <row r="24">
          <cell r="H24" t="str">
            <v>Corporación Autónoma Regional del Guavio – CORPOGUAVIO</v>
          </cell>
        </row>
        <row r="25">
          <cell r="H25" t="str">
            <v>Corporación para el Desarrollo Sostenible de La Mojana y El San Jorge – CORPOMOJANA</v>
          </cell>
        </row>
        <row r="26">
          <cell r="H26" t="str">
            <v>Corporación Autónoma Regional de Nariño – CORPONARIÑO</v>
          </cell>
        </row>
        <row r="27">
          <cell r="H27" t="str">
            <v>Corporación Autónoma Regional de la Frontera Nororiental – CORPONOR</v>
          </cell>
        </row>
        <row r="28">
          <cell r="H28" t="str">
            <v>Corporación Autónoma Regional de Risaralda – CARDER</v>
          </cell>
        </row>
        <row r="29">
          <cell r="H29" t="str">
            <v>Corporación Autónoma Regional de la Orinoquia – CORPORINOQUIA</v>
          </cell>
        </row>
        <row r="30">
          <cell r="H30" t="str">
            <v>Corporación para el Desarrollo Sostenible del Urabá – CORPOURABA</v>
          </cell>
        </row>
        <row r="31">
          <cell r="H31" t="str">
            <v>Corporación Autónoma Regional del Tolima – CORTOLIMA</v>
          </cell>
        </row>
        <row r="32">
          <cell r="H32" t="str">
            <v>Corporación Autónoma Regional del Atlántico – CRA</v>
          </cell>
        </row>
        <row r="33">
          <cell r="H33" t="str">
            <v>Corporación Autónoma Regional del Cauca – CRC</v>
          </cell>
        </row>
        <row r="34">
          <cell r="H34" t="str">
            <v>Corporación Autónoma Regional del Quindío – CRQ</v>
          </cell>
        </row>
        <row r="35">
          <cell r="H35" t="str">
            <v>Corporación Autónoma Regional del Sur de Bolívar – CSB</v>
          </cell>
        </row>
        <row r="36">
          <cell r="H36" t="str">
            <v>Corporación Autónoma Regional del Valle del Cauca – CVC</v>
          </cell>
        </row>
        <row r="37">
          <cell r="H37" t="str">
            <v>Corporación Autónoma Regional de los Valles del Sinú y del San Jorge – CVS</v>
          </cell>
        </row>
      </sheetData>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33">
          <cell r="D33" t="str">
            <v>SI APLICA</v>
          </cell>
          <cell r="F33" t="str">
            <v>SI SE REPORTA</v>
          </cell>
        </row>
        <row r="34">
          <cell r="D34" t="str">
            <v>NO APLICA</v>
          </cell>
          <cell r="F34" t="str">
            <v>NO SE REPORTA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Anexo 1 Matriz Inf Gestión CARd"/>
      <sheetName val="Anexo 2 Protocolo Inf Gestión"/>
      <sheetName val="Hoja1"/>
      <sheetName val="Informe Ingresos"/>
      <sheetName val="PROTOCOLO INGRESOS"/>
      <sheetName val="informe Gastos"/>
      <sheetName val="PROTOCOLO GASTOS"/>
      <sheetName val="Anexo 5.2A"/>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GD"/>
      <sheetName val="Hoja1"/>
      <sheetName val="Anexo2 Protocolo Inf Gestión GD"/>
      <sheetName val="Informe Ingresos"/>
      <sheetName val="PROTOCOLO INGRESOS"/>
      <sheetName val="INGRESOS-IDR"/>
      <sheetName val="INGRESOS"/>
      <sheetName val="informe Gastos"/>
      <sheetName val="Protocolo Gastos"/>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sheetName val="Hoja1"/>
      <sheetName val="Anexo 2 Protocolo Inf Gestión"/>
      <sheetName val="Informe Ingresos"/>
      <sheetName val="PROTOCOLO INGRESOS"/>
      <sheetName val="INGRESOS"/>
      <sheetName val="Hoja3"/>
      <sheetName val="informe Gastos"/>
      <sheetName val="Hoja2"/>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Anexo 1 Matriz Inf Gestión CARd"/>
      <sheetName val="Anexo 2 Protocolo Inf Gestión"/>
      <sheetName val="Anexo 5.1 INGRESOS"/>
      <sheetName val="Anexo 5.2. informe Gastos"/>
      <sheetName val="Anexo 5.2A_REV"/>
      <sheetName val="Hoja1"/>
      <sheetName val="Anexo 3 Matriz IMG"/>
      <sheetName val="1POMCAS"/>
      <sheetName val="2PORH"/>
      <sheetName val="3PSMV"/>
      <sheetName val="4UsoAguas"/>
      <sheetName val="5PUEAA"/>
      <sheetName val="6POMCASejec"/>
      <sheetName val="7Clima"/>
      <sheetName val="8Suelo"/>
      <sheetName val="9RUNAP"/>
      <sheetName val="10Paramos"/>
      <sheetName val="11Forest"/>
      <sheetName val="12PlanesAP"/>
      <sheetName val="13Amenaz"/>
      <sheetName val="14Invasor"/>
      <sheetName val="15Restaura"/>
      <sheetName val="16MIZC"/>
      <sheetName val="17PGIRS"/>
      <sheetName val="18Sector"/>
      <sheetName val="19GAU"/>
      <sheetName val="20Negoc"/>
      <sheetName val="21TiempoT"/>
      <sheetName val="22Autor"/>
      <sheetName val="23Sanc"/>
      <sheetName val="24POT"/>
      <sheetName val="25Redes"/>
      <sheetName val="26SIAC"/>
      <sheetName val="27Educa"/>
      <sheetName val="Observa"/>
      <sheetName val="Formula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persons/person.xml><?xml version="1.0" encoding="utf-8"?>
<personList xmlns="http://schemas.microsoft.com/office/spreadsheetml/2018/threadedcomments" xmlns:x="http://schemas.openxmlformats.org/spreadsheetml/2006/main">
  <person displayName="Nancy Carolina Rojas Riaño" id="{387AC060-7CA6-45B5-B4A3-E0F16DC5128F}" userId="8c4a0f02c09af471" providerId="Windows Live"/>
  <person displayName="jp365-2024.12@outlook.com" id="{E3039123-3FBE-4541-98C8-55E564947156}" userId="9f2c02e86b019dce" providerId="Windows Live"/>
  <person displayName="Nancy Carolina Rojas Riaño" id="{917FC2F5-CE23-4B35-8D45-D0C0FC584EE8}" userId="S::NCRojas@minambiente.gov.co::a5580a7f-d30d-430b-b230-6b8f82e09cd7" providerId="AD"/>
  <person displayName="Jesus Antonio Castro Gonzalez" id="{00BF826C-584E-4574-85F8-8CD538B03403}" userId="S::jesus.castro@urosario.edu.co::cc6e85d2-a7da-4db8-83a5-1884ee3dd7b9"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V6" dT="2025-03-24T01:03:31.12" personId="{387AC060-7CA6-45B5-B4A3-E0F16DC5128F}" id="{6ABE21C1-AEE7-4910-9EC9-7ECA80F006D6}">
    <text>La formula de las celdas de esta columna no coincide respecto a la del archivo anexo a la Circular, por lo que se debe ajustar ya que se detectaron algunos valores incorrectamente calculados.
El porcentaje de recaudo se obtiene al dividir: Recaudo Efectivo / Derechos por cobrar</text>
  </threadedComment>
  <threadedComment ref="V6" dT="2025-04-09T20:02:07.01" personId="{E3039123-3FBE-4541-98C8-55E564947156}" id="{D6652C00-D3B3-47C6-BF31-5BBD425B5100}" parentId="{6ABE21C1-AEE7-4910-9EC9-7ECA80F006D6}">
    <text xml:space="preserve">Se corrige la fórmula: El porcentaje de recaudo se obtiene al dividir: Recaudo Efectivo / Derechos por cobrar
</text>
  </threadedComment>
  <threadedComment ref="V6" dT="2025-06-09T14:28:55.91" personId="{917FC2F5-CE23-4B35-8D45-D0C0FC584EE8}" id="{A763D9F3-5E5A-49B4-A708-B5DE198845AC}" parentId="{6ABE21C1-AEE7-4910-9EC9-7ECA80F006D6}">
    <text>Están pendiente de revisión 3 celdas que aún sobrepasan el 100%</text>
  </threadedComment>
  <threadedComment ref="O8" dT="2025-03-23T21:55:15.12" personId="{387AC060-7CA6-45B5-B4A3-E0F16DC5128F}" id="{6728BD03-CA4B-4DA5-90D3-9BBF65AAD7C9}" done="1">
    <text>El valor total reportado en la Hoja de “Informe Gastos” difiere en 40 centavos, se deben verifican los valores y ajustar donde corresponda.</text>
  </threadedComment>
  <threadedComment ref="O8" dT="2025-04-09T19:58:47.07" personId="{E3039123-3FBE-4541-98C8-55E564947156}" id="{DF9D5E88-3433-4B4B-9116-BCBBD9FBC258}" parentId="{6728BD03-CA4B-4DA5-90D3-9BBF65AAD7C9}">
    <text>Ok, revisado y corregido</text>
  </threadedComment>
  <threadedComment ref="P8" dT="2025-03-24T01:47:17.94" personId="{387AC060-7CA6-45B5-B4A3-E0F16DC5128F}" id="{F2DF3200-2BCD-46AE-8DCC-959DDB136453}" done="1">
    <text>Revisar este total de funcionamiento</text>
  </threadedComment>
  <threadedComment ref="P8" dT="2025-04-09T19:59:29.13" personId="{E3039123-3FBE-4541-98C8-55E564947156}" id="{89A89561-F59A-45FE-ABAD-2FD96E162C18}" parentId="{F2DF3200-2BCD-46AE-8DCC-959DDB136453}">
    <text>Ok, revisado y corregido</text>
  </threadedComment>
  <threadedComment ref="Q8" dT="2025-03-23T21:50:39.32" personId="{387AC060-7CA6-45B5-B4A3-E0F16DC5128F}" id="{DE8BB723-0772-4511-A71F-C54A2040B5A9}" done="1">
    <text>Verificar este valor y validar contra el correspondiente reportado en la Hoja de “Informe Gastos” de este Excel</text>
  </threadedComment>
  <threadedComment ref="Q8" dT="2025-04-09T20:01:01.79" personId="{E3039123-3FBE-4541-98C8-55E564947156}" id="{2B27E0DB-CC9F-495E-8131-111ADF06DFE0}" parentId="{DE8BB723-0772-4511-A71F-C54A2040B5A9}">
    <text>Ok, revisado y corregido</text>
  </threadedComment>
  <threadedComment ref="Q15" dT="2025-03-24T13:21:25.69" personId="{387AC060-7CA6-45B5-B4A3-E0F16DC5128F}" id="{B0B9DBF8-6A8C-431C-B59F-176E652E6236}" done="1">
    <text>Celdas con fuente azul se toman como de ultimo nivel para el comparativo con Informe detallado de Gastos</text>
  </threadedComment>
  <threadedComment ref="O44" dT="2025-03-23T21:19:49.84" personId="{387AC060-7CA6-45B5-B4A3-E0F16DC5128F}" id="{0FA1029D-22CC-4755-8EA0-3F57073BCDD1}" done="1">
    <text>Revisar el valor total de esta apropiación, ya que la suma de la distribución difiere en $1</text>
  </threadedComment>
  <threadedComment ref="O44" dT="2025-04-09T20:03:34.16" personId="{E3039123-3FBE-4541-98C8-55E564947156}" id="{5C954D27-2641-46B1-911D-100D505001D9}" parentId="{0FA1029D-22CC-4755-8EA0-3F57073BCDD1}">
    <text>Ok, revisado y corregido</text>
  </threadedComment>
  <threadedComment ref="O45" dT="2025-03-23T21:19:59.78" personId="{387AC060-7CA6-45B5-B4A3-E0F16DC5128F}" id="{AE86051D-9758-4967-87F5-C3E824210EE8}" done="1">
    <text>Revisar el valor total de esta apropiación, ya que la suma de la distribución difiere en $1</text>
  </threadedComment>
  <threadedComment ref="O45" dT="2025-04-09T20:03:38.40" personId="{E3039123-3FBE-4541-98C8-55E564947156}" id="{DEF8BFAA-D504-4755-96BC-8EF7FB81069C}" parentId="{AE86051D-9758-4967-87F5-C3E824210EE8}">
    <text>Ok, revisado y corregido</text>
  </threadedComment>
  <threadedComment ref="Q45" dT="2025-04-07T18:59:06.88" personId="{E3039123-3FBE-4541-98C8-55E564947156}" id="{A85E5A27-A24F-4FEF-BB10-53A3AEEAD58C}" done="1">
    <text>Se revisa y corrige el valor</text>
  </threadedComment>
  <threadedComment ref="O47" dT="2025-03-23T21:20:54.59" personId="{387AC060-7CA6-45B5-B4A3-E0F16DC5128F}" id="{FE2CCB61-E258-4621-815C-BB7734A0B6D6}" done="1">
    <text>Revisar el valor total de esta apropiación, ya que la suma de la distribución difiere en $1</text>
  </threadedComment>
  <threadedComment ref="O47" dT="2025-04-09T20:03:43.52" personId="{E3039123-3FBE-4541-98C8-55E564947156}" id="{66D3A8B1-0BFB-492C-8B9D-12FDE4C1ED34}" parentId="{FE2CCB61-E258-4621-815C-BB7734A0B6D6}">
    <text>Ok, revisado y corregido</text>
  </threadedComment>
  <threadedComment ref="O48" dT="2025-03-23T21:20:27.44" personId="{387AC060-7CA6-45B5-B4A3-E0F16DC5128F}" id="{C00220D7-B9DB-41D9-B7FC-F7C81AF7C3F2}" done="1">
    <text>Revisar el valor total de esta apropiación, ya que la suma de la distribución difiere en $1</text>
  </threadedComment>
  <threadedComment ref="O48" dT="2025-04-09T20:03:47.46" personId="{E3039123-3FBE-4541-98C8-55E564947156}" id="{54F4EF52-FAB7-4B6A-B474-B67EBAF84D32}" parentId="{C00220D7-B9DB-41D9-B7FC-F7C81AF7C3F2}">
    <text>Ok, revisado y corregido</text>
  </threadedComment>
  <threadedComment ref="R48" dT="2025-04-09T19:28:07.72" personId="{E3039123-3FBE-4541-98C8-55E564947156}" id="{74070688-5335-4656-9731-8829A796F3B4}" done="1">
    <text>Se revisa y corrige el valor</text>
  </threadedComment>
  <threadedComment ref="V48" dT="2025-06-09T14:11:56.46" personId="{917FC2F5-CE23-4B35-8D45-D0C0FC584EE8}" id="{478DD2F7-D8AD-439F-9342-C515A6471D2B}">
    <text>Como se mencionó, este porcentaje no debe sobrepasar 100%</text>
  </threadedComment>
  <threadedComment ref="K338" dT="2025-03-24T01:14:07.09" personId="{387AC060-7CA6-45B5-B4A3-E0F16DC5128F}" id="{B11B7377-F8E9-4B85-AD33-43CFF876AD52}">
    <text>Su apropiación puede estar en cero??</text>
  </threadedComment>
  <threadedComment ref="P444" dT="2025-03-24T14:45:31.01" personId="{387AC060-7CA6-45B5-B4A3-E0F16DC5128F}" id="{4FCCB7C7-C07F-4DBF-B810-CA9F3C172F83}" done="1">
    <text>Revisar este valor conforme lo reportado en el Informe de Gastos (anexo 5.2) en la celda M6 ya que se presenta inconsistencia</text>
  </threadedComment>
  <threadedComment ref="P444" dT="2025-04-07T15:42:51.97" personId="{E3039123-3FBE-4541-98C8-55E564947156}" id="{5D624F0D-3D16-4DF9-A4BC-8373F65920D6}" parentId="{4FCCB7C7-C07F-4DBF-B810-CA9F3C172F83}">
    <text xml:space="preserve">Se realizó la revisión de los valores reportados en el concepto de "Aportes de la Nación para Adquisición de Bienes y Servicios" (celda P444) dentro del componente de Funcionamiento, así como el valor consignado en el Informe de Gastos (Anexo 5.2), específicamente en la celda M6. 
En este sentido, se aclara que el valor de $42.242.000 reportado en la celda P444 corresponde a la suma de dos conceptos que en el formato 5.2 (Informe de Gastos) se presentan de manera desagregada, a saber:
* Gastos por tributos, tasas, contribuciones, multas y sanciones (celda M37): $15.488.000
* Adquisiciones de bienes y servicios (celda M6): $26.754.000
* Total: $42.242.000, valor que corresponde al reportado en el formato 5.1 (Ingresos).
Esta situación se presenta debido a que el formato 5.1 no permite el desglose detallado de dichos conceptos, por lo cual se registran de manera consolidada.
</text>
  </threadedComment>
  <threadedComment ref="K466" dT="2024-06-11T16:38:12.73" personId="{00BF826C-584E-4574-85F8-8CD538B03403}" id="{362743FC-A508-42A6-9AD7-2F214115B1CF}">
    <text>Las convocatorias públicas en el SGR es para financiar Inverión</text>
  </threadedComment>
</ThreadedComments>
</file>

<file path=xl/threadedComments/threadedComment2.xml><?xml version="1.0" encoding="utf-8"?>
<ThreadedComments xmlns="http://schemas.microsoft.com/office/spreadsheetml/2018/threadedcomments" xmlns:x="http://schemas.openxmlformats.org/spreadsheetml/2006/main">
  <threadedComment ref="M4" dT="2025-03-24T14:43:06.58" personId="{387AC060-7CA6-45B5-B4A3-E0F16DC5128F}" id="{00166A82-AC88-4A0D-AEAD-D90373C78641}" done="1">
    <text>Coincide con reporte en Hoja de Ingresos (anexo 5.1)</text>
  </threadedComment>
  <threadedComment ref="M4" dT="2025-04-09T16:31:15.28" personId="{E3039123-3FBE-4541-98C8-55E564947156}" id="{7014C360-E906-482E-BA3D-72BB05855DEC}" parentId="{00166A82-AC88-4A0D-AEAD-D90373C78641}">
    <text>Así es. El valor coincide con el reportado en el Anexo 5.1</text>
  </threadedComment>
  <threadedComment ref="AO4" dT="2025-03-24T01:39:40.84" personId="{387AC060-7CA6-45B5-B4A3-E0F16DC5128F}" id="{4E39C706-A811-4360-AE1F-3F01CB0E32E3}" done="1">
    <text>Revisar este valor, ya que se evidencia una diferencia con el valor de la Hoja de “Ingresos” respecto a Funcionamiento + FCA ($16.187.455.336,80 ); ajustar donde corresponda</text>
  </threadedComment>
  <threadedComment ref="AO4" dT="2025-04-09T20:09:43.06" personId="{E3039123-3FBE-4541-98C8-55E564947156}" id="{86F9D7AE-92FE-4C81-8EF2-16443DF953A4}" parentId="{4E39C706-A811-4360-AE1F-3F01CB0E32E3}">
    <text>Ok, revisado y corregido</text>
  </threadedComment>
  <threadedComment ref="M6" dT="2025-03-24T14:46:37.26" personId="{387AC060-7CA6-45B5-B4A3-E0F16DC5128F}" id="{2CE97D26-221A-43BE-B9DE-FB46EF268433}" done="1">
    <text>Revisar la consistencia del valor respecto del reportado en el Informe de Ingresos (Anexo 5.1) en la celda P444</text>
  </threadedComment>
  <threadedComment ref="M6" dT="2025-04-09T16:30:14.20" personId="{E3039123-3FBE-4541-98C8-55E564947156}" id="{4FE9C6C6-A6C2-4892-9432-162788D630C7}" parentId="{2CE97D26-221A-43BE-B9DE-FB46EF268433}">
    <text xml:space="preserve">Se realizó la revisión de los valores reportados en el concepto de "Aportes de la Nación para Adquisición de Bienes y Servicios" (celda P444) dentro del componente de Funcionamiento, así como el valor consignado en el Informe de Gastos (Anexo 5.2), específicamente en la celda M6. 
En este sentido, se aclara que el valor de $42.242.000 reportado en la celda P444 corresponde a la suma de dos conceptos que en el formato 5.2 (Informe de Gastos) se presentan de manera desagregada, a saber:
* Gastos por tributos, tasas, contribuciones, multas y sanciones (celda M37): $15.488.000
* Adquisiciones de bienes y servicios (celda M6): $26.754.000
* Total: $42.242.000, valor que corresponde al reportado en el formato 5.1 (Ingresos).
Esta situación se presenta debido a que el formato 5.1 no permite el desglose detallado de dichos conceptos, por lo cual se registran de manera consolidada.
</text>
  </threadedComment>
  <threadedComment ref="AO53" dT="2025-03-23T21:49:55.46" personId="{387AC060-7CA6-45B5-B4A3-E0F16DC5128F}" id="{3C717473-D25B-470A-9EAB-0CFBC1028E6A}" done="1">
    <text>Revisar este valor y su consistencia con el reportado en la Hoja de Ingresos de este Excel</text>
  </threadedComment>
  <threadedComment ref="AO53" dT="2025-04-09T16:32:18.16" personId="{E3039123-3FBE-4541-98C8-55E564947156}" id="{0A642E17-3A2F-41EA-96C9-6DA76BA0ECF3}" parentId="{3C717473-D25B-470A-9EAB-0CFBC1028E6A}">
    <text xml:space="preserve">Ok, revisado y corregido
</text>
  </threadedComment>
  <threadedComment ref="AQ61" dT="2025-03-24T02:16:24.26" personId="{387AC060-7CA6-45B5-B4A3-E0F16DC5128F}" id="{81D75606-C233-4053-B38E-E519C835E973}" done="1">
    <text>Revisar este valor, no debe superar lo comprometido. Ajustar donde corresponda.</text>
  </threadedComment>
  <threadedComment ref="AQ61" dT="2025-04-09T16:32:47.44" personId="{E3039123-3FBE-4541-98C8-55E564947156}" id="{F964E9AA-2257-47A1-9330-544AA828C18A}" parentId="{81D75606-C233-4053-B38E-E519C835E973}">
    <text>Ok se revisa y ajusta</text>
  </threadedComment>
  <threadedComment ref="AQ77" dT="2025-03-24T02:17:06.97" personId="{387AC060-7CA6-45B5-B4A3-E0F16DC5128F}" id="{87C8A106-E55A-4D85-BDCE-7833A4EA4CF8}" done="1">
    <text>Revisar este valor, no debe superar lo reportado en Comprometido.
Ajustar donde corresponda.</text>
  </threadedComment>
  <threadedComment ref="AQ77" dT="2025-04-09T16:34:20.51" personId="{E3039123-3FBE-4541-98C8-55E564947156}" id="{BA327294-CA6A-4583-8101-61DF368DEC7D}" parentId="{87C8A106-E55A-4D85-BDCE-7833A4EA4CF8}">
    <text>Ok revisado y ajustado</text>
  </threadedComment>
  <threadedComment ref="AP78" dT="2025-03-24T02:14:45.64" personId="{387AC060-7CA6-45B5-B4A3-E0F16DC5128F}" id="{59B78892-D1BB-43C9-9954-D9A48BF1F43B}" done="1">
    <text>Revisar este valor, no debe superar lo apropiado. Ajustar donde corresponda.</text>
  </threadedComment>
  <threadedComment ref="AP78" dT="2025-04-09T16:36:10.98" personId="{E3039123-3FBE-4541-98C8-55E564947156}" id="{192AA520-4C80-4D54-9E4D-A83A3D5879BA}" parentId="{59B78892-D1BB-43C9-9954-D9A48BF1F43B}">
    <text>Ok revisado y ajustado</text>
  </threadedComment>
  <threadedComment ref="AO181" dT="2025-03-23T21:55:36.00" personId="{387AC060-7CA6-45B5-B4A3-E0F16DC5128F}" id="{03881BE6-27D2-4151-9A95-AA148B52617D}" done="1">
    <text>El valor total reportado en la Hoja de “Ingresos” difiere en 40 centavos, se deben verifican los valores y ajustar donde corresponda.</text>
  </threadedComment>
  <threadedComment ref="AO181" dT="2025-04-09T16:36:21.17" personId="{E3039123-3FBE-4541-98C8-55E564947156}" id="{5D19444B-81BE-4B31-8420-2A8EAD7E4E4B}" parentId="{03881BE6-27D2-4151-9A95-AA148B52617D}">
    <text>Ok, revisado y corregido</text>
  </threadedComment>
</ThreadedComments>
</file>

<file path=xl/threadedComments/threadedComment3.xml><?xml version="1.0" encoding="utf-8"?>
<ThreadedComments xmlns="http://schemas.microsoft.com/office/spreadsheetml/2018/threadedcomments" xmlns:x="http://schemas.openxmlformats.org/spreadsheetml/2006/main">
  <threadedComment ref="C3" dT="2025-03-24T15:23:35.12" personId="{387AC060-7CA6-45B5-B4A3-E0F16DC5128F}" id="{9088D041-8067-42BB-9699-E553AA85A028}">
    <text>El nombre de esta fuente no coincide con el reportado en el Informe Gastos (anexo 5.2A)</text>
  </threadedComment>
  <threadedComment ref="C3" dT="2025-04-09T20:58:10.31" personId="{E3039123-3FBE-4541-98C8-55E564947156}" id="{B60A5654-83A2-44CE-9A94-2C504CF13692}" parentId="{9088D041-8067-42BB-9699-E553AA85A028}">
    <text xml:space="preserve">De acuerdo con lo establecido en la reunión virtual, en la Hoja 1 se presentan de manera agrupada los conceptos relacionados en el Anexo 5.1 "Ingresos", los cuales conforman el contenido del presente Anexo 5.2A. </text>
  </threadedComment>
  <threadedComment ref="C3" dT="2025-06-09T15:33:01.42" personId="{917FC2F5-CE23-4B35-8D45-D0C0FC584EE8}" id="{4BAC01DE-8E34-4F63-B1E0-5AC085A7D8D5}" parentId="{9088D041-8067-42BB-9699-E553AA85A028}">
    <text xml:space="preserve">Se aclara que los ajustes se deben realizar para dar consistencia respecto a las fuentes entre el “Anexo 5.1 Ingresos” y el “Anexo 5.2A”; no en la Hoja 1, que como se explicó en la reunión esa hoja fue solo demostrativo de la comparación realizada. Pero se requiere que haya consistencia entre las fuentes de los dos anexos citados. </text>
  </threadedComment>
  <threadedComment ref="AQ4" dT="2025-03-24T04:12:00.82" personId="{387AC060-7CA6-45B5-B4A3-E0F16DC5128F}" id="{3F54C812-1BE0-4CE9-A3B0-B18947F5457B}" done="1">
    <text xml:space="preserve">Se deben revisar los valores respecto a su consistencia con lo reportado en la Matriz de avance Informe físico financiero, ya que se detectaron algunas inconsistencias, y ajustar donde corresponda. </text>
  </threadedComment>
  <threadedComment ref="AQ4" dT="2025-04-14T13:30:45.62" personId="{E3039123-3FBE-4541-98C8-55E564947156}" id="{ED506A5E-AFA5-4E91-81CB-EDBB8305B6B2}" parentId="{3F54C812-1BE0-4CE9-A3B0-B18947F5457B}">
    <text>Ok, se realiza revisión y se procede con las correcciones</text>
  </threadedComment>
  <threadedComment ref="AR4" dT="2025-03-24T04:32:42.55" personId="{387AC060-7CA6-45B5-B4A3-E0F16DC5128F}" id="{21A736D2-11BB-4A60-8CE0-56101318426B}" done="1">
    <text>Verificar los valores, ya que se detectaron algunos mayores a lo apropiado y no debe ser</text>
  </threadedComment>
  <threadedComment ref="AR4" dT="2025-04-14T13:30:51.15" personId="{E3039123-3FBE-4541-98C8-55E564947156}" id="{57AA9C54-24F0-461C-8FC3-DDD6F4E11C7C}" parentId="{21A736D2-11BB-4A60-8CE0-56101318426B}">
    <text>Ok, se realiza revisión y se procede con las correcciones</text>
  </threadedComment>
  <threadedComment ref="AS4" dT="2025-03-24T04:32:57.40" personId="{387AC060-7CA6-45B5-B4A3-E0F16DC5128F}" id="{54476762-BF88-49EF-95D5-C1833E4F79CB}" done="1">
    <text>Verificar los valores, ya que se detectaron algunos mayores a lo comprometido y no debe ser</text>
  </threadedComment>
  <threadedComment ref="AS4" dT="2025-04-14T13:30:55.11" personId="{E3039123-3FBE-4541-98C8-55E564947156}" id="{740D783C-2861-42A7-8340-7F5CE39BCC32}" parentId="{54476762-BF88-49EF-95D5-C1833E4F79CB}">
    <text>Ok, se realiza revisión y se procede con las correcciones</text>
  </threadedComment>
  <threadedComment ref="D5" dT="2025-03-24T14:22:02.80" personId="{387AC060-7CA6-45B5-B4A3-E0F16DC5128F}" id="{EBE56AB6-5A9C-4922-8F66-61B7966EBD44}" done="1">
    <text>Revisar este valor respecto de lo obligado, ya que se presenta diferencia negativa, ajustar donde corresponda y dar consistencia con los demás valores.</text>
  </threadedComment>
  <threadedComment ref="D5" dT="2025-04-09T15:42:53.88" personId="{E3039123-3FBE-4541-98C8-55E564947156}" id="{BAAF4FB9-A5FE-4AFC-82C5-54BFA1BEE2BA}" parentId="{EBE56AB6-5A9C-4922-8F66-61B7966EBD44}">
    <text>Se realiza la revisión y se procede con corrección</text>
  </threadedComment>
  <threadedComment ref="AQ5" dT="2025-03-24T03:27:03.40" personId="{387AC060-7CA6-45B5-B4A3-E0F16DC5128F}" id="{E39C7088-8FE3-4453-9A3C-4FA9B6276AF4}" done="1">
    <text>Revisar este valor, respecto a lo reportado en la Matriz de Avance Fisico-financiero, celda AD7, se evidencia una diferencia de centavos, pero los valores deben ser consistentes</text>
  </threadedComment>
  <threadedComment ref="AQ5" dT="2025-04-14T13:30:37.74" personId="{E3039123-3FBE-4541-98C8-55E564947156}" id="{B11A057B-0C42-4056-9C07-1DA5FE91D079}" parentId="{E39C7088-8FE3-4453-9A3C-4FA9B6276AF4}">
    <text>Ok, se realiza revisión y se procede con las correcciones</text>
  </threadedComment>
  <threadedComment ref="AQ6" dT="2025-03-24T03:45:41.58" personId="{387AC060-7CA6-45B5-B4A3-E0F16DC5128F}" id="{0FDAA50E-0079-4C7A-8D9D-9B8E99DC9A5B}" done="1">
    <text>Revisar los valores apropiados a nivel de programa, ya que se evidencias algunos valores distintos a lo reportado en la Matriz del avance del Informe Fisico-financiero</text>
  </threadedComment>
  <threadedComment ref="AQ6" dT="2025-04-14T13:30:24.92" personId="{E3039123-3FBE-4541-98C8-55E564947156}" id="{37C4567F-1DBC-47AE-9300-8A1D61EEB913}" parentId="{0FDAA50E-0079-4C7A-8D9D-9B8E99DC9A5B}">
    <text>Ok, se realiza revisión y se procede con las correcciones</text>
  </threadedComment>
  <threadedComment ref="C10" dT="2025-03-24T14:19:54.74" personId="{387AC060-7CA6-45B5-B4A3-E0F16DC5128F}" id="{3BA63B8C-BECF-4042-9288-0A755078E183}" done="1">
    <text>Revisar este valor, ya que no debe ser mayor a lo comprometido, obligado o pagado. Ajustar donde corresponda.</text>
  </threadedComment>
  <threadedComment ref="C10" dT="2025-04-09T14:01:20.21" personId="{E3039123-3FBE-4541-98C8-55E564947156}" id="{CD1FA69C-67ED-4FF0-967F-72E72EDC1979}" parentId="{3BA63B8C-BECF-4042-9288-0A755078E183}">
    <text>Se realiza la revisión y se procede con corrección</text>
  </threadedComment>
  <threadedComment ref="D12" dT="2025-03-24T14:22:24.05" personId="{387AC060-7CA6-45B5-B4A3-E0F16DC5128F}" id="{07FBAE89-A974-48EE-BA95-161A0D4E0C52}" done="1">
    <text xml:space="preserve">Revisar este valor respecto de lo obligado, ya que se presenta diferencia negativa, ajustar donde corresponda y dar consistencia con los demás valores.
</text>
  </threadedComment>
  <threadedComment ref="D12" dT="2025-04-09T15:35:46.06" personId="{E3039123-3FBE-4541-98C8-55E564947156}" id="{858DB8CF-B368-4DCA-878B-A249E27D3A1E}" parentId="{07FBAE89-A974-48EE-BA95-161A0D4E0C52}">
    <text>Se realiza revisión y se procede con corrección</text>
  </threadedComment>
  <threadedComment ref="AQ17" dT="2025-03-24T04:23:16.36" personId="{387AC060-7CA6-45B5-B4A3-E0F16DC5128F}" id="{8830DB33-4B0D-4280-8144-0063C33B0F4B}" done="1">
    <text>En la Matriz de formulación el valor reportado es: $90.290.260.
Revisar y ajustar donde corresponda, teniendo en cuenta lo aprobado por el CD mediante Acuerdo.</text>
  </threadedComment>
  <threadedComment ref="AQ17" dT="2025-04-09T22:06:04.54" personId="{E3039123-3FBE-4541-98C8-55E564947156}" id="{0F7DACEF-604C-4FE1-9671-06C5A60F2045}" parentId="{8830DB33-4B0D-4280-8144-0063C33B0F4B}">
    <text xml:space="preserve">Se realiza la corrección en la Matriz de Formulación, dado que no se habían incluido los recursos provenientes del Sistema General de Regalías. </text>
  </threadedComment>
  <threadedComment ref="AQ24" dT="2025-03-24T03:27:36.61" personId="{387AC060-7CA6-45B5-B4A3-E0F16DC5128F}" id="{6DBB7C6F-569F-437F-B68D-228D99EFEDA2}" done="1">
    <text>Revisar este valor, respecto a lo reportado en la Matriz de Avance Fisico-financiero, celda AD26</text>
  </threadedComment>
  <threadedComment ref="AQ24" dT="2025-04-14T13:28:13.64" personId="{E3039123-3FBE-4541-98C8-55E564947156}" id="{9B570BA2-63EA-4C2F-82C2-CE6ECD47256F}" parentId="{6DBB7C6F-569F-437F-B68D-228D99EFEDA2}">
    <text>Ok, se revisa y realizan las correcciones</text>
  </threadedComment>
  <threadedComment ref="AR25" dT="2025-06-09T16:59:07.68" personId="{917FC2F5-CE23-4B35-8D45-D0C0FC584EE8}" id="{33A2811C-5580-4CB9-AA7E-B2EBEE333E53}">
    <text>Explicar qué significa el color aplicado?</text>
  </threadedComment>
  <threadedComment ref="C28" dT="2025-06-09T15:41:16.43" personId="{917FC2F5-CE23-4B35-8D45-D0C0FC584EE8}" id="{B52EBFBE-FD06-42FB-8EAD-1EF3B460C968}">
    <text>Explicar qué significa este código de colores? O el ajuste que se hizo?</text>
  </threadedComment>
  <threadedComment ref="D28" dT="2025-03-24T14:22:33.40" personId="{387AC060-7CA6-45B5-B4A3-E0F16DC5128F}" id="{8B848DBC-27D2-4FFD-B56E-6AC47F8C1D7A}" done="1">
    <text xml:space="preserve">Revisar este valor respecto de lo obligado, ya que se presenta diferencia negativa, ajustar donde corresponda y dar consistencia con los demás valores.
</text>
  </threadedComment>
  <threadedComment ref="D28" dT="2025-04-09T15:40:45.12" personId="{E3039123-3FBE-4541-98C8-55E564947156}" id="{90591AD1-DF61-46A8-946D-C9909EF337C1}" parentId="{8B848DBC-27D2-4FFD-B56E-6AC47F8C1D7A}">
    <text>Se realiza revisión y se procede con corrección</text>
  </threadedComment>
  <threadedComment ref="D29" dT="2025-06-09T15:40:06.80" personId="{917FC2F5-CE23-4B35-8D45-D0C0FC584EE8}" id="{8383C1EA-960B-453E-A775-38C0B3C0F015}">
    <text>Explicar qué significa este código de colores? O el ajuste que se hizo?</text>
  </threadedComment>
  <threadedComment ref="AE29" dT="2025-03-24T14:31:40.02" personId="{387AC060-7CA6-45B5-B4A3-E0F16DC5128F}" id="{9A37CEC7-72F3-4F9B-B178-870E6C2FE959}" done="1">
    <text>Revisar valor respecto al comprometido, no debe ser mayor.</text>
  </threadedComment>
  <threadedComment ref="AE29" dT="2025-04-09T14:28:34.19" personId="{E3039123-3FBE-4541-98C8-55E564947156}" id="{5EDD91E6-B228-40A9-A2DE-88C1DCD4DEBC}" parentId="{9A37CEC7-72F3-4F9B-B178-870E6C2FE959}">
    <text>Se realiza revisión y se procede con corrección</text>
  </threadedComment>
  <threadedComment ref="AR29" dT="2025-03-24T04:30:21.21" personId="{387AC060-7CA6-45B5-B4A3-E0F16DC5128F}" id="{F5A17EA9-117E-4078-B06F-F410E57322CB}" done="1">
    <text>Revisar consistencia con el valor reportado para Apropiación, lo comprometido no debe ser mayor.</text>
  </threadedComment>
  <threadedComment ref="AR29" dT="2025-04-09T15:54:47.64" personId="{E3039123-3FBE-4541-98C8-55E564947156}" id="{E1985FFF-198B-48A2-8974-ED095E5251B9}" parentId="{F5A17EA9-117E-4078-B06F-F410E57322CB}">
    <text>Ok, se revisa y procede con las correcciones</text>
  </threadedComment>
  <threadedComment ref="AQ42" dT="2025-03-24T03:27:55.20" personId="{387AC060-7CA6-45B5-B4A3-E0F16DC5128F}" id="{877142FA-9940-46CC-8E2E-7F3D40E600DF}">
    <text>Revisar este valor, respecto a lo reportado en la Matriz de Avance Fisico-financiero, celda AD7; se identificó una diferencia significativa.
Ajustar donde corresponda.</text>
  </threadedComment>
  <threadedComment ref="AQ42" dT="2025-04-14T13:27:38.67" personId="{E3039123-3FBE-4541-98C8-55E564947156}" id="{D668A130-D4B2-4509-B08B-C3FF479EFC94}" parentId="{877142FA-9940-46CC-8E2E-7F3D40E600DF}">
    <text xml:space="preserve">Se realizó la revisión correspondiente, identificándose una diferencia en los decimales; por tanto se procede a efectuar la corrección. </text>
  </threadedComment>
  <threadedComment ref="AQ67" dT="2025-03-24T04:27:47.52" personId="{387AC060-7CA6-45B5-B4A3-E0F16DC5128F}" id="{73AFCF98-7DFD-4D01-9381-C60B4964FF6C}" done="1">
    <text>Revisar este valor ya que: 
- En la Matriz de avance Informe físico financiero se reporta un valor
- No debe haber valor comprometido si no hay apropiado
Ajustar donde corresponda.</text>
  </threadedComment>
  <threadedComment ref="AQ67" dT="2025-04-09T15:58:47.31" personId="{E3039123-3FBE-4541-98C8-55E564947156}" id="{4DC0F2E5-C7FC-4C7C-9E2D-BD8FCDB83BC6}" parentId="{73AFCF98-7DFD-4D01-9381-C60B4964FF6C}">
    <text xml:space="preserve">Se realizó la revisión correspondiente y se verificó que la celda no contenía fórmula, por lo tanto, no arrojaba ningún valor. Se procede a realizar la corrección. </text>
  </threadedComment>
  <threadedComment ref="A68" dT="2025-03-24T02:32:54.44" personId="{387AC060-7CA6-45B5-B4A3-E0F16DC5128F}" id="{0184F8BC-FD25-464F-81B6-5A726AF7BCA2}" done="1">
    <text>Como se indicó en la hoja del Informe de Ingresos, se sugiere corregir la “y” repetida. 
En el caso que sea, dar consistencia del nombre en todos los reportes que se realicen</text>
  </threadedComment>
  <threadedComment ref="A68" dT="2025-04-10T12:18:07.40" personId="{E3039123-3FBE-4541-98C8-55E564947156}" id="{C7DB8D45-BFB1-4F53-9779-38732BBB9DA2}" parentId="{0184F8BC-FD25-464F-81B6-5A726AF7BCA2}">
    <text>Ok, se corrige</text>
  </threadedComment>
  <threadedComment ref="AQ68" dT="2025-03-24T03:29:27.60" personId="{387AC060-7CA6-45B5-B4A3-E0F16DC5128F}" id="{80C43347-C5BD-460C-8297-4EA850A73CF4}" done="1">
    <text>Revisar este valor, respecto a lo reportado en la Matriz de Avance Fisico-financiero, celda AD7.</text>
  </threadedComment>
  <threadedComment ref="AQ68" dT="2025-04-14T13:24:07.40" personId="{E3039123-3FBE-4541-98C8-55E564947156}" id="{FF8BFCB2-683B-4581-AC48-3CBC600A2F75}" parentId="{80C43347-C5BD-460C-8297-4EA850A73CF4}">
    <text>Ok, se revisa y realizan las correcciones</text>
  </threadedComment>
  <threadedComment ref="AQ100" dT="2025-03-24T03:29:39.28" personId="{387AC060-7CA6-45B5-B4A3-E0F16DC5128F}" id="{2DF929C2-0C4F-40B6-99D4-73EB1FA832E9}">
    <text>Revisar este valor, respecto a lo reportado en la Matriz de Avance Fisico-financiero, celda AD7.</text>
  </threadedComment>
  <threadedComment ref="AQ100" dT="2025-04-14T13:21:33.59" personId="{E3039123-3FBE-4541-98C8-55E564947156}" id="{BA096904-FAD5-41FF-A152-EB59292DDEE7}" parentId="{2DF929C2-0C4F-40B6-99D4-73EB1FA832E9}">
    <text>Ok, se revisa y realizan las correcciones</text>
  </threadedComment>
  <threadedComment ref="K127" dT="2025-03-24T14:25:36.96" personId="{387AC060-7CA6-45B5-B4A3-E0F16DC5128F}" id="{87422B8F-13FB-4421-AE25-F2B4C1C7512A}" done="1">
    <text xml:space="preserve">Revisar este valor respecto de lo comprometido, ya que se presenta diferencia en centavos, ajustar donde corresponda y dar consistencia con los demás valores.
</text>
  </threadedComment>
  <threadedComment ref="K127" dT="2025-04-09T14:41:02.23" personId="{E3039123-3FBE-4541-98C8-55E564947156}" id="{81DD7468-CD4C-46D0-BD6F-D8712C74544B}" parentId="{87422B8F-13FB-4421-AE25-F2B4C1C7512A}">
    <text>Se realiza la revisión y se procede con corrección</text>
  </threadedComment>
  <threadedComment ref="C129" dT="2025-03-24T14:20:37.11" personId="{387AC060-7CA6-45B5-B4A3-E0F16DC5128F}" id="{DE72A519-F8B3-40AB-93AA-98FA00CE124F}" done="1">
    <text>Diferencia de $1 respecto a lo comprometido, se debe revisar y ajustar donde corresponda.</text>
  </threadedComment>
  <threadedComment ref="C129" dT="2025-04-09T14:21:53.92" personId="{E3039123-3FBE-4541-98C8-55E564947156}" id="{479649C2-A2DC-45BD-8C2C-8191F56AC72E}" parentId="{DE72A519-F8B3-40AB-93AA-98FA00CE124F}">
    <text>Se realiza verificación y se procede con corrección</text>
  </threadedComment>
  <threadedComment ref="B132" dT="2025-03-24T02:26:38.68" personId="{387AC060-7CA6-45B5-B4A3-E0F16DC5128F}" id="{8C76D518-AC28-43C6-BB3B-5D93D7795831}" done="1">
    <text>Revisar este valor respecto al reportado en el “Informe Gastos” ($45.793.766.194,3993) y conforme el comentario allí. 
Ajustar donde corresponda.</text>
  </threadedComment>
  <threadedComment ref="B132" dT="2025-04-14T13:18:00.25" personId="{E3039123-3FBE-4541-98C8-55E564947156}" id="{D4D4B906-31D2-4CAB-9484-F1F3B32ED336}" parentId="{8C76D518-AC28-43C6-BB3B-5D93D7795831}">
    <text>Ok, verifican los valores y se procede con las correcciones</text>
  </threadedComment>
  <threadedComment ref="AQ132" dT="2025-03-24T02:28:30.06" personId="{387AC060-7CA6-45B5-B4A3-E0F16DC5128F}" id="{C056C625-1438-4B3D-9ABB-53786E4A0ED6}" done="1">
    <text>Revisar este valor conforme se realicen los ajustes correspondientes a los demás comentarios.</text>
  </threadedComment>
  <threadedComment ref="AQ132" dT="2025-04-09T16:00:28.32" personId="{E3039123-3FBE-4541-98C8-55E564947156}" id="{742E832F-99FA-403B-980E-16B8CCB838AD}" parentId="{C056C625-1438-4B3D-9ABB-53786E4A0ED6}">
    <text>Ok, se realizan las correcciones identificadas.</text>
  </threadedComment>
  <threadedComment ref="AR132" dT="2025-03-24T02:29:12.42" personId="{387AC060-7CA6-45B5-B4A3-E0F16DC5128F}" id="{1D1935C4-D125-4800-A84A-51EBCC5EB9EC}" done="1">
    <text>Revisado con el valor reportado en Informes Gastos</text>
  </threadedComment>
  <threadedComment ref="AR132" dT="2025-04-09T20:19:13.26" personId="{E3039123-3FBE-4541-98C8-55E564947156}" id="{7FCB05FA-D036-4FD4-A7F2-DBB1C3BA5591}" parentId="{1D1935C4-D125-4800-A84A-51EBCC5EB9EC}">
    <text xml:space="preserve">Ok, revisado y corregido
</text>
  </threadedComment>
  <threadedComment ref="AS132" dT="2025-03-24T02:29:22.52" personId="{387AC060-7CA6-45B5-B4A3-E0F16DC5128F}" id="{28286899-C2C3-42C1-8403-A4FC5E461647}" done="1">
    <text>Revisado con el valor reportado en Informes Gastos</text>
  </threadedComment>
  <threadedComment ref="AS132" dT="2025-04-09T20:19:39.48" personId="{E3039123-3FBE-4541-98C8-55E564947156}" id="{70368918-ADF7-458C-ABB2-EE5BB0CB6644}" parentId="{28286899-C2C3-42C1-8403-A4FC5E461647}">
    <text xml:space="preserve">Ok, revisado y corregido
</text>
  </threadedComment>
  <threadedComment ref="AT132" dT="2025-03-24T02:30:25.04" personId="{387AC060-7CA6-45B5-B4A3-E0F16DC5128F}" id="{DCCAE7EA-EB1F-485F-A1AE-B9E0ACC4D1E9}" done="1">
    <text xml:space="preserve">Revisar este valor conforme se realicen los ajustes correspondientes a los demás comentarios.
</text>
  </threadedComment>
  <threadedComment ref="AT132" dT="2025-04-09T20:20:14.45" personId="{E3039123-3FBE-4541-98C8-55E564947156}" id="{982E50DD-3EBB-4631-A3F2-AD811641F22A}" parentId="{DCCAE7EA-EB1F-485F-A1AE-B9E0ACC4D1E9}">
    <text>Ok, revisado y corregido</text>
  </threadedComment>
</ThreadedComments>
</file>

<file path=xl/threadedComments/threadedComment4.xml><?xml version="1.0" encoding="utf-8"?>
<ThreadedComments xmlns="http://schemas.microsoft.com/office/spreadsheetml/2018/threadedcomments" xmlns:x="http://schemas.openxmlformats.org/spreadsheetml/2006/main">
  <threadedComment ref="I13" dT="2025-03-24T13:16:35.91" personId="{387AC060-7CA6-45B5-B4A3-E0F16DC5128F}" id="{C0F69D70-9745-49FA-869D-C8AD277B645F}">
    <text>Diferencia en centavos, se deben revisar los valores que la generan.</text>
  </threadedComment>
  <threadedComment ref="I13" dT="2025-05-20T20:01:28.59" personId="{E3039123-3FBE-4541-98C8-55E564947156}" id="{EB0C13BA-36FB-4C76-B5D8-AE141096840C}" parentId="{C0F69D70-9745-49FA-869D-C8AD277B645F}">
    <text>Ok, revisado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puentes@cam.gov.co"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4.bin"/><Relationship Id="rId5" Type="http://schemas.microsoft.com/office/2017/10/relationships/threadedComment" Target="../threadedComments/threadedComment2.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 Id="rId4" Type="http://schemas.microsoft.com/office/2017/10/relationships/threadedComment" Target="../threadedComments/threadedComment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2:I62"/>
  <sheetViews>
    <sheetView workbookViewId="0"/>
  </sheetViews>
  <sheetFormatPr baseColWidth="10" defaultColWidth="10.7265625" defaultRowHeight="14.5" x14ac:dyDescent="0.35"/>
  <cols>
    <col min="1" max="1" width="5.81640625" customWidth="1"/>
    <col min="2" max="2" width="44.26953125" customWidth="1"/>
    <col min="3" max="3" width="68.453125" customWidth="1"/>
    <col min="7" max="7" width="10.7265625" hidden="1" customWidth="1"/>
    <col min="8" max="8" width="15.453125" hidden="1" customWidth="1"/>
    <col min="9" max="9" width="11.453125" hidden="1" customWidth="1"/>
  </cols>
  <sheetData>
    <row r="2" spans="1:8" s="1" customFormat="1" ht="39.75" customHeight="1" thickBot="1" x14ac:dyDescent="0.4">
      <c r="A2" s="296" t="s">
        <v>0</v>
      </c>
      <c r="B2" s="297"/>
      <c r="C2" s="298"/>
      <c r="D2"/>
      <c r="E2"/>
      <c r="F2"/>
      <c r="G2"/>
      <c r="H2"/>
    </row>
    <row r="4" spans="1:8" ht="15" thickBot="1" x14ac:dyDescent="0.4"/>
    <row r="5" spans="1:8" s="2" customFormat="1" ht="23.25" customHeight="1" x14ac:dyDescent="0.35">
      <c r="B5" s="3" t="s">
        <v>1</v>
      </c>
      <c r="C5" s="4" t="s">
        <v>2</v>
      </c>
      <c r="H5" s="2" t="s">
        <v>2</v>
      </c>
    </row>
    <row r="6" spans="1:8" s="2" customFormat="1" ht="23.25" customHeight="1" x14ac:dyDescent="0.35">
      <c r="B6" s="5" t="s">
        <v>3</v>
      </c>
      <c r="C6" s="6" t="s">
        <v>58</v>
      </c>
      <c r="H6" s="2" t="s">
        <v>4</v>
      </c>
    </row>
    <row r="7" spans="1:8" s="2" customFormat="1" ht="23.25" customHeight="1" x14ac:dyDescent="0.35">
      <c r="B7" s="5" t="s">
        <v>5</v>
      </c>
      <c r="C7" s="6" t="s">
        <v>722</v>
      </c>
      <c r="H7" s="2" t="s">
        <v>6</v>
      </c>
    </row>
    <row r="8" spans="1:8" s="2" customFormat="1" ht="23.25" customHeight="1" x14ac:dyDescent="0.35">
      <c r="B8" s="5" t="s">
        <v>7</v>
      </c>
      <c r="C8" s="6" t="s">
        <v>723</v>
      </c>
      <c r="H8" s="2" t="s">
        <v>8</v>
      </c>
    </row>
    <row r="9" spans="1:8" s="2" customFormat="1" ht="23.25" customHeight="1" x14ac:dyDescent="0.35">
      <c r="B9" s="5" t="s">
        <v>9</v>
      </c>
      <c r="C9" s="6" t="s">
        <v>724</v>
      </c>
      <c r="H9" s="2" t="s">
        <v>10</v>
      </c>
    </row>
    <row r="10" spans="1:8" s="2" customFormat="1" ht="23.25" customHeight="1" x14ac:dyDescent="0.35">
      <c r="B10" s="5" t="s">
        <v>11</v>
      </c>
      <c r="C10" s="122" t="s">
        <v>725</v>
      </c>
      <c r="H10" s="2" t="s">
        <v>12</v>
      </c>
    </row>
    <row r="11" spans="1:8" s="2" customFormat="1" ht="23.25" customHeight="1" thickBot="1" x14ac:dyDescent="0.4">
      <c r="B11" s="7" t="s">
        <v>13</v>
      </c>
      <c r="C11" s="123">
        <v>3177483575</v>
      </c>
      <c r="H11" s="2" t="s">
        <v>14</v>
      </c>
    </row>
    <row r="12" spans="1:8" x14ac:dyDescent="0.35">
      <c r="H12" t="s">
        <v>15</v>
      </c>
    </row>
    <row r="13" spans="1:8" x14ac:dyDescent="0.35">
      <c r="H13" t="s">
        <v>16</v>
      </c>
    </row>
    <row r="14" spans="1:8" x14ac:dyDescent="0.35">
      <c r="H14" t="s">
        <v>17</v>
      </c>
    </row>
    <row r="15" spans="1:8" x14ac:dyDescent="0.35">
      <c r="H15" t="s">
        <v>18</v>
      </c>
    </row>
    <row r="16" spans="1:8" x14ac:dyDescent="0.35">
      <c r="H16" t="s">
        <v>19</v>
      </c>
    </row>
    <row r="17" spans="8:8" x14ac:dyDescent="0.35">
      <c r="H17" t="s">
        <v>20</v>
      </c>
    </row>
    <row r="18" spans="8:8" x14ac:dyDescent="0.35">
      <c r="H18" t="s">
        <v>21</v>
      </c>
    </row>
    <row r="19" spans="8:8" x14ac:dyDescent="0.35">
      <c r="H19" t="s">
        <v>22</v>
      </c>
    </row>
    <row r="20" spans="8:8" x14ac:dyDescent="0.35">
      <c r="H20" t="s">
        <v>23</v>
      </c>
    </row>
    <row r="21" spans="8:8" x14ac:dyDescent="0.35">
      <c r="H21" t="s">
        <v>24</v>
      </c>
    </row>
    <row r="22" spans="8:8" x14ac:dyDescent="0.35">
      <c r="H22" t="s">
        <v>25</v>
      </c>
    </row>
    <row r="23" spans="8:8" x14ac:dyDescent="0.35">
      <c r="H23" t="s">
        <v>26</v>
      </c>
    </row>
    <row r="24" spans="8:8" x14ac:dyDescent="0.35">
      <c r="H24" t="s">
        <v>27</v>
      </c>
    </row>
    <row r="25" spans="8:8" x14ac:dyDescent="0.35">
      <c r="H25" t="s">
        <v>28</v>
      </c>
    </row>
    <row r="26" spans="8:8" x14ac:dyDescent="0.35">
      <c r="H26" t="s">
        <v>29</v>
      </c>
    </row>
    <row r="27" spans="8:8" x14ac:dyDescent="0.35">
      <c r="H27" t="s">
        <v>30</v>
      </c>
    </row>
    <row r="28" spans="8:8" x14ac:dyDescent="0.35">
      <c r="H28" t="s">
        <v>31</v>
      </c>
    </row>
    <row r="29" spans="8:8" x14ac:dyDescent="0.35">
      <c r="H29" t="s">
        <v>32</v>
      </c>
    </row>
    <row r="30" spans="8:8" x14ac:dyDescent="0.35">
      <c r="H30" t="s">
        <v>33</v>
      </c>
    </row>
    <row r="31" spans="8:8" x14ac:dyDescent="0.35">
      <c r="H31" t="s">
        <v>34</v>
      </c>
    </row>
    <row r="32" spans="8:8" x14ac:dyDescent="0.35">
      <c r="H32" t="s">
        <v>35</v>
      </c>
    </row>
    <row r="33" spans="8:8" x14ac:dyDescent="0.35">
      <c r="H33" t="s">
        <v>36</v>
      </c>
    </row>
    <row r="34" spans="8:8" x14ac:dyDescent="0.35">
      <c r="H34" t="s">
        <v>37</v>
      </c>
    </row>
    <row r="35" spans="8:8" x14ac:dyDescent="0.35">
      <c r="H35" t="s">
        <v>38</v>
      </c>
    </row>
    <row r="36" spans="8:8" x14ac:dyDescent="0.35">
      <c r="H36" t="s">
        <v>39</v>
      </c>
    </row>
    <row r="37" spans="8:8" x14ac:dyDescent="0.35">
      <c r="H37" t="s">
        <v>40</v>
      </c>
    </row>
    <row r="39" spans="8:8" x14ac:dyDescent="0.35">
      <c r="H39" t="s">
        <v>41</v>
      </c>
    </row>
    <row r="40" spans="8:8" x14ac:dyDescent="0.35">
      <c r="H40" t="s">
        <v>42</v>
      </c>
    </row>
    <row r="41" spans="8:8" x14ac:dyDescent="0.35">
      <c r="H41" t="s">
        <v>43</v>
      </c>
    </row>
    <row r="42" spans="8:8" x14ac:dyDescent="0.35">
      <c r="H42" t="s">
        <v>44</v>
      </c>
    </row>
    <row r="43" spans="8:8" x14ac:dyDescent="0.35">
      <c r="H43" t="s">
        <v>45</v>
      </c>
    </row>
    <row r="44" spans="8:8" x14ac:dyDescent="0.35">
      <c r="H44" t="s">
        <v>46</v>
      </c>
    </row>
    <row r="45" spans="8:8" x14ac:dyDescent="0.35">
      <c r="H45" t="s">
        <v>47</v>
      </c>
    </row>
    <row r="46" spans="8:8" x14ac:dyDescent="0.35">
      <c r="H46" t="s">
        <v>48</v>
      </c>
    </row>
    <row r="47" spans="8:8" x14ac:dyDescent="0.35">
      <c r="H47" t="s">
        <v>49</v>
      </c>
    </row>
    <row r="48" spans="8:8" x14ac:dyDescent="0.35">
      <c r="H48" t="s">
        <v>50</v>
      </c>
    </row>
    <row r="49" spans="8:8" x14ac:dyDescent="0.35">
      <c r="H49" t="s">
        <v>51</v>
      </c>
    </row>
    <row r="50" spans="8:8" x14ac:dyDescent="0.35">
      <c r="H50" t="s">
        <v>52</v>
      </c>
    </row>
    <row r="51" spans="8:8" x14ac:dyDescent="0.35">
      <c r="H51" t="s">
        <v>53</v>
      </c>
    </row>
    <row r="52" spans="8:8" x14ac:dyDescent="0.35">
      <c r="H52" t="s">
        <v>54</v>
      </c>
    </row>
    <row r="53" spans="8:8" x14ac:dyDescent="0.35">
      <c r="H53" t="s">
        <v>55</v>
      </c>
    </row>
    <row r="54" spans="8:8" x14ac:dyDescent="0.35">
      <c r="H54" t="s">
        <v>56</v>
      </c>
    </row>
    <row r="55" spans="8:8" x14ac:dyDescent="0.35">
      <c r="H55" t="s">
        <v>57</v>
      </c>
    </row>
    <row r="56" spans="8:8" x14ac:dyDescent="0.35">
      <c r="H56" t="s">
        <v>58</v>
      </c>
    </row>
    <row r="57" spans="8:8" x14ac:dyDescent="0.35">
      <c r="H57" t="s">
        <v>59</v>
      </c>
    </row>
    <row r="58" spans="8:8" x14ac:dyDescent="0.35">
      <c r="H58" t="s">
        <v>60</v>
      </c>
    </row>
    <row r="59" spans="8:8" x14ac:dyDescent="0.35">
      <c r="H59" t="s">
        <v>61</v>
      </c>
    </row>
    <row r="60" spans="8:8" x14ac:dyDescent="0.35">
      <c r="H60" t="s">
        <v>62</v>
      </c>
    </row>
    <row r="61" spans="8:8" x14ac:dyDescent="0.35">
      <c r="H61" t="s">
        <v>63</v>
      </c>
    </row>
    <row r="62" spans="8:8" x14ac:dyDescent="0.35">
      <c r="H62" t="s">
        <v>64</v>
      </c>
    </row>
  </sheetData>
  <mergeCells count="1">
    <mergeCell ref="A2:C2"/>
  </mergeCells>
  <dataValidations count="2">
    <dataValidation type="list" allowBlank="1" showInputMessage="1" showErrorMessage="1" prompt="Seleccione la CAR de la cual incorporara la información" sqref="C5">
      <formula1>Lista_CAR</formula1>
    </dataValidation>
    <dataValidation type="list" allowBlank="1" showInputMessage="1" showErrorMessage="1" prompt="Seleccione el perido a reportar" sqref="C6">
      <formula1>$H$39:$H$62</formula1>
    </dataValidation>
  </dataValidations>
  <hyperlinks>
    <hyperlink ref="C10" r:id="rId1"/>
  </hyperlinks>
  <pageMargins left="0.7" right="0.7" top="0.75" bottom="0.75" header="0.3" footer="0.3"/>
  <pageSetup paperSize="0"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G983"/>
  <sheetViews>
    <sheetView tabSelected="1" topLeftCell="K6" zoomScaleNormal="100" workbookViewId="0">
      <pane xSplit="1" ySplit="2" topLeftCell="L8" activePane="bottomRight" state="frozen"/>
      <selection activeCell="K6" sqref="K6"/>
      <selection pane="topRight" activeCell="L6" sqref="L6"/>
      <selection pane="bottomLeft" activeCell="K8" sqref="K8"/>
      <selection pane="bottomRight" activeCell="Q23" sqref="Q22:Q23"/>
    </sheetView>
  </sheetViews>
  <sheetFormatPr baseColWidth="10" defaultColWidth="11.453125" defaultRowHeight="36" customHeight="1" x14ac:dyDescent="0.35"/>
  <cols>
    <col min="1" max="1" width="10" style="2" hidden="1" customWidth="1"/>
    <col min="2" max="2" width="14.7265625" style="2" hidden="1" customWidth="1"/>
    <col min="3" max="3" width="14.1796875" style="2" hidden="1" customWidth="1"/>
    <col min="4" max="4" width="16.1796875" style="2" hidden="1" customWidth="1"/>
    <col min="5" max="9" width="0" style="2" hidden="1" customWidth="1"/>
    <col min="10" max="10" width="9.453125" style="2" hidden="1" customWidth="1"/>
    <col min="11" max="11" width="65.453125" style="2" customWidth="1"/>
    <col min="12" max="12" width="23" style="2" customWidth="1"/>
    <col min="13" max="13" width="23.1796875" style="2" customWidth="1"/>
    <col min="14" max="14" width="21.7265625" style="2" customWidth="1"/>
    <col min="15" max="15" width="23.54296875" style="2" customWidth="1"/>
    <col min="16" max="16" width="24.1796875" style="2" customWidth="1"/>
    <col min="17" max="17" width="23.453125" style="79" customWidth="1"/>
    <col min="18" max="18" width="21.54296875" style="2" customWidth="1"/>
    <col min="19" max="19" width="18.81640625" style="2" customWidth="1"/>
    <col min="20" max="21" width="23.453125" style="2" customWidth="1"/>
    <col min="22" max="22" width="15.1796875" style="79" customWidth="1"/>
    <col min="23" max="23" width="26.81640625" style="2" customWidth="1"/>
    <col min="24" max="24" width="29.1796875" style="2" customWidth="1"/>
    <col min="25" max="25" width="36.1796875" style="2" customWidth="1"/>
    <col min="26" max="26" width="12.81640625" style="2" bestFit="1" customWidth="1"/>
    <col min="27" max="27" width="18.453125" style="2" customWidth="1"/>
    <col min="28" max="28" width="14.81640625" style="2" bestFit="1" customWidth="1"/>
    <col min="29" max="16384" width="11.453125" style="2"/>
  </cols>
  <sheetData>
    <row r="1" spans="1:27" ht="36" customHeight="1" thickBot="1" x14ac:dyDescent="0.4">
      <c r="O1" s="267"/>
      <c r="P1" s="267"/>
      <c r="Q1" s="288"/>
      <c r="R1" s="265"/>
      <c r="S1" s="149"/>
      <c r="T1" s="149">
        <f>+O24-P24-Q24-R24</f>
        <v>0</v>
      </c>
    </row>
    <row r="2" spans="1:27" ht="63" customHeight="1" thickBot="1" x14ac:dyDescent="0.4">
      <c r="A2" s="301"/>
      <c r="B2" s="302"/>
      <c r="C2" s="302"/>
      <c r="D2" s="302"/>
      <c r="E2" s="302"/>
      <c r="F2" s="303"/>
      <c r="G2" s="303"/>
      <c r="H2" s="303"/>
      <c r="I2" s="302"/>
      <c r="J2" s="302"/>
      <c r="K2" s="302"/>
      <c r="L2" s="302"/>
      <c r="M2" s="302"/>
      <c r="N2" s="302"/>
      <c r="O2" s="302"/>
      <c r="P2" s="302"/>
      <c r="Q2" s="302"/>
      <c r="R2" s="302"/>
      <c r="S2" s="302"/>
      <c r="T2" s="302"/>
      <c r="U2" s="302"/>
      <c r="V2" s="302"/>
      <c r="W2" s="304"/>
    </row>
    <row r="3" spans="1:27" ht="26.25" customHeight="1" x14ac:dyDescent="0.35">
      <c r="A3" s="305" t="s">
        <v>65</v>
      </c>
      <c r="B3" s="306"/>
      <c r="C3" s="306"/>
      <c r="D3" s="306"/>
      <c r="E3" s="306"/>
      <c r="F3" s="307"/>
      <c r="G3" s="307"/>
      <c r="H3" s="307"/>
      <c r="I3" s="306"/>
      <c r="J3" s="306"/>
      <c r="K3" s="306"/>
      <c r="L3" s="306"/>
      <c r="M3" s="306"/>
      <c r="N3" s="306"/>
      <c r="O3" s="306"/>
      <c r="P3" s="306"/>
      <c r="Q3" s="306"/>
      <c r="R3" s="306"/>
      <c r="S3" s="306"/>
      <c r="T3" s="306"/>
      <c r="U3" s="306"/>
      <c r="V3" s="306"/>
      <c r="W3" s="308"/>
    </row>
    <row r="4" spans="1:27" ht="26.25" customHeight="1" x14ac:dyDescent="0.35">
      <c r="A4" s="309" t="str">
        <f>+'Datos Generales'!C5</f>
        <v>Corporación Autónoma Regional del Alto Magdalena - CAM</v>
      </c>
      <c r="B4" s="310"/>
      <c r="C4" s="310"/>
      <c r="D4" s="310"/>
      <c r="E4" s="310"/>
      <c r="F4" s="311"/>
      <c r="G4" s="311"/>
      <c r="H4" s="311"/>
      <c r="I4" s="310"/>
      <c r="J4" s="310"/>
      <c r="K4" s="310"/>
      <c r="L4" s="310"/>
      <c r="M4" s="310"/>
      <c r="N4" s="310"/>
      <c r="O4" s="310"/>
      <c r="P4" s="310"/>
      <c r="Q4" s="310"/>
      <c r="R4" s="310"/>
      <c r="S4" s="310"/>
      <c r="T4" s="310"/>
      <c r="U4" s="310"/>
      <c r="V4" s="310"/>
      <c r="W4" s="312"/>
    </row>
    <row r="5" spans="1:27" ht="17.5" customHeight="1" thickBot="1" x14ac:dyDescent="0.4">
      <c r="A5" s="313" t="s">
        <v>66</v>
      </c>
      <c r="B5" s="314"/>
      <c r="C5" s="314"/>
      <c r="D5" s="314"/>
      <c r="E5" s="314"/>
      <c r="F5" s="315"/>
      <c r="G5" s="315"/>
      <c r="H5" s="315"/>
      <c r="I5" s="314"/>
      <c r="J5" s="314"/>
      <c r="K5" s="314"/>
      <c r="L5" s="314"/>
      <c r="M5" s="314"/>
      <c r="N5" s="314"/>
      <c r="O5" s="314"/>
      <c r="P5" s="314"/>
      <c r="Q5" s="314"/>
      <c r="R5" s="314"/>
      <c r="S5" s="314"/>
      <c r="T5" s="314"/>
      <c r="U5" s="314"/>
      <c r="V5" s="314"/>
      <c r="W5" s="316"/>
    </row>
    <row r="6" spans="1:27" ht="15" customHeight="1" thickTop="1" thickBot="1" x14ac:dyDescent="0.4">
      <c r="A6" s="317" t="s">
        <v>67</v>
      </c>
      <c r="B6" s="318"/>
      <c r="C6" s="318"/>
      <c r="D6" s="318"/>
      <c r="E6" s="318"/>
      <c r="F6" s="318"/>
      <c r="G6" s="318"/>
      <c r="H6" s="318"/>
      <c r="I6" s="319"/>
      <c r="J6" s="33"/>
      <c r="K6" s="320" t="s">
        <v>68</v>
      </c>
      <c r="L6" s="320" t="s">
        <v>69</v>
      </c>
      <c r="M6" s="322" t="s">
        <v>70</v>
      </c>
      <c r="N6" s="322"/>
      <c r="O6" s="322" t="s">
        <v>71</v>
      </c>
      <c r="P6" s="324" t="s">
        <v>72</v>
      </c>
      <c r="Q6" s="325"/>
      <c r="R6" s="325"/>
      <c r="S6" s="326"/>
      <c r="T6" s="327" t="s">
        <v>73</v>
      </c>
      <c r="U6" s="320" t="s">
        <v>74</v>
      </c>
      <c r="V6" s="329" t="s">
        <v>75</v>
      </c>
      <c r="W6" s="320" t="s">
        <v>76</v>
      </c>
      <c r="X6" s="331" t="s">
        <v>77</v>
      </c>
      <c r="Y6" s="299" t="s">
        <v>78</v>
      </c>
    </row>
    <row r="7" spans="1:27" s="38" customFormat="1" ht="42" customHeight="1" thickTop="1" thickBot="1" x14ac:dyDescent="0.4">
      <c r="A7" s="40" t="s">
        <v>79</v>
      </c>
      <c r="B7" s="40" t="s">
        <v>80</v>
      </c>
      <c r="C7" s="41" t="s">
        <v>81</v>
      </c>
      <c r="D7" s="40" t="s">
        <v>82</v>
      </c>
      <c r="E7" s="40" t="s">
        <v>83</v>
      </c>
      <c r="F7" s="40" t="s">
        <v>84</v>
      </c>
      <c r="G7" s="40" t="s">
        <v>85</v>
      </c>
      <c r="H7" s="40" t="s">
        <v>86</v>
      </c>
      <c r="I7" s="37" t="s">
        <v>87</v>
      </c>
      <c r="J7" s="37"/>
      <c r="K7" s="321"/>
      <c r="L7" s="321"/>
      <c r="M7" s="31" t="s">
        <v>88</v>
      </c>
      <c r="N7" s="8" t="s">
        <v>89</v>
      </c>
      <c r="O7" s="323"/>
      <c r="P7" s="9" t="s">
        <v>90</v>
      </c>
      <c r="Q7" s="8" t="s">
        <v>91</v>
      </c>
      <c r="R7" s="9" t="s">
        <v>92</v>
      </c>
      <c r="S7" s="9" t="s">
        <v>93</v>
      </c>
      <c r="T7" s="328"/>
      <c r="U7" s="321"/>
      <c r="V7" s="330"/>
      <c r="W7" s="321"/>
      <c r="X7" s="332"/>
      <c r="Y7" s="300"/>
    </row>
    <row r="8" spans="1:27" s="74" customFormat="1" ht="15.5" thickTop="1" thickBot="1" x14ac:dyDescent="0.4">
      <c r="A8" s="71" t="s">
        <v>94</v>
      </c>
      <c r="B8" s="71"/>
      <c r="C8" s="71"/>
      <c r="D8" s="71"/>
      <c r="E8" s="71"/>
      <c r="F8" s="71"/>
      <c r="G8" s="71"/>
      <c r="H8" s="71"/>
      <c r="I8" s="72"/>
      <c r="J8" s="72"/>
      <c r="K8" s="72" t="s">
        <v>95</v>
      </c>
      <c r="L8" s="152">
        <f>+L9+L440++L457</f>
        <v>56234002790</v>
      </c>
      <c r="M8" s="152">
        <f>+M9+M440++M457</f>
        <v>9546258764</v>
      </c>
      <c r="N8" s="152">
        <f>+N9+N440+N457</f>
        <v>3799040022</v>
      </c>
      <c r="O8" s="152">
        <f>+O9+O440+O457</f>
        <v>61981221532</v>
      </c>
      <c r="P8" s="152">
        <f t="shared" ref="P8:S8" si="0">+P9+P440++P457</f>
        <v>10997732288.6</v>
      </c>
      <c r="Q8" s="152">
        <f t="shared" si="0"/>
        <v>45793766194</v>
      </c>
      <c r="R8" s="152">
        <f t="shared" si="0"/>
        <v>5189723049.3999996</v>
      </c>
      <c r="S8" s="152">
        <f t="shared" si="0"/>
        <v>0</v>
      </c>
      <c r="T8" s="152">
        <f>+T9+T440++T457</f>
        <v>64892750033</v>
      </c>
      <c r="U8" s="152">
        <f>+U9+U440++U457</f>
        <v>63776881482</v>
      </c>
      <c r="V8" s="281">
        <f>+U8/T8*100</f>
        <v>98.280441882286468</v>
      </c>
      <c r="W8" s="73"/>
      <c r="X8" s="73"/>
      <c r="Y8" s="73"/>
    </row>
    <row r="9" spans="1:27" s="85" customFormat="1" ht="15.5" thickTop="1" thickBot="1" x14ac:dyDescent="0.4">
      <c r="A9" s="80" t="s">
        <v>94</v>
      </c>
      <c r="B9" s="80" t="s">
        <v>94</v>
      </c>
      <c r="C9" s="80"/>
      <c r="D9" s="80"/>
      <c r="E9" s="80"/>
      <c r="F9" s="80"/>
      <c r="G9" s="80"/>
      <c r="H9" s="81"/>
      <c r="I9" s="82"/>
      <c r="J9" s="82"/>
      <c r="K9" s="82" t="s">
        <v>96</v>
      </c>
      <c r="L9" s="158">
        <f>+L10+L181</f>
        <v>45860177905</v>
      </c>
      <c r="M9" s="158">
        <f>+M10+M181</f>
        <v>9546258764</v>
      </c>
      <c r="N9" s="158">
        <f>+N10+N181</f>
        <v>3796040022</v>
      </c>
      <c r="O9" s="158">
        <f t="shared" ref="O9:O60" si="1">+L9+M9-N9</f>
        <v>51610396647</v>
      </c>
      <c r="P9" s="158">
        <f t="shared" ref="P9:U9" si="2">+P10+P181</f>
        <v>8040247288.6000004</v>
      </c>
      <c r="Q9" s="158">
        <f t="shared" si="2"/>
        <v>38380426309</v>
      </c>
      <c r="R9" s="158">
        <f t="shared" si="2"/>
        <v>5189723049.3999996</v>
      </c>
      <c r="S9" s="158">
        <f t="shared" si="2"/>
        <v>0</v>
      </c>
      <c r="T9" s="158">
        <f t="shared" si="2"/>
        <v>54750928404</v>
      </c>
      <c r="U9" s="83">
        <f t="shared" si="2"/>
        <v>53635059853</v>
      </c>
      <c r="V9" s="282">
        <f t="shared" ref="V9:V72" si="3">+U9/T9*100</f>
        <v>97.961918485169505</v>
      </c>
      <c r="W9" s="83"/>
      <c r="X9" s="84"/>
      <c r="Y9" s="84"/>
    </row>
    <row r="10" spans="1:27" s="96" customFormat="1" ht="15.5" thickTop="1" thickBot="1" x14ac:dyDescent="0.4">
      <c r="A10" s="90">
        <v>1</v>
      </c>
      <c r="B10" s="91" t="s">
        <v>94</v>
      </c>
      <c r="C10" s="91" t="s">
        <v>94</v>
      </c>
      <c r="D10" s="91"/>
      <c r="E10" s="91"/>
      <c r="F10" s="91"/>
      <c r="G10" s="91"/>
      <c r="H10" s="92"/>
      <c r="I10" s="92"/>
      <c r="J10" s="92"/>
      <c r="K10" s="93" t="s">
        <v>97</v>
      </c>
      <c r="L10" s="159">
        <f>+L11+L23</f>
        <v>45075824734</v>
      </c>
      <c r="M10" s="159">
        <f>+M11+M23</f>
        <v>6586403124</v>
      </c>
      <c r="N10" s="159">
        <f>+N11+N23</f>
        <v>3586670730</v>
      </c>
      <c r="O10" s="159">
        <f t="shared" si="1"/>
        <v>48075557128</v>
      </c>
      <c r="P10" s="159">
        <f t="shared" ref="P10:S10" si="4">+P11+P23</f>
        <v>8027595565</v>
      </c>
      <c r="Q10" s="159">
        <f t="shared" si="4"/>
        <v>34892730551.145599</v>
      </c>
      <c r="R10" s="159">
        <f t="shared" si="4"/>
        <v>5155231011.8543997</v>
      </c>
      <c r="S10" s="159">
        <f t="shared" si="4"/>
        <v>0</v>
      </c>
      <c r="T10" s="159">
        <f>+T11+T23</f>
        <v>51289381390</v>
      </c>
      <c r="U10" s="94">
        <f>+U11+U23</f>
        <v>50173512839</v>
      </c>
      <c r="V10" s="280">
        <f t="shared" si="3"/>
        <v>97.824367304189082</v>
      </c>
      <c r="W10" s="94"/>
      <c r="X10" s="95"/>
      <c r="Y10" s="95"/>
    </row>
    <row r="11" spans="1:27" s="105" customFormat="1" ht="15.5" thickTop="1" thickBot="1" x14ac:dyDescent="0.4">
      <c r="A11" s="99">
        <v>1</v>
      </c>
      <c r="B11" s="100" t="s">
        <v>94</v>
      </c>
      <c r="C11" s="100" t="s">
        <v>94</v>
      </c>
      <c r="D11" s="100" t="s">
        <v>98</v>
      </c>
      <c r="E11" s="100"/>
      <c r="F11" s="100"/>
      <c r="G11" s="100"/>
      <c r="H11" s="101"/>
      <c r="I11" s="101"/>
      <c r="J11" s="101"/>
      <c r="K11" s="102" t="s">
        <v>99</v>
      </c>
      <c r="L11" s="160">
        <f>+L12</f>
        <v>2694870315</v>
      </c>
      <c r="M11" s="160">
        <f t="shared" ref="M11:U11" si="5">+M12</f>
        <v>0</v>
      </c>
      <c r="N11" s="160">
        <f t="shared" si="5"/>
        <v>0</v>
      </c>
      <c r="O11" s="160">
        <f t="shared" si="1"/>
        <v>2694870315</v>
      </c>
      <c r="P11" s="160">
        <f t="shared" si="5"/>
        <v>800643249</v>
      </c>
      <c r="Q11" s="289">
        <f t="shared" si="5"/>
        <v>1894227066</v>
      </c>
      <c r="R11" s="160">
        <f t="shared" si="5"/>
        <v>0</v>
      </c>
      <c r="S11" s="160">
        <f t="shared" si="5"/>
        <v>0</v>
      </c>
      <c r="T11" s="160">
        <f t="shared" si="5"/>
        <v>2385988838</v>
      </c>
      <c r="U11" s="103">
        <f t="shared" si="5"/>
        <v>2385988838</v>
      </c>
      <c r="V11" s="283">
        <f t="shared" si="3"/>
        <v>100</v>
      </c>
      <c r="W11" s="103"/>
      <c r="X11" s="104"/>
      <c r="Y11" s="104"/>
    </row>
    <row r="12" spans="1:27" s="39" customFormat="1" ht="22.5" customHeight="1" thickTop="1" thickBot="1" x14ac:dyDescent="0.4">
      <c r="A12" s="42">
        <v>1</v>
      </c>
      <c r="B12" s="43" t="s">
        <v>94</v>
      </c>
      <c r="C12" s="43" t="s">
        <v>94</v>
      </c>
      <c r="D12" s="43" t="s">
        <v>98</v>
      </c>
      <c r="E12" s="43" t="s">
        <v>98</v>
      </c>
      <c r="F12" s="43"/>
      <c r="G12" s="43"/>
      <c r="H12" s="44"/>
      <c r="I12" s="44"/>
      <c r="J12" s="44"/>
      <c r="K12" s="45" t="s">
        <v>100</v>
      </c>
      <c r="L12" s="161">
        <f>+L13+L20</f>
        <v>2694870315</v>
      </c>
      <c r="M12" s="161">
        <f>+M13+M20</f>
        <v>0</v>
      </c>
      <c r="N12" s="161">
        <f>+N13+N20</f>
        <v>0</v>
      </c>
      <c r="O12" s="161">
        <f t="shared" si="1"/>
        <v>2694870315</v>
      </c>
      <c r="P12" s="161">
        <f t="shared" ref="P12:U12" si="6">+P13+P20</f>
        <v>800643249</v>
      </c>
      <c r="Q12" s="290">
        <f t="shared" si="6"/>
        <v>1894227066</v>
      </c>
      <c r="R12" s="161">
        <f t="shared" si="6"/>
        <v>0</v>
      </c>
      <c r="S12" s="161">
        <f t="shared" si="6"/>
        <v>0</v>
      </c>
      <c r="T12" s="161">
        <f t="shared" si="6"/>
        <v>2385988838</v>
      </c>
      <c r="U12" s="46">
        <f t="shared" si="6"/>
        <v>2385988838</v>
      </c>
      <c r="V12" s="284">
        <f t="shared" si="3"/>
        <v>100</v>
      </c>
      <c r="W12" s="14"/>
      <c r="X12" s="34"/>
      <c r="Y12" s="34"/>
      <c r="AA12" s="148"/>
    </row>
    <row r="13" spans="1:27" s="39" customFormat="1" ht="22.5" customHeight="1" thickTop="1" thickBot="1" x14ac:dyDescent="0.4">
      <c r="A13" s="47">
        <v>1</v>
      </c>
      <c r="B13" s="47">
        <v>1</v>
      </c>
      <c r="C13" s="47">
        <v>1</v>
      </c>
      <c r="D13" s="48" t="s">
        <v>98</v>
      </c>
      <c r="E13" s="48" t="s">
        <v>98</v>
      </c>
      <c r="F13" s="48" t="s">
        <v>101</v>
      </c>
      <c r="G13" s="48"/>
      <c r="H13" s="48"/>
      <c r="I13" s="48"/>
      <c r="J13" s="48"/>
      <c r="K13" s="49" t="s">
        <v>102</v>
      </c>
      <c r="L13" s="162">
        <f>+L14+L17</f>
        <v>2694870315</v>
      </c>
      <c r="M13" s="162">
        <f>+M14+M17</f>
        <v>0</v>
      </c>
      <c r="N13" s="162">
        <f>+N14+N17</f>
        <v>0</v>
      </c>
      <c r="O13" s="162">
        <f t="shared" si="1"/>
        <v>2694870315</v>
      </c>
      <c r="P13" s="162">
        <f t="shared" ref="P13:U13" si="7">+P14+P17</f>
        <v>800643249</v>
      </c>
      <c r="Q13" s="171">
        <f t="shared" si="7"/>
        <v>1894227066</v>
      </c>
      <c r="R13" s="162">
        <f t="shared" si="7"/>
        <v>0</v>
      </c>
      <c r="S13" s="162">
        <f t="shared" si="7"/>
        <v>0</v>
      </c>
      <c r="T13" s="162">
        <f t="shared" si="7"/>
        <v>2385988838</v>
      </c>
      <c r="U13" s="50">
        <f t="shared" si="7"/>
        <v>2385988838</v>
      </c>
      <c r="V13" s="286">
        <f t="shared" si="3"/>
        <v>100</v>
      </c>
      <c r="W13" s="14"/>
      <c r="X13" s="34"/>
      <c r="Y13" s="34"/>
      <c r="AA13" s="148"/>
    </row>
    <row r="14" spans="1:27" s="39" customFormat="1" ht="22.5" customHeight="1" thickTop="1" thickBot="1" x14ac:dyDescent="0.4">
      <c r="A14" s="12">
        <v>1</v>
      </c>
      <c r="B14" s="12">
        <v>1</v>
      </c>
      <c r="C14" s="12">
        <v>1</v>
      </c>
      <c r="D14" s="32" t="s">
        <v>98</v>
      </c>
      <c r="E14" s="32" t="s">
        <v>98</v>
      </c>
      <c r="F14" s="32" t="s">
        <v>101</v>
      </c>
      <c r="G14" s="32" t="s">
        <v>98</v>
      </c>
      <c r="H14" s="32"/>
      <c r="I14" s="32"/>
      <c r="J14" s="32"/>
      <c r="K14" s="24" t="s">
        <v>103</v>
      </c>
      <c r="L14" s="163">
        <f>SUBTOTAL(9,L15:L16)</f>
        <v>1416520103</v>
      </c>
      <c r="M14" s="163">
        <v>0</v>
      </c>
      <c r="N14" s="163">
        <f>SUBTOTAL(9,N15:N16)</f>
        <v>0</v>
      </c>
      <c r="O14" s="163">
        <f t="shared" si="1"/>
        <v>1416520103</v>
      </c>
      <c r="P14" s="163">
        <f t="shared" ref="P14:U14" si="8">SUBTOTAL(9,P15:P16)</f>
        <v>420846692</v>
      </c>
      <c r="Q14" s="173">
        <f t="shared" si="8"/>
        <v>995673411</v>
      </c>
      <c r="R14" s="163">
        <f t="shared" si="8"/>
        <v>0</v>
      </c>
      <c r="S14" s="163">
        <f t="shared" si="8"/>
        <v>0</v>
      </c>
      <c r="T14" s="163">
        <f t="shared" si="8"/>
        <v>1198718387</v>
      </c>
      <c r="U14" s="14">
        <f t="shared" si="8"/>
        <v>1198718387</v>
      </c>
      <c r="V14" s="285">
        <f t="shared" si="3"/>
        <v>100</v>
      </c>
      <c r="W14" s="14"/>
      <c r="X14" s="34"/>
      <c r="Y14" s="34"/>
    </row>
    <row r="15" spans="1:27" ht="22.5" customHeight="1" thickTop="1" thickBot="1" x14ac:dyDescent="0.4">
      <c r="A15" s="13">
        <v>1</v>
      </c>
      <c r="B15" s="13">
        <v>1</v>
      </c>
      <c r="C15" s="13">
        <v>1</v>
      </c>
      <c r="D15" s="27" t="s">
        <v>98</v>
      </c>
      <c r="E15" s="27" t="s">
        <v>98</v>
      </c>
      <c r="F15" s="27" t="s">
        <v>101</v>
      </c>
      <c r="G15" s="27" t="s">
        <v>98</v>
      </c>
      <c r="H15" s="27" t="s">
        <v>94</v>
      </c>
      <c r="I15" s="27"/>
      <c r="J15" s="27"/>
      <c r="K15" s="25" t="s">
        <v>104</v>
      </c>
      <c r="L15" s="164">
        <v>1190259702</v>
      </c>
      <c r="M15" s="163"/>
      <c r="N15" s="163"/>
      <c r="O15" s="163">
        <f t="shared" si="1"/>
        <v>1190259702</v>
      </c>
      <c r="P15" s="164">
        <v>353624955</v>
      </c>
      <c r="Q15" s="172">
        <v>836634747</v>
      </c>
      <c r="R15" s="163">
        <v>0</v>
      </c>
      <c r="S15" s="163"/>
      <c r="T15" s="163">
        <v>1087074581</v>
      </c>
      <c r="U15" s="14">
        <v>1087074581</v>
      </c>
      <c r="V15" s="285">
        <f t="shared" si="3"/>
        <v>100</v>
      </c>
      <c r="W15" s="14"/>
      <c r="X15" s="124" t="s">
        <v>726</v>
      </c>
      <c r="Y15" s="125" t="s">
        <v>727</v>
      </c>
      <c r="AA15" s="149"/>
    </row>
    <row r="16" spans="1:27" ht="22.5" customHeight="1" thickTop="1" thickBot="1" x14ac:dyDescent="0.4">
      <c r="A16" s="13">
        <v>1</v>
      </c>
      <c r="B16" s="13">
        <v>1</v>
      </c>
      <c r="C16" s="13">
        <v>1</v>
      </c>
      <c r="D16" s="27" t="s">
        <v>98</v>
      </c>
      <c r="E16" s="27" t="s">
        <v>98</v>
      </c>
      <c r="F16" s="27" t="s">
        <v>101</v>
      </c>
      <c r="G16" s="27" t="s">
        <v>98</v>
      </c>
      <c r="H16" s="27" t="s">
        <v>105</v>
      </c>
      <c r="I16" s="27"/>
      <c r="J16" s="27"/>
      <c r="K16" s="25" t="s">
        <v>106</v>
      </c>
      <c r="L16" s="164">
        <v>226260401</v>
      </c>
      <c r="M16" s="163"/>
      <c r="N16" s="163"/>
      <c r="O16" s="163">
        <f t="shared" si="1"/>
        <v>226260401</v>
      </c>
      <c r="P16" s="164">
        <v>67221737</v>
      </c>
      <c r="Q16" s="172">
        <v>159038664</v>
      </c>
      <c r="R16" s="163"/>
      <c r="S16" s="163"/>
      <c r="T16" s="163">
        <v>111643806</v>
      </c>
      <c r="U16" s="14">
        <v>111643806</v>
      </c>
      <c r="V16" s="285">
        <f t="shared" si="3"/>
        <v>100</v>
      </c>
      <c r="W16" s="14"/>
      <c r="X16" s="124" t="s">
        <v>726</v>
      </c>
      <c r="Y16" s="125" t="s">
        <v>727</v>
      </c>
    </row>
    <row r="17" spans="1:33" s="39" customFormat="1" ht="22.5" customHeight="1" thickTop="1" thickBot="1" x14ac:dyDescent="0.4">
      <c r="A17" s="12">
        <v>1</v>
      </c>
      <c r="B17" s="12">
        <v>1</v>
      </c>
      <c r="C17" s="12">
        <v>1</v>
      </c>
      <c r="D17" s="32" t="s">
        <v>98</v>
      </c>
      <c r="E17" s="32" t="s">
        <v>98</v>
      </c>
      <c r="F17" s="32" t="s">
        <v>101</v>
      </c>
      <c r="G17" s="32" t="s">
        <v>107</v>
      </c>
      <c r="H17" s="32"/>
      <c r="I17" s="32"/>
      <c r="J17" s="32"/>
      <c r="K17" s="24" t="s">
        <v>108</v>
      </c>
      <c r="L17" s="163">
        <f>SUBTOTAL(9,L18:L19)</f>
        <v>1278350212</v>
      </c>
      <c r="M17" s="163">
        <f>SUBTOTAL(9,M18:M19)</f>
        <v>0</v>
      </c>
      <c r="N17" s="163">
        <f>SUBTOTAL(9,N18:N19)</f>
        <v>0</v>
      </c>
      <c r="O17" s="163">
        <f t="shared" si="1"/>
        <v>1278350212</v>
      </c>
      <c r="P17" s="163">
        <f t="shared" ref="P17:U17" si="9">SUBTOTAL(9,P18:P19)</f>
        <v>379796557</v>
      </c>
      <c r="Q17" s="173">
        <f t="shared" si="9"/>
        <v>898553655</v>
      </c>
      <c r="R17" s="163">
        <f t="shared" si="9"/>
        <v>0</v>
      </c>
      <c r="S17" s="163">
        <f t="shared" si="9"/>
        <v>0</v>
      </c>
      <c r="T17" s="163">
        <f t="shared" si="9"/>
        <v>1187270451</v>
      </c>
      <c r="U17" s="14">
        <f t="shared" si="9"/>
        <v>1187270451</v>
      </c>
      <c r="V17" s="285">
        <f t="shared" si="3"/>
        <v>100</v>
      </c>
      <c r="W17" s="14"/>
      <c r="X17" s="34"/>
      <c r="Y17" s="34"/>
    </row>
    <row r="18" spans="1:33" ht="22.5" customHeight="1" thickTop="1" thickBot="1" x14ac:dyDescent="0.4">
      <c r="A18" s="13">
        <v>1</v>
      </c>
      <c r="B18" s="13">
        <v>1</v>
      </c>
      <c r="C18" s="13">
        <v>1</v>
      </c>
      <c r="D18" s="27" t="s">
        <v>98</v>
      </c>
      <c r="E18" s="27" t="s">
        <v>98</v>
      </c>
      <c r="F18" s="27" t="s">
        <v>101</v>
      </c>
      <c r="G18" s="27" t="s">
        <v>107</v>
      </c>
      <c r="H18" s="27" t="s">
        <v>94</v>
      </c>
      <c r="I18" s="27"/>
      <c r="J18" s="27"/>
      <c r="K18" s="25" t="s">
        <v>109</v>
      </c>
      <c r="L18" s="164">
        <v>1045388290</v>
      </c>
      <c r="M18" s="164"/>
      <c r="N18" s="164"/>
      <c r="O18" s="163">
        <f t="shared" si="1"/>
        <v>1045388290</v>
      </c>
      <c r="P18" s="164">
        <v>310583805</v>
      </c>
      <c r="Q18" s="172">
        <v>734804485</v>
      </c>
      <c r="R18" s="164"/>
      <c r="S18" s="164"/>
      <c r="T18" s="164">
        <v>1084746488</v>
      </c>
      <c r="U18" s="15">
        <v>1084746488</v>
      </c>
      <c r="V18" s="285">
        <f t="shared" si="3"/>
        <v>100</v>
      </c>
      <c r="W18" s="15"/>
      <c r="X18" s="124" t="s">
        <v>726</v>
      </c>
      <c r="Y18" s="125" t="s">
        <v>727</v>
      </c>
    </row>
    <row r="19" spans="1:33" ht="22.5" customHeight="1" thickTop="1" thickBot="1" x14ac:dyDescent="0.4">
      <c r="A19" s="13">
        <v>1</v>
      </c>
      <c r="B19" s="13">
        <v>1</v>
      </c>
      <c r="C19" s="13">
        <v>1</v>
      </c>
      <c r="D19" s="27" t="s">
        <v>98</v>
      </c>
      <c r="E19" s="27" t="s">
        <v>98</v>
      </c>
      <c r="F19" s="27" t="s">
        <v>101</v>
      </c>
      <c r="G19" s="27" t="s">
        <v>107</v>
      </c>
      <c r="H19" s="27" t="s">
        <v>105</v>
      </c>
      <c r="I19" s="27"/>
      <c r="J19" s="27"/>
      <c r="K19" s="25" t="s">
        <v>110</v>
      </c>
      <c r="L19" s="164">
        <v>232961922</v>
      </c>
      <c r="M19" s="164"/>
      <c r="N19" s="164"/>
      <c r="O19" s="163">
        <f t="shared" si="1"/>
        <v>232961922</v>
      </c>
      <c r="P19" s="164">
        <v>69212752</v>
      </c>
      <c r="Q19" s="172">
        <v>163749170</v>
      </c>
      <c r="R19" s="164"/>
      <c r="S19" s="164"/>
      <c r="T19" s="164">
        <v>102523963</v>
      </c>
      <c r="U19" s="15">
        <v>102523963</v>
      </c>
      <c r="V19" s="285">
        <f t="shared" si="3"/>
        <v>100</v>
      </c>
      <c r="W19" s="15"/>
      <c r="X19" s="124" t="s">
        <v>726</v>
      </c>
      <c r="Y19" s="125" t="s">
        <v>727</v>
      </c>
    </row>
    <row r="20" spans="1:33" s="39" customFormat="1" ht="22.5" customHeight="1" thickTop="1" thickBot="1" x14ac:dyDescent="0.4">
      <c r="A20" s="47">
        <v>1</v>
      </c>
      <c r="B20" s="47">
        <v>1</v>
      </c>
      <c r="C20" s="47">
        <v>1</v>
      </c>
      <c r="D20" s="48" t="s">
        <v>98</v>
      </c>
      <c r="E20" s="48" t="s">
        <v>98</v>
      </c>
      <c r="F20" s="48" t="s">
        <v>111</v>
      </c>
      <c r="G20" s="51"/>
      <c r="H20" s="48"/>
      <c r="I20" s="48"/>
      <c r="J20" s="48"/>
      <c r="K20" s="49" t="s">
        <v>112</v>
      </c>
      <c r="L20" s="162">
        <f>SUBTOTAL(9,L21:L22)</f>
        <v>0</v>
      </c>
      <c r="M20" s="162">
        <f>SUBTOTAL(9,M21:M22)</f>
        <v>0</v>
      </c>
      <c r="N20" s="162">
        <f>SUBTOTAL(9,N21:N22)</f>
        <v>0</v>
      </c>
      <c r="O20" s="162">
        <f t="shared" si="1"/>
        <v>0</v>
      </c>
      <c r="P20" s="162">
        <f t="shared" ref="P20:U20" si="10">SUBTOTAL(9,P21:P22)</f>
        <v>0</v>
      </c>
      <c r="Q20" s="171">
        <f t="shared" si="10"/>
        <v>0</v>
      </c>
      <c r="R20" s="162">
        <f t="shared" si="10"/>
        <v>0</v>
      </c>
      <c r="S20" s="162">
        <f t="shared" si="10"/>
        <v>0</v>
      </c>
      <c r="T20" s="162">
        <f t="shared" si="10"/>
        <v>0</v>
      </c>
      <c r="U20" s="50">
        <f t="shared" si="10"/>
        <v>0</v>
      </c>
      <c r="V20" s="286" t="e">
        <f t="shared" si="3"/>
        <v>#DIV/0!</v>
      </c>
      <c r="W20" s="14"/>
      <c r="X20" s="34"/>
      <c r="Y20" s="34"/>
    </row>
    <row r="21" spans="1:33" ht="22.5" customHeight="1" thickTop="1" thickBot="1" x14ac:dyDescent="0.4">
      <c r="A21" s="13">
        <v>1</v>
      </c>
      <c r="B21" s="13">
        <v>1</v>
      </c>
      <c r="C21" s="13">
        <v>1</v>
      </c>
      <c r="D21" s="27" t="s">
        <v>98</v>
      </c>
      <c r="E21" s="27" t="s">
        <v>98</v>
      </c>
      <c r="F21" s="27" t="s">
        <v>111</v>
      </c>
      <c r="G21" s="35">
        <v>1</v>
      </c>
      <c r="H21" s="27"/>
      <c r="I21" s="27"/>
      <c r="J21" s="27"/>
      <c r="K21" s="25" t="s">
        <v>113</v>
      </c>
      <c r="L21" s="164"/>
      <c r="M21" s="164"/>
      <c r="N21" s="164"/>
      <c r="O21" s="163">
        <f t="shared" si="1"/>
        <v>0</v>
      </c>
      <c r="P21" s="164"/>
      <c r="Q21" s="172"/>
      <c r="R21" s="164"/>
      <c r="S21" s="164"/>
      <c r="T21" s="164"/>
      <c r="U21" s="15"/>
      <c r="V21" s="285" t="e">
        <f t="shared" si="3"/>
        <v>#DIV/0!</v>
      </c>
      <c r="W21" s="15"/>
      <c r="X21" s="34"/>
      <c r="Y21" s="34"/>
    </row>
    <row r="22" spans="1:33" ht="22.5" customHeight="1" thickTop="1" thickBot="1" x14ac:dyDescent="0.4">
      <c r="A22" s="13">
        <v>1</v>
      </c>
      <c r="B22" s="13">
        <v>1</v>
      </c>
      <c r="C22" s="13">
        <v>1</v>
      </c>
      <c r="D22" s="27" t="s">
        <v>98</v>
      </c>
      <c r="E22" s="27" t="s">
        <v>98</v>
      </c>
      <c r="F22" s="27" t="s">
        <v>111</v>
      </c>
      <c r="G22" s="35">
        <v>2</v>
      </c>
      <c r="H22" s="27"/>
      <c r="I22" s="27"/>
      <c r="J22" s="27"/>
      <c r="K22" s="25" t="s">
        <v>114</v>
      </c>
      <c r="L22" s="164"/>
      <c r="M22" s="164"/>
      <c r="N22" s="164"/>
      <c r="O22" s="163">
        <f t="shared" si="1"/>
        <v>0</v>
      </c>
      <c r="P22" s="164"/>
      <c r="Q22" s="172"/>
      <c r="R22" s="164"/>
      <c r="S22" s="164"/>
      <c r="T22" s="164"/>
      <c r="U22" s="15"/>
      <c r="V22" s="285" t="e">
        <f t="shared" si="3"/>
        <v>#DIV/0!</v>
      </c>
      <c r="W22" s="15"/>
      <c r="X22" s="34"/>
      <c r="Y22" s="34"/>
    </row>
    <row r="23" spans="1:33" s="105" customFormat="1" ht="22.5" customHeight="1" thickTop="1" thickBot="1" x14ac:dyDescent="0.4">
      <c r="A23" s="99">
        <v>1</v>
      </c>
      <c r="B23" s="100" t="s">
        <v>94</v>
      </c>
      <c r="C23" s="100" t="s">
        <v>94</v>
      </c>
      <c r="D23" s="100" t="s">
        <v>107</v>
      </c>
      <c r="E23" s="100"/>
      <c r="F23" s="100"/>
      <c r="G23" s="100"/>
      <c r="H23" s="101"/>
      <c r="I23" s="101"/>
      <c r="J23" s="101"/>
      <c r="K23" s="102" t="s">
        <v>115</v>
      </c>
      <c r="L23" s="160">
        <f>+L24+L33+L65+L83+L149</f>
        <v>42380954419</v>
      </c>
      <c r="M23" s="160">
        <f>+M24+M33+M65+M83+M149</f>
        <v>6586403124</v>
      </c>
      <c r="N23" s="160">
        <f>+N24+N33+N65+N83+N149</f>
        <v>3586670730</v>
      </c>
      <c r="O23" s="160">
        <f t="shared" si="1"/>
        <v>45380686813</v>
      </c>
      <c r="P23" s="160">
        <f t="shared" ref="P23:T23" si="11">+P24+P33+P65+P83+P149</f>
        <v>7226952316</v>
      </c>
      <c r="Q23" s="289">
        <f t="shared" si="11"/>
        <v>32998503485.145599</v>
      </c>
      <c r="R23" s="160">
        <f t="shared" si="11"/>
        <v>5155231011.8543997</v>
      </c>
      <c r="S23" s="160">
        <f t="shared" si="11"/>
        <v>0</v>
      </c>
      <c r="T23" s="160">
        <f t="shared" si="11"/>
        <v>48903392552</v>
      </c>
      <c r="U23" s="103">
        <f>+U24+U33+U65+U83+U149</f>
        <v>47787524001</v>
      </c>
      <c r="V23" s="283">
        <f t="shared" si="3"/>
        <v>97.718218526836409</v>
      </c>
      <c r="W23" s="103"/>
      <c r="X23" s="99"/>
      <c r="Y23" s="100"/>
    </row>
    <row r="24" spans="1:33" ht="22.5" customHeight="1" thickTop="1" thickBot="1" x14ac:dyDescent="0.4">
      <c r="A24" s="42">
        <v>1</v>
      </c>
      <c r="B24" s="43" t="s">
        <v>94</v>
      </c>
      <c r="C24" s="43" t="s">
        <v>94</v>
      </c>
      <c r="D24" s="43" t="s">
        <v>107</v>
      </c>
      <c r="E24" s="43" t="s">
        <v>98</v>
      </c>
      <c r="F24" s="43"/>
      <c r="G24" s="43"/>
      <c r="H24" s="44"/>
      <c r="I24" s="44"/>
      <c r="J24" s="44"/>
      <c r="K24" s="45" t="s">
        <v>116</v>
      </c>
      <c r="L24" s="161">
        <f>+L25</f>
        <v>20510401742</v>
      </c>
      <c r="M24" s="161">
        <f t="shared" ref="M24:U25" si="12">+M25</f>
        <v>2658631627</v>
      </c>
      <c r="N24" s="161">
        <f t="shared" si="12"/>
        <v>3586670730</v>
      </c>
      <c r="O24" s="161">
        <f t="shared" si="1"/>
        <v>19582362639</v>
      </c>
      <c r="P24" s="161">
        <f t="shared" si="12"/>
        <v>1922334501</v>
      </c>
      <c r="Q24" s="290">
        <f t="shared" si="12"/>
        <v>13871403565</v>
      </c>
      <c r="R24" s="161">
        <f t="shared" si="12"/>
        <v>3788624573</v>
      </c>
      <c r="S24" s="161">
        <f t="shared" si="12"/>
        <v>0</v>
      </c>
      <c r="T24" s="161">
        <f t="shared" si="12"/>
        <v>19661853689</v>
      </c>
      <c r="U24" s="46">
        <f t="shared" si="12"/>
        <v>19661853689</v>
      </c>
      <c r="V24" s="284">
        <f t="shared" si="3"/>
        <v>100</v>
      </c>
      <c r="W24" s="14"/>
      <c r="X24" s="13"/>
      <c r="Y24" s="43"/>
    </row>
    <row r="25" spans="1:33" s="39" customFormat="1" ht="22.5" customHeight="1" thickTop="1" thickBot="1" x14ac:dyDescent="0.4">
      <c r="A25" s="47">
        <v>1</v>
      </c>
      <c r="B25" s="47" t="s">
        <v>94</v>
      </c>
      <c r="C25" s="47" t="s">
        <v>94</v>
      </c>
      <c r="D25" s="48" t="s">
        <v>107</v>
      </c>
      <c r="E25" s="48" t="s">
        <v>98</v>
      </c>
      <c r="F25" s="48" t="s">
        <v>117</v>
      </c>
      <c r="G25" s="51"/>
      <c r="H25" s="48"/>
      <c r="I25" s="48"/>
      <c r="J25" s="48"/>
      <c r="K25" s="49" t="s">
        <v>118</v>
      </c>
      <c r="L25" s="162">
        <f>+L26</f>
        <v>20510401742</v>
      </c>
      <c r="M25" s="162">
        <f t="shared" si="12"/>
        <v>2658631627</v>
      </c>
      <c r="N25" s="162">
        <f t="shared" si="12"/>
        <v>3586670730</v>
      </c>
      <c r="O25" s="162">
        <f t="shared" si="1"/>
        <v>19582362639</v>
      </c>
      <c r="P25" s="162">
        <f t="shared" si="12"/>
        <v>1922334501</v>
      </c>
      <c r="Q25" s="171">
        <f t="shared" si="12"/>
        <v>13871403565</v>
      </c>
      <c r="R25" s="162">
        <f t="shared" si="12"/>
        <v>3788624573</v>
      </c>
      <c r="S25" s="162">
        <f t="shared" si="12"/>
        <v>0</v>
      </c>
      <c r="T25" s="162">
        <f t="shared" si="12"/>
        <v>19661853689</v>
      </c>
      <c r="U25" s="50">
        <f t="shared" si="12"/>
        <v>19661853689</v>
      </c>
      <c r="V25" s="286">
        <f t="shared" si="3"/>
        <v>100</v>
      </c>
      <c r="W25" s="14"/>
      <c r="X25" s="12"/>
      <c r="Y25" s="47"/>
    </row>
    <row r="26" spans="1:33" s="39" customFormat="1" ht="22.5" customHeight="1" thickTop="1" thickBot="1" x14ac:dyDescent="0.4">
      <c r="A26" s="12">
        <v>1</v>
      </c>
      <c r="B26" s="12" t="s">
        <v>94</v>
      </c>
      <c r="C26" s="12" t="s">
        <v>94</v>
      </c>
      <c r="D26" s="32" t="s">
        <v>107</v>
      </c>
      <c r="E26" s="32" t="s">
        <v>98</v>
      </c>
      <c r="F26" s="32" t="s">
        <v>117</v>
      </c>
      <c r="G26" s="32">
        <v>64</v>
      </c>
      <c r="H26" s="32"/>
      <c r="I26" s="32"/>
      <c r="J26" s="32"/>
      <c r="K26" s="24" t="s">
        <v>119</v>
      </c>
      <c r="L26" s="163">
        <f>+L27+L30</f>
        <v>20510401742</v>
      </c>
      <c r="M26" s="163">
        <f>+M27+M30</f>
        <v>2658631627</v>
      </c>
      <c r="N26" s="163">
        <f>+N27+N30</f>
        <v>3586670730</v>
      </c>
      <c r="O26" s="163">
        <f t="shared" si="1"/>
        <v>19582362639</v>
      </c>
      <c r="P26" s="163">
        <f t="shared" ref="P26:U26" si="13">+P27+P30</f>
        <v>1922334501</v>
      </c>
      <c r="Q26" s="173">
        <f t="shared" si="13"/>
        <v>13871403565</v>
      </c>
      <c r="R26" s="163">
        <f t="shared" si="13"/>
        <v>3788624573</v>
      </c>
      <c r="S26" s="163">
        <f t="shared" si="13"/>
        <v>0</v>
      </c>
      <c r="T26" s="163">
        <f t="shared" si="13"/>
        <v>19661853689</v>
      </c>
      <c r="U26" s="14">
        <f t="shared" si="13"/>
        <v>19661853689</v>
      </c>
      <c r="V26" s="285">
        <f t="shared" si="3"/>
        <v>100</v>
      </c>
      <c r="W26" s="14"/>
      <c r="X26" s="34"/>
      <c r="Y26" s="34"/>
      <c r="AA26" s="148"/>
    </row>
    <row r="27" spans="1:33" ht="22.5" customHeight="1" thickTop="1" thickBot="1" x14ac:dyDescent="0.4">
      <c r="A27" s="54">
        <v>1</v>
      </c>
      <c r="B27" s="55" t="s">
        <v>94</v>
      </c>
      <c r="C27" s="55" t="s">
        <v>94</v>
      </c>
      <c r="D27" s="55" t="s">
        <v>107</v>
      </c>
      <c r="E27" s="55" t="s">
        <v>98</v>
      </c>
      <c r="F27" s="55" t="s">
        <v>117</v>
      </c>
      <c r="G27" s="56">
        <v>64</v>
      </c>
      <c r="H27" s="55" t="s">
        <v>98</v>
      </c>
      <c r="I27" s="55"/>
      <c r="J27" s="55"/>
      <c r="K27" s="57" t="s">
        <v>120</v>
      </c>
      <c r="L27" s="165">
        <f>SUBTOTAL(9,L28:L29)</f>
        <v>20510401742</v>
      </c>
      <c r="M27" s="165">
        <f>SUBTOTAL(9,M28:M29)</f>
        <v>2658631627</v>
      </c>
      <c r="N27" s="165">
        <f>SUBTOTAL(9,N28:N29)</f>
        <v>3586670730</v>
      </c>
      <c r="O27" s="165">
        <f t="shared" si="1"/>
        <v>19582362639</v>
      </c>
      <c r="P27" s="165">
        <f t="shared" ref="P27:U27" si="14">SUBTOTAL(9,P28:P29)</f>
        <v>1922334501</v>
      </c>
      <c r="Q27" s="291">
        <f t="shared" si="14"/>
        <v>13871403565</v>
      </c>
      <c r="R27" s="165">
        <f t="shared" si="14"/>
        <v>3788624573</v>
      </c>
      <c r="S27" s="165">
        <f t="shared" si="14"/>
        <v>0</v>
      </c>
      <c r="T27" s="165">
        <f t="shared" si="14"/>
        <v>19661853689</v>
      </c>
      <c r="U27" s="58">
        <f t="shared" si="14"/>
        <v>19661853689</v>
      </c>
      <c r="V27" s="287">
        <f t="shared" si="3"/>
        <v>100</v>
      </c>
      <c r="W27" s="14"/>
      <c r="X27" s="34"/>
      <c r="Y27" s="53"/>
      <c r="AA27" s="149"/>
    </row>
    <row r="28" spans="1:33" ht="22.5" customHeight="1" thickTop="1" thickBot="1" x14ac:dyDescent="0.4">
      <c r="A28" s="13">
        <v>1</v>
      </c>
      <c r="B28" s="27" t="s">
        <v>94</v>
      </c>
      <c r="C28" s="27" t="s">
        <v>94</v>
      </c>
      <c r="D28" s="27" t="s">
        <v>107</v>
      </c>
      <c r="E28" s="27" t="s">
        <v>98</v>
      </c>
      <c r="F28" s="27" t="s">
        <v>117</v>
      </c>
      <c r="G28" s="35">
        <v>64</v>
      </c>
      <c r="H28" s="27" t="s">
        <v>98</v>
      </c>
      <c r="I28" s="27" t="s">
        <v>94</v>
      </c>
      <c r="J28" s="27"/>
      <c r="K28" s="25" t="s">
        <v>121</v>
      </c>
      <c r="L28" s="164">
        <v>16844654664</v>
      </c>
      <c r="M28" s="166">
        <v>2658631627</v>
      </c>
      <c r="N28" s="164">
        <v>3286841318</v>
      </c>
      <c r="O28" s="163">
        <f t="shared" si="1"/>
        <v>16216444973</v>
      </c>
      <c r="P28" s="166">
        <f>1914426865-308499436-71104565+20936929</f>
        <v>1555759793</v>
      </c>
      <c r="Q28" s="263">
        <f>+O28-P28-R28</f>
        <v>11608142620</v>
      </c>
      <c r="R28" s="167">
        <v>3052542560</v>
      </c>
      <c r="S28" s="164"/>
      <c r="T28" s="164">
        <v>16124349223</v>
      </c>
      <c r="U28" s="15">
        <v>16124349223</v>
      </c>
      <c r="V28" s="285">
        <f t="shared" si="3"/>
        <v>100</v>
      </c>
      <c r="W28" s="15"/>
      <c r="X28" s="124" t="s">
        <v>728</v>
      </c>
      <c r="Y28" s="125" t="s">
        <v>729</v>
      </c>
      <c r="AA28" s="149"/>
    </row>
    <row r="29" spans="1:33" ht="22.5" customHeight="1" thickTop="1" thickBot="1" x14ac:dyDescent="0.4">
      <c r="A29" s="13">
        <v>1</v>
      </c>
      <c r="B29" s="27" t="s">
        <v>94</v>
      </c>
      <c r="C29" s="27" t="s">
        <v>94</v>
      </c>
      <c r="D29" s="27" t="s">
        <v>107</v>
      </c>
      <c r="E29" s="27" t="s">
        <v>98</v>
      </c>
      <c r="F29" s="27" t="s">
        <v>117</v>
      </c>
      <c r="G29" s="35">
        <v>64</v>
      </c>
      <c r="H29" s="27" t="s">
        <v>98</v>
      </c>
      <c r="I29" s="27" t="s">
        <v>105</v>
      </c>
      <c r="J29" s="27"/>
      <c r="K29" s="25" t="s">
        <v>122</v>
      </c>
      <c r="L29" s="164">
        <v>3665747078</v>
      </c>
      <c r="M29" s="164"/>
      <c r="N29" s="164">
        <v>299829412</v>
      </c>
      <c r="O29" s="163">
        <f t="shared" si="1"/>
        <v>3365917666</v>
      </c>
      <c r="P29" s="166">
        <f>366574708</f>
        <v>366574708</v>
      </c>
      <c r="Q29" s="263">
        <f>2563090357-281984183-17845229</f>
        <v>2263260945</v>
      </c>
      <c r="R29" s="166">
        <v>736082013</v>
      </c>
      <c r="S29" s="164"/>
      <c r="T29" s="164">
        <v>3537504466</v>
      </c>
      <c r="U29" s="15">
        <v>3537504466</v>
      </c>
      <c r="V29" s="285">
        <f t="shared" si="3"/>
        <v>100</v>
      </c>
      <c r="W29" s="15"/>
      <c r="X29" s="124" t="s">
        <v>728</v>
      </c>
      <c r="Y29" s="125" t="s">
        <v>729</v>
      </c>
    </row>
    <row r="30" spans="1:33" ht="22.5" customHeight="1" thickTop="1" thickBot="1" x14ac:dyDescent="0.4">
      <c r="A30" s="54">
        <v>1</v>
      </c>
      <c r="B30" s="55" t="s">
        <v>94</v>
      </c>
      <c r="C30" s="55" t="s">
        <v>94</v>
      </c>
      <c r="D30" s="55" t="s">
        <v>107</v>
      </c>
      <c r="E30" s="55" t="s">
        <v>98</v>
      </c>
      <c r="F30" s="55" t="s">
        <v>117</v>
      </c>
      <c r="G30" s="56">
        <v>64</v>
      </c>
      <c r="H30" s="55" t="s">
        <v>107</v>
      </c>
      <c r="I30" s="55"/>
      <c r="J30" s="55"/>
      <c r="K30" s="57" t="s">
        <v>123</v>
      </c>
      <c r="L30" s="165">
        <f>SUBTOTAL(9,L31:L32)</f>
        <v>0</v>
      </c>
      <c r="M30" s="165">
        <f>SUBTOTAL(9,M31:M32)</f>
        <v>0</v>
      </c>
      <c r="N30" s="165">
        <f>SUBTOTAL(9,N31:N32)</f>
        <v>0</v>
      </c>
      <c r="O30" s="165">
        <f t="shared" si="1"/>
        <v>0</v>
      </c>
      <c r="P30" s="165">
        <f t="shared" ref="P30:U30" si="15">SUBTOTAL(9,P31:P32)</f>
        <v>0</v>
      </c>
      <c r="Q30" s="291">
        <f t="shared" si="15"/>
        <v>0</v>
      </c>
      <c r="R30" s="165">
        <f t="shared" si="15"/>
        <v>0</v>
      </c>
      <c r="S30" s="165">
        <f t="shared" si="15"/>
        <v>0</v>
      </c>
      <c r="T30" s="165">
        <f t="shared" si="15"/>
        <v>0</v>
      </c>
      <c r="U30" s="58">
        <f t="shared" si="15"/>
        <v>0</v>
      </c>
      <c r="V30" s="287" t="e">
        <f t="shared" si="3"/>
        <v>#DIV/0!</v>
      </c>
      <c r="W30" s="14"/>
      <c r="X30" s="34"/>
      <c r="Y30" s="53"/>
      <c r="AA30" s="150"/>
      <c r="AB30" s="150"/>
      <c r="AC30" s="150"/>
      <c r="AD30" s="150"/>
      <c r="AE30" s="150"/>
      <c r="AF30" s="150"/>
      <c r="AG30" s="150"/>
    </row>
    <row r="31" spans="1:33" ht="22.5" customHeight="1" thickTop="1" thickBot="1" x14ac:dyDescent="0.4">
      <c r="A31" s="13">
        <v>1</v>
      </c>
      <c r="B31" s="27" t="s">
        <v>94</v>
      </c>
      <c r="C31" s="27" t="s">
        <v>94</v>
      </c>
      <c r="D31" s="27" t="s">
        <v>107</v>
      </c>
      <c r="E31" s="27" t="s">
        <v>98</v>
      </c>
      <c r="F31" s="27" t="s">
        <v>117</v>
      </c>
      <c r="G31" s="35">
        <v>64</v>
      </c>
      <c r="H31" s="27" t="s">
        <v>107</v>
      </c>
      <c r="I31" s="27" t="s">
        <v>94</v>
      </c>
      <c r="J31" s="27"/>
      <c r="K31" s="25" t="s">
        <v>124</v>
      </c>
      <c r="L31" s="164"/>
      <c r="M31" s="164"/>
      <c r="N31" s="164"/>
      <c r="O31" s="163">
        <f t="shared" si="1"/>
        <v>0</v>
      </c>
      <c r="P31" s="168"/>
      <c r="Q31" s="292"/>
      <c r="R31" s="168"/>
      <c r="S31" s="164"/>
      <c r="T31" s="164"/>
      <c r="U31" s="15"/>
      <c r="V31" s="285" t="e">
        <f t="shared" si="3"/>
        <v>#DIV/0!</v>
      </c>
      <c r="W31" s="15"/>
      <c r="X31" s="34"/>
      <c r="Y31" s="34"/>
      <c r="AA31" s="150"/>
      <c r="AB31" s="150"/>
      <c r="AC31" s="150"/>
      <c r="AD31" s="150"/>
      <c r="AE31" s="150"/>
      <c r="AF31" s="150"/>
      <c r="AG31" s="150"/>
    </row>
    <row r="32" spans="1:33" ht="22.5" customHeight="1" thickTop="1" thickBot="1" x14ac:dyDescent="0.4">
      <c r="A32" s="13">
        <v>1</v>
      </c>
      <c r="B32" s="27" t="s">
        <v>94</v>
      </c>
      <c r="C32" s="27" t="s">
        <v>94</v>
      </c>
      <c r="D32" s="27" t="s">
        <v>107</v>
      </c>
      <c r="E32" s="27" t="s">
        <v>98</v>
      </c>
      <c r="F32" s="27" t="s">
        <v>117</v>
      </c>
      <c r="G32" s="35">
        <v>64</v>
      </c>
      <c r="H32" s="27" t="s">
        <v>107</v>
      </c>
      <c r="I32" s="27" t="s">
        <v>105</v>
      </c>
      <c r="J32" s="27"/>
      <c r="K32" s="25" t="s">
        <v>125</v>
      </c>
      <c r="L32" s="164"/>
      <c r="M32" s="164"/>
      <c r="N32" s="164"/>
      <c r="O32" s="163">
        <f t="shared" si="1"/>
        <v>0</v>
      </c>
      <c r="P32" s="164"/>
      <c r="Q32" s="172"/>
      <c r="R32" s="164"/>
      <c r="S32" s="164"/>
      <c r="T32" s="164"/>
      <c r="U32" s="15"/>
      <c r="V32" s="285" t="e">
        <f t="shared" si="3"/>
        <v>#DIV/0!</v>
      </c>
      <c r="W32" s="15"/>
      <c r="X32" s="34"/>
      <c r="Y32" s="34"/>
      <c r="AA32" s="150"/>
      <c r="AB32" s="150"/>
      <c r="AC32" s="150"/>
      <c r="AD32" s="150"/>
      <c r="AE32" s="150"/>
      <c r="AF32" s="150"/>
      <c r="AG32" s="150"/>
    </row>
    <row r="33" spans="1:33" ht="22.5" customHeight="1" thickTop="1" thickBot="1" x14ac:dyDescent="0.4">
      <c r="A33" s="42">
        <v>1</v>
      </c>
      <c r="B33" s="43" t="s">
        <v>94</v>
      </c>
      <c r="C33" s="43" t="s">
        <v>94</v>
      </c>
      <c r="D33" s="43" t="s">
        <v>107</v>
      </c>
      <c r="E33" s="43" t="s">
        <v>107</v>
      </c>
      <c r="F33" s="43"/>
      <c r="G33" s="43"/>
      <c r="H33" s="44"/>
      <c r="I33" s="44"/>
      <c r="J33" s="44"/>
      <c r="K33" s="45" t="s">
        <v>126</v>
      </c>
      <c r="L33" s="161">
        <f>+L34+L37+L40+L44+L47+L50+L53+L56+L59+L62</f>
        <v>8678613981</v>
      </c>
      <c r="M33" s="161">
        <f>+M34+M37+M40+M44+M47+M50+M53+M56+M59+M62</f>
        <v>1899543954</v>
      </c>
      <c r="N33" s="161">
        <f>+N34+N37+N40+N44+N47+N50+N53+N56+N59+N62</f>
        <v>0</v>
      </c>
      <c r="O33" s="161">
        <f t="shared" si="1"/>
        <v>10578157935</v>
      </c>
      <c r="P33" s="161">
        <f t="shared" ref="P33:U33" si="16">+P34+P37+P40+P44+P47+P50+P53+P56+P59+P62</f>
        <v>359819283</v>
      </c>
      <c r="Q33" s="290">
        <f t="shared" si="16"/>
        <v>9151932714</v>
      </c>
      <c r="R33" s="161">
        <f t="shared" si="16"/>
        <v>1066405938</v>
      </c>
      <c r="S33" s="161">
        <f t="shared" si="16"/>
        <v>0</v>
      </c>
      <c r="T33" s="161">
        <f t="shared" si="16"/>
        <v>13859184584</v>
      </c>
      <c r="U33" s="46">
        <f t="shared" si="16"/>
        <v>12743316033</v>
      </c>
      <c r="V33" s="284">
        <f t="shared" si="3"/>
        <v>91.948526666653706</v>
      </c>
      <c r="W33" s="14"/>
      <c r="X33" s="13"/>
      <c r="Y33" s="43"/>
      <c r="AA33" s="150"/>
      <c r="AB33" s="150"/>
      <c r="AC33" s="150"/>
      <c r="AD33" s="150"/>
      <c r="AE33" s="150"/>
      <c r="AF33" s="150"/>
      <c r="AG33" s="150"/>
    </row>
    <row r="34" spans="1:33" s="39" customFormat="1" ht="22.5" customHeight="1" thickTop="1" thickBot="1" x14ac:dyDescent="0.4">
      <c r="A34" s="47">
        <v>1</v>
      </c>
      <c r="B34" s="47" t="s">
        <v>94</v>
      </c>
      <c r="C34" s="47" t="s">
        <v>94</v>
      </c>
      <c r="D34" s="48" t="s">
        <v>107</v>
      </c>
      <c r="E34" s="48" t="s">
        <v>107</v>
      </c>
      <c r="F34" s="48" t="s">
        <v>127</v>
      </c>
      <c r="G34" s="51"/>
      <c r="H34" s="48"/>
      <c r="I34" s="48"/>
      <c r="J34" s="48"/>
      <c r="K34" s="49" t="s">
        <v>128</v>
      </c>
      <c r="L34" s="162">
        <f>SUBTOTAL(9,L35:L36)</f>
        <v>0</v>
      </c>
      <c r="M34" s="162">
        <f>SUBTOTAL(9,M35:M36)</f>
        <v>0</v>
      </c>
      <c r="N34" s="162">
        <f>SUBTOTAL(9,N35:N36)</f>
        <v>0</v>
      </c>
      <c r="O34" s="162">
        <f t="shared" si="1"/>
        <v>0</v>
      </c>
      <c r="P34" s="162">
        <f t="shared" ref="P34:U34" si="17">SUBTOTAL(9,P35:P36)</f>
        <v>0</v>
      </c>
      <c r="Q34" s="171">
        <f t="shared" si="17"/>
        <v>0</v>
      </c>
      <c r="R34" s="162">
        <f t="shared" si="17"/>
        <v>0</v>
      </c>
      <c r="S34" s="162">
        <f t="shared" si="17"/>
        <v>0</v>
      </c>
      <c r="T34" s="162">
        <f t="shared" si="17"/>
        <v>0</v>
      </c>
      <c r="U34" s="50">
        <f t="shared" si="17"/>
        <v>0</v>
      </c>
      <c r="V34" s="286" t="e">
        <f t="shared" si="3"/>
        <v>#DIV/0!</v>
      </c>
      <c r="W34" s="14"/>
      <c r="X34" s="12"/>
      <c r="Y34" s="47"/>
      <c r="AA34" s="151"/>
      <c r="AB34" s="151"/>
      <c r="AC34" s="151"/>
      <c r="AD34" s="151"/>
      <c r="AE34" s="151"/>
      <c r="AF34" s="151"/>
      <c r="AG34" s="151"/>
    </row>
    <row r="35" spans="1:33" ht="22.5" customHeight="1" thickTop="1" thickBot="1" x14ac:dyDescent="0.4">
      <c r="A35" s="13">
        <v>1</v>
      </c>
      <c r="B35" s="27" t="s">
        <v>94</v>
      </c>
      <c r="C35" s="27" t="s">
        <v>94</v>
      </c>
      <c r="D35" s="27" t="s">
        <v>107</v>
      </c>
      <c r="E35" s="27" t="s">
        <v>107</v>
      </c>
      <c r="F35" s="27" t="s">
        <v>127</v>
      </c>
      <c r="G35" s="35">
        <v>1</v>
      </c>
      <c r="H35" s="27"/>
      <c r="I35" s="27"/>
      <c r="J35" s="27"/>
      <c r="K35" s="25" t="s">
        <v>129</v>
      </c>
      <c r="L35" s="164"/>
      <c r="M35" s="164"/>
      <c r="N35" s="164"/>
      <c r="O35" s="163">
        <f t="shared" si="1"/>
        <v>0</v>
      </c>
      <c r="P35" s="164"/>
      <c r="Q35" s="172"/>
      <c r="R35" s="164"/>
      <c r="S35" s="164"/>
      <c r="T35" s="164"/>
      <c r="U35" s="15"/>
      <c r="V35" s="285" t="e">
        <f t="shared" si="3"/>
        <v>#DIV/0!</v>
      </c>
      <c r="W35" s="15"/>
      <c r="X35" s="34"/>
      <c r="Y35" s="34"/>
      <c r="AA35" s="150"/>
      <c r="AB35" s="150"/>
      <c r="AC35" s="150"/>
      <c r="AD35" s="150"/>
      <c r="AE35" s="150"/>
      <c r="AF35" s="150"/>
      <c r="AG35" s="150"/>
    </row>
    <row r="36" spans="1:33" ht="22.5" customHeight="1" thickTop="1" thickBot="1" x14ac:dyDescent="0.4">
      <c r="A36" s="13">
        <v>1</v>
      </c>
      <c r="B36" s="27" t="s">
        <v>94</v>
      </c>
      <c r="C36" s="27" t="s">
        <v>94</v>
      </c>
      <c r="D36" s="27" t="s">
        <v>107</v>
      </c>
      <c r="E36" s="27" t="s">
        <v>107</v>
      </c>
      <c r="F36" s="27" t="s">
        <v>127</v>
      </c>
      <c r="G36" s="35">
        <v>2</v>
      </c>
      <c r="H36" s="27"/>
      <c r="I36" s="27"/>
      <c r="J36" s="27"/>
      <c r="K36" s="25" t="s">
        <v>130</v>
      </c>
      <c r="L36" s="164"/>
      <c r="M36" s="164"/>
      <c r="N36" s="164"/>
      <c r="O36" s="163">
        <f t="shared" si="1"/>
        <v>0</v>
      </c>
      <c r="P36" s="164"/>
      <c r="Q36" s="172"/>
      <c r="R36" s="164"/>
      <c r="S36" s="164"/>
      <c r="T36" s="164"/>
      <c r="U36" s="15"/>
      <c r="V36" s="285" t="e">
        <f t="shared" si="3"/>
        <v>#DIV/0!</v>
      </c>
      <c r="W36" s="15"/>
      <c r="X36" s="34"/>
      <c r="Y36" s="34"/>
      <c r="AA36" s="150"/>
      <c r="AB36" s="150"/>
      <c r="AC36" s="150"/>
      <c r="AD36" s="150"/>
      <c r="AE36" s="150"/>
      <c r="AF36" s="150"/>
      <c r="AG36" s="150"/>
    </row>
    <row r="37" spans="1:33" s="39" customFormat="1" ht="22.5" customHeight="1" thickTop="1" thickBot="1" x14ac:dyDescent="0.4">
      <c r="A37" s="47">
        <v>1</v>
      </c>
      <c r="B37" s="47" t="s">
        <v>94</v>
      </c>
      <c r="C37" s="47" t="s">
        <v>94</v>
      </c>
      <c r="D37" s="48" t="s">
        <v>107</v>
      </c>
      <c r="E37" s="48" t="s">
        <v>107</v>
      </c>
      <c r="F37" s="48" t="s">
        <v>131</v>
      </c>
      <c r="G37" s="51"/>
      <c r="H37" s="48"/>
      <c r="I37" s="48"/>
      <c r="J37" s="48"/>
      <c r="K37" s="49" t="s">
        <v>132</v>
      </c>
      <c r="L37" s="162">
        <f>SUBTOTAL(9,L38:L39)</f>
        <v>430188456</v>
      </c>
      <c r="M37" s="162">
        <f>SUBTOTAL(9,M38:M39)</f>
        <v>489839784</v>
      </c>
      <c r="N37" s="162">
        <f>SUBTOTAL(9,N38:N39)</f>
        <v>0</v>
      </c>
      <c r="O37" s="162">
        <f t="shared" si="1"/>
        <v>920028240</v>
      </c>
      <c r="P37" s="162">
        <f>SUBTOTAL(9,P38:P39)</f>
        <v>156871314</v>
      </c>
      <c r="Q37" s="171">
        <f>SUBTOTAL(9,Q38:Q39)</f>
        <v>665963405</v>
      </c>
      <c r="R37" s="162">
        <f>SUBTOTAL(9,R38:R39)</f>
        <v>97193521</v>
      </c>
      <c r="S37" s="162">
        <f t="shared" ref="S37:U37" si="18">SUBTOTAL(9,S38:S39)</f>
        <v>0</v>
      </c>
      <c r="T37" s="162">
        <f t="shared" si="18"/>
        <v>2181276319</v>
      </c>
      <c r="U37" s="50">
        <f t="shared" si="18"/>
        <v>2181276319</v>
      </c>
      <c r="V37" s="286">
        <f t="shared" si="3"/>
        <v>100</v>
      </c>
      <c r="W37" s="14"/>
      <c r="X37" s="12"/>
      <c r="Y37" s="47"/>
      <c r="AA37" s="151"/>
      <c r="AB37" s="151"/>
      <c r="AC37" s="151"/>
      <c r="AD37" s="151"/>
      <c r="AE37" s="151"/>
      <c r="AF37" s="151"/>
      <c r="AG37" s="151"/>
    </row>
    <row r="38" spans="1:33" ht="22.5" customHeight="1" thickTop="1" thickBot="1" x14ac:dyDescent="0.4">
      <c r="A38" s="13">
        <v>1</v>
      </c>
      <c r="B38" s="27" t="s">
        <v>94</v>
      </c>
      <c r="C38" s="27" t="s">
        <v>94</v>
      </c>
      <c r="D38" s="27" t="s">
        <v>107</v>
      </c>
      <c r="E38" s="27" t="s">
        <v>107</v>
      </c>
      <c r="F38" s="27" t="s">
        <v>131</v>
      </c>
      <c r="G38" s="35">
        <v>1</v>
      </c>
      <c r="H38" s="27"/>
      <c r="I38" s="27"/>
      <c r="J38" s="27"/>
      <c r="K38" s="25" t="s">
        <v>133</v>
      </c>
      <c r="L38" s="166">
        <v>430188456</v>
      </c>
      <c r="M38" s="164">
        <v>489839784</v>
      </c>
      <c r="N38" s="164"/>
      <c r="O38" s="163">
        <f t="shared" si="1"/>
        <v>920028240</v>
      </c>
      <c r="P38" s="166">
        <v>156871314</v>
      </c>
      <c r="Q38" s="263">
        <f>230126221+435837184</f>
        <v>665963405</v>
      </c>
      <c r="R38" s="166">
        <f>43190921+54002600</f>
        <v>97193521</v>
      </c>
      <c r="S38" s="164"/>
      <c r="T38" s="164">
        <f>2179046966+2229353</f>
        <v>2181276319</v>
      </c>
      <c r="U38" s="15">
        <v>2179046966</v>
      </c>
      <c r="V38" s="285">
        <f t="shared" si="3"/>
        <v>99.89779593806702</v>
      </c>
      <c r="W38" s="15"/>
      <c r="X38" s="124" t="s">
        <v>730</v>
      </c>
      <c r="Y38" s="125" t="s">
        <v>731</v>
      </c>
      <c r="AA38" s="150"/>
      <c r="AB38" s="150"/>
      <c r="AC38" s="150"/>
      <c r="AD38" s="150"/>
      <c r="AE38" s="150"/>
      <c r="AF38" s="150"/>
      <c r="AG38" s="150"/>
    </row>
    <row r="39" spans="1:33" ht="22.5" customHeight="1" thickTop="1" thickBot="1" x14ac:dyDescent="0.4">
      <c r="A39" s="13">
        <v>1</v>
      </c>
      <c r="B39" s="27" t="s">
        <v>94</v>
      </c>
      <c r="C39" s="27" t="s">
        <v>94</v>
      </c>
      <c r="D39" s="27" t="s">
        <v>107</v>
      </c>
      <c r="E39" s="27" t="s">
        <v>107</v>
      </c>
      <c r="F39" s="27" t="s">
        <v>131</v>
      </c>
      <c r="G39" s="35">
        <v>2</v>
      </c>
      <c r="H39" s="27"/>
      <c r="I39" s="27"/>
      <c r="J39" s="27"/>
      <c r="K39" s="25" t="s">
        <v>134</v>
      </c>
      <c r="L39" s="164"/>
      <c r="M39" s="164"/>
      <c r="N39" s="164"/>
      <c r="O39" s="163">
        <f t="shared" si="1"/>
        <v>0</v>
      </c>
      <c r="P39" s="164"/>
      <c r="Q39" s="172"/>
      <c r="R39" s="164"/>
      <c r="S39" s="164"/>
      <c r="T39" s="164">
        <v>0</v>
      </c>
      <c r="U39" s="15">
        <v>2229353</v>
      </c>
      <c r="V39" s="285" t="e">
        <f t="shared" si="3"/>
        <v>#DIV/0!</v>
      </c>
      <c r="W39" s="15"/>
      <c r="X39" s="34"/>
      <c r="Y39" s="34"/>
      <c r="AA39" s="150"/>
      <c r="AB39" s="150"/>
      <c r="AC39" s="150"/>
      <c r="AD39" s="150"/>
      <c r="AE39" s="150"/>
      <c r="AF39" s="150"/>
      <c r="AG39" s="150"/>
    </row>
    <row r="40" spans="1:33" s="39" customFormat="1" ht="22.5" customHeight="1" thickTop="1" thickBot="1" x14ac:dyDescent="0.4">
      <c r="A40" s="47">
        <v>1</v>
      </c>
      <c r="B40" s="47" t="s">
        <v>94</v>
      </c>
      <c r="C40" s="47" t="s">
        <v>94</v>
      </c>
      <c r="D40" s="48" t="s">
        <v>107</v>
      </c>
      <c r="E40" s="48" t="s">
        <v>107</v>
      </c>
      <c r="F40" s="48" t="s">
        <v>135</v>
      </c>
      <c r="G40" s="51"/>
      <c r="H40" s="48"/>
      <c r="I40" s="48"/>
      <c r="J40" s="48"/>
      <c r="K40" s="49" t="s">
        <v>136</v>
      </c>
      <c r="L40" s="162">
        <f>SUBTOTAL(9,L41:L43)</f>
        <v>556544544</v>
      </c>
      <c r="M40" s="162">
        <f t="shared" ref="M40:U40" si="19">SUBTOTAL(9,M41:M43)</f>
        <v>43925015</v>
      </c>
      <c r="N40" s="162">
        <f t="shared" si="19"/>
        <v>0</v>
      </c>
      <c r="O40" s="162">
        <f t="shared" si="1"/>
        <v>600469559</v>
      </c>
      <c r="P40" s="162">
        <f t="shared" si="19"/>
        <v>202947969</v>
      </c>
      <c r="Q40" s="171">
        <f t="shared" si="19"/>
        <v>341644518</v>
      </c>
      <c r="R40" s="162">
        <f t="shared" si="19"/>
        <v>55877072</v>
      </c>
      <c r="S40" s="162">
        <f t="shared" si="19"/>
        <v>0</v>
      </c>
      <c r="T40" s="162">
        <f t="shared" si="19"/>
        <v>697772117</v>
      </c>
      <c r="U40" s="50">
        <f t="shared" si="19"/>
        <v>697772117</v>
      </c>
      <c r="V40" s="286">
        <f t="shared" si="3"/>
        <v>100</v>
      </c>
      <c r="W40" s="14"/>
      <c r="X40" s="12"/>
      <c r="Y40" s="47"/>
      <c r="AA40" s="151"/>
      <c r="AB40" s="151"/>
      <c r="AC40" s="151"/>
      <c r="AD40" s="151"/>
      <c r="AE40" s="151"/>
      <c r="AF40" s="151"/>
      <c r="AG40" s="151"/>
    </row>
    <row r="41" spans="1:33" ht="22.5" customHeight="1" thickTop="1" thickBot="1" x14ac:dyDescent="0.4">
      <c r="A41" s="13">
        <v>1</v>
      </c>
      <c r="B41" s="27" t="s">
        <v>94</v>
      </c>
      <c r="C41" s="27" t="s">
        <v>94</v>
      </c>
      <c r="D41" s="27" t="s">
        <v>107</v>
      </c>
      <c r="E41" s="27" t="s">
        <v>107</v>
      </c>
      <c r="F41" s="27" t="s">
        <v>135</v>
      </c>
      <c r="G41" s="35">
        <v>1</v>
      </c>
      <c r="H41" s="27"/>
      <c r="I41" s="27"/>
      <c r="J41" s="27"/>
      <c r="K41" s="25" t="s">
        <v>137</v>
      </c>
      <c r="L41" s="166">
        <v>556544544</v>
      </c>
      <c r="M41" s="163">
        <v>43925015</v>
      </c>
      <c r="N41" s="163"/>
      <c r="O41" s="163">
        <f t="shared" si="1"/>
        <v>600469559</v>
      </c>
      <c r="P41" s="166">
        <v>202947969</v>
      </c>
      <c r="Q41" s="263">
        <v>341644518</v>
      </c>
      <c r="R41" s="166">
        <v>55877072</v>
      </c>
      <c r="S41" s="163"/>
      <c r="T41" s="163">
        <v>697772117</v>
      </c>
      <c r="U41" s="14">
        <v>697772117</v>
      </c>
      <c r="V41" s="285">
        <f t="shared" si="3"/>
        <v>100</v>
      </c>
      <c r="W41" s="14"/>
      <c r="X41" s="124" t="s">
        <v>730</v>
      </c>
      <c r="Y41" s="125" t="s">
        <v>731</v>
      </c>
      <c r="AA41" s="150"/>
      <c r="AB41" s="150"/>
      <c r="AC41" s="150"/>
      <c r="AD41" s="150"/>
      <c r="AE41" s="150"/>
      <c r="AF41" s="150"/>
      <c r="AG41" s="150"/>
    </row>
    <row r="42" spans="1:33" ht="22.5" customHeight="1" thickTop="1" thickBot="1" x14ac:dyDescent="0.4">
      <c r="A42" s="13">
        <v>1</v>
      </c>
      <c r="B42" s="27" t="s">
        <v>94</v>
      </c>
      <c r="C42" s="27" t="s">
        <v>94</v>
      </c>
      <c r="D42" s="27" t="s">
        <v>107</v>
      </c>
      <c r="E42" s="27" t="s">
        <v>107</v>
      </c>
      <c r="F42" s="27" t="s">
        <v>135</v>
      </c>
      <c r="G42" s="35">
        <v>2</v>
      </c>
      <c r="H42" s="27"/>
      <c r="I42" s="27"/>
      <c r="J42" s="27"/>
      <c r="K42" s="25" t="s">
        <v>138</v>
      </c>
      <c r="L42" s="163"/>
      <c r="M42" s="163"/>
      <c r="N42" s="163"/>
      <c r="O42" s="163">
        <f t="shared" si="1"/>
        <v>0</v>
      </c>
      <c r="P42" s="163"/>
      <c r="Q42" s="173"/>
      <c r="R42" s="163"/>
      <c r="S42" s="163"/>
      <c r="T42" s="163"/>
      <c r="U42" s="14"/>
      <c r="V42" s="285" t="e">
        <f t="shared" si="3"/>
        <v>#DIV/0!</v>
      </c>
      <c r="W42" s="14"/>
      <c r="X42" s="34"/>
      <c r="Y42" s="34"/>
      <c r="AA42" s="150"/>
      <c r="AB42" s="150"/>
      <c r="AC42" s="150"/>
      <c r="AD42" s="150"/>
      <c r="AE42" s="150"/>
      <c r="AF42" s="150"/>
      <c r="AG42" s="150"/>
    </row>
    <row r="43" spans="1:33" ht="22.5" customHeight="1" thickTop="1" thickBot="1" x14ac:dyDescent="0.4">
      <c r="A43" s="13">
        <v>1</v>
      </c>
      <c r="B43" s="27" t="s">
        <v>94</v>
      </c>
      <c r="C43" s="27" t="s">
        <v>94</v>
      </c>
      <c r="D43" s="27" t="s">
        <v>107</v>
      </c>
      <c r="E43" s="27" t="s">
        <v>107</v>
      </c>
      <c r="F43" s="27" t="s">
        <v>135</v>
      </c>
      <c r="G43" s="35">
        <v>3</v>
      </c>
      <c r="H43" s="27"/>
      <c r="I43" s="27"/>
      <c r="J43" s="27"/>
      <c r="K43" s="25" t="s">
        <v>139</v>
      </c>
      <c r="L43" s="163"/>
      <c r="M43" s="163"/>
      <c r="N43" s="163"/>
      <c r="O43" s="163">
        <f t="shared" si="1"/>
        <v>0</v>
      </c>
      <c r="P43" s="163"/>
      <c r="Q43" s="173"/>
      <c r="R43" s="163"/>
      <c r="S43" s="163"/>
      <c r="T43" s="163"/>
      <c r="U43" s="14"/>
      <c r="V43" s="285" t="e">
        <f t="shared" si="3"/>
        <v>#DIV/0!</v>
      </c>
      <c r="W43" s="14"/>
      <c r="X43" s="34"/>
      <c r="Y43" s="34"/>
      <c r="AA43" s="150"/>
      <c r="AB43" s="150"/>
      <c r="AC43" s="150"/>
      <c r="AD43" s="150"/>
      <c r="AE43" s="150"/>
      <c r="AF43" s="150"/>
      <c r="AG43" s="150"/>
    </row>
    <row r="44" spans="1:33" s="39" customFormat="1" ht="22.5" customHeight="1" thickTop="1" thickBot="1" x14ac:dyDescent="0.4">
      <c r="A44" s="47">
        <v>1</v>
      </c>
      <c r="B44" s="47" t="s">
        <v>94</v>
      </c>
      <c r="C44" s="47" t="s">
        <v>94</v>
      </c>
      <c r="D44" s="48" t="s">
        <v>107</v>
      </c>
      <c r="E44" s="48" t="s">
        <v>107</v>
      </c>
      <c r="F44" s="48" t="s">
        <v>140</v>
      </c>
      <c r="G44" s="51"/>
      <c r="H44" s="48"/>
      <c r="I44" s="48"/>
      <c r="J44" s="48"/>
      <c r="K44" s="49" t="s">
        <v>141</v>
      </c>
      <c r="L44" s="162">
        <f>SUBTOTAL(9,L45:L46)</f>
        <v>4149831317</v>
      </c>
      <c r="M44" s="162">
        <f>SUBTOTAL(9,M45:M46)</f>
        <v>365028889</v>
      </c>
      <c r="N44" s="162">
        <f>SUBTOTAL(9,N45:N46)</f>
        <v>0</v>
      </c>
      <c r="O44" s="279">
        <f t="shared" si="1"/>
        <v>4514860206</v>
      </c>
      <c r="P44" s="162">
        <f t="shared" ref="P44:U44" si="20">SUBTOTAL(9,P45:P46)</f>
        <v>0</v>
      </c>
      <c r="Q44" s="171">
        <f t="shared" si="20"/>
        <v>4038431892</v>
      </c>
      <c r="R44" s="162">
        <f t="shared" si="20"/>
        <v>476428314</v>
      </c>
      <c r="S44" s="162">
        <f t="shared" si="20"/>
        <v>0</v>
      </c>
      <c r="T44" s="162">
        <f t="shared" si="20"/>
        <v>5486687541</v>
      </c>
      <c r="U44" s="162">
        <f t="shared" si="20"/>
        <v>4607845573</v>
      </c>
      <c r="V44" s="286">
        <f t="shared" si="3"/>
        <v>83.982285095829923</v>
      </c>
      <c r="W44" s="14"/>
      <c r="X44" s="12"/>
      <c r="Y44" s="47"/>
      <c r="AA44" s="151"/>
      <c r="AB44" s="151"/>
      <c r="AC44" s="151"/>
      <c r="AD44" s="151"/>
      <c r="AE44" s="151"/>
      <c r="AF44" s="151"/>
      <c r="AG44" s="151"/>
    </row>
    <row r="45" spans="1:33" ht="22.5" customHeight="1" thickTop="1" thickBot="1" x14ac:dyDescent="0.4">
      <c r="A45" s="13">
        <v>1</v>
      </c>
      <c r="B45" s="27" t="s">
        <v>94</v>
      </c>
      <c r="C45" s="27" t="s">
        <v>94</v>
      </c>
      <c r="D45" s="27" t="s">
        <v>107</v>
      </c>
      <c r="E45" s="27" t="s">
        <v>107</v>
      </c>
      <c r="F45" s="27" t="s">
        <v>140</v>
      </c>
      <c r="G45" s="35">
        <v>1</v>
      </c>
      <c r="H45" s="27"/>
      <c r="I45" s="27"/>
      <c r="J45" s="27"/>
      <c r="K45" s="25" t="s">
        <v>142</v>
      </c>
      <c r="L45" s="166">
        <v>2437781629</v>
      </c>
      <c r="M45" s="164">
        <v>365028889</v>
      </c>
      <c r="N45" s="164"/>
      <c r="O45" s="163">
        <f t="shared" si="1"/>
        <v>2802810518</v>
      </c>
      <c r="P45" s="166">
        <v>0</v>
      </c>
      <c r="Q45" s="263">
        <v>2498271993</v>
      </c>
      <c r="R45" s="166">
        <f>304538525</f>
        <v>304538525</v>
      </c>
      <c r="S45" s="164"/>
      <c r="T45" s="164">
        <f>5486687541-T46</f>
        <v>3519076468</v>
      </c>
      <c r="U45" s="164">
        <v>2721620463</v>
      </c>
      <c r="V45" s="285">
        <f t="shared" si="3"/>
        <v>77.339054372603073</v>
      </c>
      <c r="W45" s="15"/>
      <c r="X45" s="124" t="s">
        <v>732</v>
      </c>
      <c r="Y45" s="125" t="s">
        <v>733</v>
      </c>
      <c r="AA45" s="150"/>
      <c r="AB45" s="150"/>
      <c r="AC45" s="150"/>
      <c r="AD45" s="150"/>
      <c r="AE45" s="150"/>
      <c r="AF45" s="150"/>
      <c r="AG45" s="150"/>
    </row>
    <row r="46" spans="1:33" ht="25.5" customHeight="1" thickTop="1" thickBot="1" x14ac:dyDescent="0.4">
      <c r="A46" s="13">
        <v>1</v>
      </c>
      <c r="B46" s="27" t="s">
        <v>94</v>
      </c>
      <c r="C46" s="27" t="s">
        <v>94</v>
      </c>
      <c r="D46" s="27" t="s">
        <v>107</v>
      </c>
      <c r="E46" s="27" t="s">
        <v>107</v>
      </c>
      <c r="F46" s="27" t="s">
        <v>140</v>
      </c>
      <c r="G46" s="35">
        <v>2</v>
      </c>
      <c r="H46" s="27"/>
      <c r="I46" s="27"/>
      <c r="J46" s="27"/>
      <c r="K46" s="25" t="s">
        <v>143</v>
      </c>
      <c r="L46" s="166">
        <v>1712049688</v>
      </c>
      <c r="M46" s="164"/>
      <c r="N46" s="164"/>
      <c r="O46" s="163">
        <f t="shared" si="1"/>
        <v>1712049688</v>
      </c>
      <c r="P46" s="166"/>
      <c r="Q46" s="263">
        <f>+O46-R46</f>
        <v>1540159899</v>
      </c>
      <c r="R46" s="166">
        <v>171889789</v>
      </c>
      <c r="S46" s="164"/>
      <c r="T46" s="164">
        <v>1967611073</v>
      </c>
      <c r="U46" s="164">
        <v>1886225110</v>
      </c>
      <c r="V46" s="277">
        <f t="shared" si="3"/>
        <v>95.863716965370017</v>
      </c>
      <c r="W46" s="15"/>
      <c r="X46" s="124" t="s">
        <v>732</v>
      </c>
      <c r="Y46" s="125" t="s">
        <v>733</v>
      </c>
      <c r="AA46" s="150"/>
      <c r="AB46" s="150"/>
      <c r="AC46" s="150"/>
      <c r="AD46" s="150"/>
      <c r="AE46" s="150"/>
      <c r="AF46" s="150"/>
      <c r="AG46" s="150"/>
    </row>
    <row r="47" spans="1:33" s="39" customFormat="1" ht="22.5" customHeight="1" thickTop="1" thickBot="1" x14ac:dyDescent="0.4">
      <c r="A47" s="47">
        <v>1</v>
      </c>
      <c r="B47" s="47" t="s">
        <v>94</v>
      </c>
      <c r="C47" s="47" t="s">
        <v>94</v>
      </c>
      <c r="D47" s="48" t="s">
        <v>107</v>
      </c>
      <c r="E47" s="48" t="s">
        <v>107</v>
      </c>
      <c r="F47" s="48" t="s">
        <v>144</v>
      </c>
      <c r="G47" s="51"/>
      <c r="H47" s="48"/>
      <c r="I47" s="48"/>
      <c r="J47" s="48"/>
      <c r="K47" s="49" t="s">
        <v>145</v>
      </c>
      <c r="L47" s="162">
        <f>SUBTOTAL(9,L48:L49)</f>
        <v>3256510513</v>
      </c>
      <c r="M47" s="162">
        <f>SUBTOTAL(9,M48:M49)</f>
        <v>896389644</v>
      </c>
      <c r="N47" s="162">
        <f>SUBTOTAL(9,N48:N49)</f>
        <v>0</v>
      </c>
      <c r="O47" s="279">
        <f t="shared" si="1"/>
        <v>4152900157</v>
      </c>
      <c r="P47" s="162">
        <f t="shared" ref="P47:U47" si="21">SUBTOTAL(9,P48:P49)</f>
        <v>0</v>
      </c>
      <c r="Q47" s="171">
        <f t="shared" si="21"/>
        <v>3751994398</v>
      </c>
      <c r="R47" s="162">
        <f t="shared" si="21"/>
        <v>400905759</v>
      </c>
      <c r="S47" s="162">
        <f t="shared" si="21"/>
        <v>0</v>
      </c>
      <c r="T47" s="266">
        <f t="shared" si="21"/>
        <v>4754105181</v>
      </c>
      <c r="U47" s="274">
        <f t="shared" si="21"/>
        <v>4517078598</v>
      </c>
      <c r="V47" s="277">
        <f t="shared" si="3"/>
        <v>95.014275579192315</v>
      </c>
      <c r="W47" s="14"/>
      <c r="X47" s="12"/>
      <c r="Y47" s="47"/>
      <c r="AA47" s="151"/>
      <c r="AB47" s="151"/>
      <c r="AC47" s="151"/>
      <c r="AD47" s="151"/>
      <c r="AE47" s="151"/>
      <c r="AF47" s="151"/>
      <c r="AG47" s="151"/>
    </row>
    <row r="48" spans="1:33" ht="52.5" customHeight="1" thickTop="1" thickBot="1" x14ac:dyDescent="0.4">
      <c r="A48" s="13">
        <v>1</v>
      </c>
      <c r="B48" s="27" t="s">
        <v>94</v>
      </c>
      <c r="C48" s="27" t="s">
        <v>94</v>
      </c>
      <c r="D48" s="27" t="s">
        <v>107</v>
      </c>
      <c r="E48" s="27" t="s">
        <v>107</v>
      </c>
      <c r="F48" s="27" t="s">
        <v>144</v>
      </c>
      <c r="G48" s="35">
        <v>1</v>
      </c>
      <c r="H48" s="27"/>
      <c r="I48" s="27"/>
      <c r="J48" s="27"/>
      <c r="K48" s="25" t="s">
        <v>146</v>
      </c>
      <c r="L48" s="166">
        <v>2321885293</v>
      </c>
      <c r="M48" s="164">
        <v>896389644</v>
      </c>
      <c r="N48" s="164"/>
      <c r="O48" s="163">
        <f t="shared" si="1"/>
        <v>3218274937</v>
      </c>
      <c r="P48" s="166">
        <v>0</v>
      </c>
      <c r="Q48" s="263">
        <v>2911205550</v>
      </c>
      <c r="R48" s="263">
        <f>307069387</f>
        <v>307069387</v>
      </c>
      <c r="S48" s="164"/>
      <c r="T48" s="164">
        <f>4754105181-T49</f>
        <v>3825150749</v>
      </c>
      <c r="U48" s="15">
        <v>3706485715</v>
      </c>
      <c r="V48" s="277">
        <f t="shared" si="3"/>
        <v>96.897768433544158</v>
      </c>
      <c r="W48" s="15"/>
      <c r="X48" s="124" t="s">
        <v>734</v>
      </c>
      <c r="Y48" s="125" t="s">
        <v>735</v>
      </c>
      <c r="AA48" s="150"/>
      <c r="AB48" s="150"/>
      <c r="AC48" s="150"/>
      <c r="AD48" s="150"/>
      <c r="AE48" s="150"/>
      <c r="AF48" s="150"/>
      <c r="AG48" s="150"/>
    </row>
    <row r="49" spans="1:33" ht="22.5" customHeight="1" thickTop="1" thickBot="1" x14ac:dyDescent="0.4">
      <c r="A49" s="13">
        <v>1</v>
      </c>
      <c r="B49" s="27" t="s">
        <v>94</v>
      </c>
      <c r="C49" s="27" t="s">
        <v>94</v>
      </c>
      <c r="D49" s="27" t="s">
        <v>107</v>
      </c>
      <c r="E49" s="27" t="s">
        <v>107</v>
      </c>
      <c r="F49" s="27" t="s">
        <v>144</v>
      </c>
      <c r="G49" s="35">
        <v>2</v>
      </c>
      <c r="H49" s="27"/>
      <c r="I49" s="27"/>
      <c r="J49" s="27"/>
      <c r="K49" s="25" t="s">
        <v>147</v>
      </c>
      <c r="L49" s="166">
        <v>934625220</v>
      </c>
      <c r="M49" s="164"/>
      <c r="N49" s="164"/>
      <c r="O49" s="163">
        <f t="shared" si="1"/>
        <v>934625220</v>
      </c>
      <c r="P49" s="166"/>
      <c r="Q49" s="263">
        <f>+O49-R49</f>
        <v>840788848</v>
      </c>
      <c r="R49" s="166">
        <v>93836372</v>
      </c>
      <c r="S49" s="164"/>
      <c r="T49" s="164">
        <v>928954432</v>
      </c>
      <c r="U49" s="15">
        <v>810592883</v>
      </c>
      <c r="V49" s="285">
        <f t="shared" si="3"/>
        <v>87.258627019500565</v>
      </c>
      <c r="W49" s="15"/>
      <c r="X49" s="124" t="s">
        <v>734</v>
      </c>
      <c r="Y49" s="125" t="s">
        <v>735</v>
      </c>
      <c r="AA49" s="150"/>
      <c r="AB49" s="150"/>
      <c r="AC49" s="150"/>
      <c r="AD49" s="150"/>
      <c r="AE49" s="150"/>
      <c r="AF49" s="150"/>
      <c r="AG49" s="150"/>
    </row>
    <row r="50" spans="1:33" s="39" customFormat="1" ht="22.5" customHeight="1" thickTop="1" thickBot="1" x14ac:dyDescent="0.4">
      <c r="A50" s="47">
        <v>1</v>
      </c>
      <c r="B50" s="47" t="s">
        <v>94</v>
      </c>
      <c r="C50" s="47" t="s">
        <v>94</v>
      </c>
      <c r="D50" s="48" t="s">
        <v>107</v>
      </c>
      <c r="E50" s="48" t="s">
        <v>107</v>
      </c>
      <c r="F50" s="48" t="s">
        <v>148</v>
      </c>
      <c r="G50" s="51"/>
      <c r="H50" s="48"/>
      <c r="I50" s="48"/>
      <c r="J50" s="48"/>
      <c r="K50" s="49" t="s">
        <v>149</v>
      </c>
      <c r="L50" s="162">
        <f>SUBTOTAL(9,L51:L52)</f>
        <v>285539151</v>
      </c>
      <c r="M50" s="162">
        <f>SUBTOTAL(9,M51:M52)</f>
        <v>104360622</v>
      </c>
      <c r="N50" s="162">
        <f>SUBTOTAL(9,N51:N52)</f>
        <v>0</v>
      </c>
      <c r="O50" s="162">
        <f t="shared" si="1"/>
        <v>389899773</v>
      </c>
      <c r="P50" s="162">
        <f t="shared" ref="P50:U50" si="22">SUBTOTAL(9,P51:P52)</f>
        <v>0</v>
      </c>
      <c r="Q50" s="171">
        <f t="shared" si="22"/>
        <v>353898501</v>
      </c>
      <c r="R50" s="162">
        <f t="shared" si="22"/>
        <v>36001272</v>
      </c>
      <c r="S50" s="162">
        <f t="shared" si="22"/>
        <v>0</v>
      </c>
      <c r="T50" s="162">
        <f t="shared" si="22"/>
        <v>739343426</v>
      </c>
      <c r="U50" s="50">
        <f t="shared" si="22"/>
        <v>739343426</v>
      </c>
      <c r="V50" s="286">
        <f t="shared" si="3"/>
        <v>100</v>
      </c>
      <c r="W50" s="14"/>
      <c r="X50" s="12"/>
      <c r="Y50" s="47"/>
      <c r="AA50" s="151"/>
      <c r="AB50" s="151"/>
      <c r="AC50" s="151"/>
      <c r="AD50" s="151"/>
      <c r="AE50" s="151"/>
      <c r="AF50" s="151"/>
      <c r="AG50" s="151"/>
    </row>
    <row r="51" spans="1:33" ht="22.5" customHeight="1" thickTop="1" thickBot="1" x14ac:dyDescent="0.4">
      <c r="A51" s="13">
        <v>1</v>
      </c>
      <c r="B51" s="27" t="s">
        <v>94</v>
      </c>
      <c r="C51" s="27" t="s">
        <v>94</v>
      </c>
      <c r="D51" s="27" t="s">
        <v>107</v>
      </c>
      <c r="E51" s="27" t="s">
        <v>107</v>
      </c>
      <c r="F51" s="27" t="s">
        <v>148</v>
      </c>
      <c r="G51" s="35">
        <v>1</v>
      </c>
      <c r="H51" s="27"/>
      <c r="I51" s="27"/>
      <c r="J51" s="27"/>
      <c r="K51" s="25" t="s">
        <v>150</v>
      </c>
      <c r="L51" s="166">
        <v>285539151</v>
      </c>
      <c r="M51" s="164">
        <v>104360622</v>
      </c>
      <c r="N51" s="164"/>
      <c r="O51" s="163">
        <f t="shared" si="1"/>
        <v>389899773</v>
      </c>
      <c r="P51" s="166"/>
      <c r="Q51" s="263">
        <f>256871020+97027480+1</f>
        <v>353898501</v>
      </c>
      <c r="R51" s="166">
        <v>36001272</v>
      </c>
      <c r="S51" s="164"/>
      <c r="T51" s="164">
        <v>739343426</v>
      </c>
      <c r="U51" s="15">
        <v>739343426</v>
      </c>
      <c r="V51" s="285">
        <f t="shared" si="3"/>
        <v>100</v>
      </c>
      <c r="W51" s="15"/>
      <c r="X51" s="124" t="s">
        <v>736</v>
      </c>
      <c r="Y51" s="124" t="s">
        <v>731</v>
      </c>
      <c r="Z51" s="149"/>
      <c r="AA51" s="150"/>
      <c r="AB51" s="150"/>
      <c r="AC51" s="150"/>
      <c r="AD51" s="150"/>
      <c r="AE51" s="150"/>
      <c r="AF51" s="150"/>
      <c r="AG51" s="150"/>
    </row>
    <row r="52" spans="1:33" ht="22.5" customHeight="1" thickTop="1" thickBot="1" x14ac:dyDescent="0.4">
      <c r="A52" s="13">
        <v>1</v>
      </c>
      <c r="B52" s="27" t="s">
        <v>94</v>
      </c>
      <c r="C52" s="27" t="s">
        <v>94</v>
      </c>
      <c r="D52" s="27" t="s">
        <v>107</v>
      </c>
      <c r="E52" s="27" t="s">
        <v>107</v>
      </c>
      <c r="F52" s="27" t="s">
        <v>148</v>
      </c>
      <c r="G52" s="35">
        <v>2</v>
      </c>
      <c r="H52" s="27"/>
      <c r="I52" s="27"/>
      <c r="J52" s="27"/>
      <c r="K52" s="25" t="s">
        <v>151</v>
      </c>
      <c r="L52" s="164"/>
      <c r="M52" s="164"/>
      <c r="N52" s="164"/>
      <c r="O52" s="163">
        <f t="shared" si="1"/>
        <v>0</v>
      </c>
      <c r="P52" s="164"/>
      <c r="Q52" s="172"/>
      <c r="R52" s="164"/>
      <c r="S52" s="164"/>
      <c r="T52" s="164"/>
      <c r="U52" s="15"/>
      <c r="V52" s="285" t="e">
        <f t="shared" si="3"/>
        <v>#DIV/0!</v>
      </c>
      <c r="W52" s="15"/>
      <c r="X52" s="34"/>
      <c r="Y52" s="34"/>
      <c r="AA52" s="150"/>
      <c r="AB52" s="150"/>
      <c r="AC52" s="150"/>
      <c r="AD52" s="150"/>
      <c r="AE52" s="150"/>
      <c r="AF52" s="150"/>
      <c r="AG52" s="150"/>
    </row>
    <row r="53" spans="1:33" s="39" customFormat="1" ht="22.5" customHeight="1" thickTop="1" thickBot="1" x14ac:dyDescent="0.4">
      <c r="A53" s="47">
        <v>1</v>
      </c>
      <c r="B53" s="47" t="s">
        <v>94</v>
      </c>
      <c r="C53" s="47" t="s">
        <v>94</v>
      </c>
      <c r="D53" s="48" t="s">
        <v>107</v>
      </c>
      <c r="E53" s="48" t="s">
        <v>107</v>
      </c>
      <c r="F53" s="48" t="s">
        <v>152</v>
      </c>
      <c r="G53" s="51"/>
      <c r="H53" s="48"/>
      <c r="I53" s="48"/>
      <c r="J53" s="48"/>
      <c r="K53" s="49" t="s">
        <v>153</v>
      </c>
      <c r="L53" s="162">
        <f>SUBTOTAL(9,L54:L55)</f>
        <v>0</v>
      </c>
      <c r="M53" s="162">
        <f>SUBTOTAL(9,M54:M55)</f>
        <v>0</v>
      </c>
      <c r="N53" s="162">
        <f>SUBTOTAL(9,N54:N55)</f>
        <v>0</v>
      </c>
      <c r="O53" s="162">
        <f t="shared" si="1"/>
        <v>0</v>
      </c>
      <c r="P53" s="162">
        <f t="shared" ref="P53:U53" si="23">SUBTOTAL(9,P54:P55)</f>
        <v>0</v>
      </c>
      <c r="Q53" s="171">
        <f t="shared" si="23"/>
        <v>0</v>
      </c>
      <c r="R53" s="162">
        <f t="shared" si="23"/>
        <v>0</v>
      </c>
      <c r="S53" s="162">
        <f t="shared" si="23"/>
        <v>0</v>
      </c>
      <c r="T53" s="162">
        <f t="shared" si="23"/>
        <v>0</v>
      </c>
      <c r="U53" s="50">
        <f t="shared" si="23"/>
        <v>0</v>
      </c>
      <c r="V53" s="286" t="e">
        <f t="shared" si="3"/>
        <v>#DIV/0!</v>
      </c>
      <c r="W53" s="14"/>
      <c r="X53" s="12"/>
      <c r="Y53" s="47"/>
      <c r="AA53" s="151"/>
      <c r="AB53" s="151"/>
      <c r="AC53" s="151"/>
      <c r="AD53" s="151"/>
      <c r="AE53" s="151"/>
      <c r="AF53" s="151"/>
      <c r="AG53" s="151"/>
    </row>
    <row r="54" spans="1:33" ht="22.5" customHeight="1" thickTop="1" thickBot="1" x14ac:dyDescent="0.4">
      <c r="A54" s="13">
        <v>1</v>
      </c>
      <c r="B54" s="27" t="s">
        <v>94</v>
      </c>
      <c r="C54" s="27" t="s">
        <v>94</v>
      </c>
      <c r="D54" s="27" t="s">
        <v>107</v>
      </c>
      <c r="E54" s="27" t="s">
        <v>107</v>
      </c>
      <c r="F54" s="27" t="s">
        <v>152</v>
      </c>
      <c r="G54" s="35">
        <v>1</v>
      </c>
      <c r="H54" s="27"/>
      <c r="I54" s="27"/>
      <c r="J54" s="27"/>
      <c r="K54" s="25" t="s">
        <v>154</v>
      </c>
      <c r="L54" s="164"/>
      <c r="M54" s="164"/>
      <c r="N54" s="164"/>
      <c r="O54" s="163">
        <f t="shared" si="1"/>
        <v>0</v>
      </c>
      <c r="P54" s="164"/>
      <c r="Q54" s="172"/>
      <c r="R54" s="164"/>
      <c r="S54" s="164"/>
      <c r="T54" s="164"/>
      <c r="U54" s="15"/>
      <c r="V54" s="285" t="e">
        <f t="shared" si="3"/>
        <v>#DIV/0!</v>
      </c>
      <c r="W54" s="15"/>
      <c r="X54" s="34"/>
      <c r="Y54" s="34"/>
      <c r="AA54" s="150"/>
      <c r="AB54" s="150"/>
      <c r="AC54" s="150"/>
      <c r="AD54" s="150"/>
      <c r="AE54" s="150"/>
      <c r="AF54" s="150"/>
      <c r="AG54" s="150"/>
    </row>
    <row r="55" spans="1:33" ht="22.5" customHeight="1" thickTop="1" thickBot="1" x14ac:dyDescent="0.4">
      <c r="A55" s="13">
        <v>1</v>
      </c>
      <c r="B55" s="27" t="s">
        <v>94</v>
      </c>
      <c r="C55" s="27" t="s">
        <v>94</v>
      </c>
      <c r="D55" s="27" t="s">
        <v>107</v>
      </c>
      <c r="E55" s="27" t="s">
        <v>107</v>
      </c>
      <c r="F55" s="27" t="s">
        <v>152</v>
      </c>
      <c r="G55" s="35">
        <v>2</v>
      </c>
      <c r="H55" s="27"/>
      <c r="I55" s="27"/>
      <c r="J55" s="27"/>
      <c r="K55" s="25" t="s">
        <v>155</v>
      </c>
      <c r="L55" s="164"/>
      <c r="M55" s="164"/>
      <c r="N55" s="164"/>
      <c r="O55" s="163">
        <f t="shared" si="1"/>
        <v>0</v>
      </c>
      <c r="P55" s="164"/>
      <c r="Q55" s="172"/>
      <c r="R55" s="164"/>
      <c r="S55" s="164"/>
      <c r="T55" s="164"/>
      <c r="U55" s="15"/>
      <c r="V55" s="285" t="e">
        <f t="shared" si="3"/>
        <v>#DIV/0!</v>
      </c>
      <c r="W55" s="15"/>
      <c r="X55" s="34"/>
      <c r="Y55" s="34"/>
      <c r="AA55" s="150"/>
      <c r="AB55" s="150"/>
      <c r="AC55" s="150"/>
      <c r="AD55" s="150"/>
      <c r="AE55" s="150"/>
      <c r="AF55" s="150"/>
      <c r="AG55" s="150"/>
    </row>
    <row r="56" spans="1:33" s="39" customFormat="1" ht="22.5" customHeight="1" thickTop="1" thickBot="1" x14ac:dyDescent="0.4">
      <c r="A56" s="47">
        <v>1</v>
      </c>
      <c r="B56" s="47" t="s">
        <v>94</v>
      </c>
      <c r="C56" s="47" t="s">
        <v>94</v>
      </c>
      <c r="D56" s="48" t="s">
        <v>107</v>
      </c>
      <c r="E56" s="48" t="s">
        <v>107</v>
      </c>
      <c r="F56" s="48" t="s">
        <v>156</v>
      </c>
      <c r="G56" s="51"/>
      <c r="H56" s="48"/>
      <c r="I56" s="48"/>
      <c r="J56" s="48"/>
      <c r="K56" s="49" t="s">
        <v>157</v>
      </c>
      <c r="L56" s="162">
        <f>SUBTOTAL(9,L57:L58)</f>
        <v>0</v>
      </c>
      <c r="M56" s="162">
        <f>SUBTOTAL(9,M57:M58)</f>
        <v>0</v>
      </c>
      <c r="N56" s="162">
        <f>SUBTOTAL(9,N57:N58)</f>
        <v>0</v>
      </c>
      <c r="O56" s="162">
        <f t="shared" si="1"/>
        <v>0</v>
      </c>
      <c r="P56" s="162">
        <f t="shared" ref="P56:U56" si="24">SUBTOTAL(9,P57:P58)</f>
        <v>0</v>
      </c>
      <c r="Q56" s="171">
        <f t="shared" si="24"/>
        <v>0</v>
      </c>
      <c r="R56" s="162">
        <f t="shared" si="24"/>
        <v>0</v>
      </c>
      <c r="S56" s="162">
        <f t="shared" si="24"/>
        <v>0</v>
      </c>
      <c r="T56" s="162">
        <f t="shared" si="24"/>
        <v>0</v>
      </c>
      <c r="U56" s="50">
        <f t="shared" si="24"/>
        <v>0</v>
      </c>
      <c r="V56" s="286" t="e">
        <f t="shared" si="3"/>
        <v>#DIV/0!</v>
      </c>
      <c r="W56" s="14"/>
      <c r="X56" s="12"/>
      <c r="Y56" s="47"/>
      <c r="AA56" s="151"/>
      <c r="AB56" s="151"/>
      <c r="AC56" s="151"/>
      <c r="AD56" s="151"/>
      <c r="AE56" s="151"/>
      <c r="AF56" s="151"/>
      <c r="AG56" s="151"/>
    </row>
    <row r="57" spans="1:33" ht="22.5" customHeight="1" thickTop="1" thickBot="1" x14ac:dyDescent="0.4">
      <c r="A57" s="13">
        <v>1</v>
      </c>
      <c r="B57" s="27" t="s">
        <v>94</v>
      </c>
      <c r="C57" s="27" t="s">
        <v>94</v>
      </c>
      <c r="D57" s="27" t="s">
        <v>107</v>
      </c>
      <c r="E57" s="27" t="s">
        <v>107</v>
      </c>
      <c r="F57" s="27" t="s">
        <v>156</v>
      </c>
      <c r="G57" s="35">
        <v>1</v>
      </c>
      <c r="H57" s="27"/>
      <c r="I57" s="27"/>
      <c r="J57" s="27"/>
      <c r="K57" s="25" t="s">
        <v>158</v>
      </c>
      <c r="L57" s="164"/>
      <c r="M57" s="164"/>
      <c r="N57" s="164"/>
      <c r="O57" s="163">
        <f t="shared" si="1"/>
        <v>0</v>
      </c>
      <c r="P57" s="164"/>
      <c r="Q57" s="172"/>
      <c r="R57" s="164"/>
      <c r="S57" s="164"/>
      <c r="T57" s="164"/>
      <c r="U57" s="15"/>
      <c r="V57" s="285" t="e">
        <f t="shared" si="3"/>
        <v>#DIV/0!</v>
      </c>
      <c r="W57" s="15"/>
      <c r="X57" s="34"/>
      <c r="Y57" s="34"/>
      <c r="AA57" s="150"/>
      <c r="AB57" s="150"/>
      <c r="AC57" s="150"/>
      <c r="AD57" s="150"/>
      <c r="AE57" s="150"/>
      <c r="AF57" s="150"/>
      <c r="AG57" s="150"/>
    </row>
    <row r="58" spans="1:33" ht="22.5" customHeight="1" thickTop="1" thickBot="1" x14ac:dyDescent="0.4">
      <c r="A58" s="13">
        <v>1</v>
      </c>
      <c r="B58" s="27" t="s">
        <v>94</v>
      </c>
      <c r="C58" s="27" t="s">
        <v>94</v>
      </c>
      <c r="D58" s="27" t="s">
        <v>107</v>
      </c>
      <c r="E58" s="27" t="s">
        <v>107</v>
      </c>
      <c r="F58" s="27" t="s">
        <v>156</v>
      </c>
      <c r="G58" s="35">
        <v>2</v>
      </c>
      <c r="H58" s="27"/>
      <c r="I58" s="27"/>
      <c r="J58" s="27"/>
      <c r="K58" s="25" t="s">
        <v>159</v>
      </c>
      <c r="L58" s="164"/>
      <c r="M58" s="164"/>
      <c r="N58" s="164"/>
      <c r="O58" s="163">
        <f t="shared" si="1"/>
        <v>0</v>
      </c>
      <c r="P58" s="164"/>
      <c r="Q58" s="172"/>
      <c r="R58" s="164"/>
      <c r="S58" s="164"/>
      <c r="T58" s="164"/>
      <c r="U58" s="15"/>
      <c r="V58" s="285" t="e">
        <f t="shared" si="3"/>
        <v>#DIV/0!</v>
      </c>
      <c r="W58" s="15"/>
      <c r="X58" s="34"/>
      <c r="Y58" s="34"/>
      <c r="AA58" s="150"/>
      <c r="AB58" s="150"/>
      <c r="AC58" s="150"/>
      <c r="AD58" s="150"/>
      <c r="AE58" s="150"/>
      <c r="AF58" s="150"/>
      <c r="AG58" s="150"/>
    </row>
    <row r="59" spans="1:33" s="39" customFormat="1" ht="22.5" customHeight="1" thickTop="1" thickBot="1" x14ac:dyDescent="0.4">
      <c r="A59" s="47">
        <v>1</v>
      </c>
      <c r="B59" s="47" t="s">
        <v>94</v>
      </c>
      <c r="C59" s="47" t="s">
        <v>94</v>
      </c>
      <c r="D59" s="48" t="s">
        <v>107</v>
      </c>
      <c r="E59" s="48" t="s">
        <v>107</v>
      </c>
      <c r="F59" s="48" t="s">
        <v>160</v>
      </c>
      <c r="G59" s="51"/>
      <c r="H59" s="48"/>
      <c r="I59" s="48"/>
      <c r="J59" s="48"/>
      <c r="K59" s="49" t="s">
        <v>161</v>
      </c>
      <c r="L59" s="162">
        <f>SUBTOTAL(9,L60:L61)</f>
        <v>0</v>
      </c>
      <c r="M59" s="162">
        <f>SUBTOTAL(9,M60:M61)</f>
        <v>0</v>
      </c>
      <c r="N59" s="162">
        <f>SUBTOTAL(9,N60:N61)</f>
        <v>0</v>
      </c>
      <c r="O59" s="162">
        <f t="shared" si="1"/>
        <v>0</v>
      </c>
      <c r="P59" s="162">
        <f t="shared" ref="P59:U59" si="25">SUBTOTAL(9,P60:P61)</f>
        <v>0</v>
      </c>
      <c r="Q59" s="171">
        <f t="shared" si="25"/>
        <v>0</v>
      </c>
      <c r="R59" s="162">
        <f t="shared" si="25"/>
        <v>0</v>
      </c>
      <c r="S59" s="162">
        <f t="shared" si="25"/>
        <v>0</v>
      </c>
      <c r="T59" s="162">
        <f t="shared" si="25"/>
        <v>0</v>
      </c>
      <c r="U59" s="50">
        <f t="shared" si="25"/>
        <v>0</v>
      </c>
      <c r="V59" s="286" t="e">
        <f t="shared" si="3"/>
        <v>#DIV/0!</v>
      </c>
      <c r="W59" s="14"/>
      <c r="X59" s="12"/>
      <c r="Y59" s="47"/>
      <c r="AA59" s="151"/>
      <c r="AB59" s="151"/>
      <c r="AC59" s="151"/>
      <c r="AD59" s="151"/>
      <c r="AE59" s="151"/>
      <c r="AF59" s="151"/>
      <c r="AG59" s="151"/>
    </row>
    <row r="60" spans="1:33" ht="22.5" customHeight="1" thickTop="1" thickBot="1" x14ac:dyDescent="0.4">
      <c r="A60" s="13">
        <v>1</v>
      </c>
      <c r="B60" s="27" t="s">
        <v>94</v>
      </c>
      <c r="C60" s="27" t="s">
        <v>94</v>
      </c>
      <c r="D60" s="27" t="s">
        <v>107</v>
      </c>
      <c r="E60" s="27" t="s">
        <v>107</v>
      </c>
      <c r="F60" s="27" t="s">
        <v>160</v>
      </c>
      <c r="G60" s="35">
        <v>1</v>
      </c>
      <c r="H60" s="27"/>
      <c r="I60" s="27"/>
      <c r="J60" s="27"/>
      <c r="K60" s="25" t="s">
        <v>162</v>
      </c>
      <c r="L60" s="164"/>
      <c r="M60" s="164"/>
      <c r="N60" s="164"/>
      <c r="O60" s="163">
        <f t="shared" si="1"/>
        <v>0</v>
      </c>
      <c r="P60" s="164"/>
      <c r="Q60" s="172"/>
      <c r="R60" s="164"/>
      <c r="S60" s="164"/>
      <c r="T60" s="164"/>
      <c r="U60" s="15"/>
      <c r="V60" s="285" t="e">
        <f t="shared" si="3"/>
        <v>#DIV/0!</v>
      </c>
      <c r="W60" s="15"/>
      <c r="X60" s="34"/>
      <c r="Y60" s="34"/>
      <c r="AA60" s="150"/>
      <c r="AB60" s="150"/>
      <c r="AC60" s="150"/>
      <c r="AD60" s="150"/>
      <c r="AE60" s="150"/>
      <c r="AF60" s="150"/>
      <c r="AG60" s="150"/>
    </row>
    <row r="61" spans="1:33" ht="22.5" customHeight="1" thickTop="1" thickBot="1" x14ac:dyDescent="0.4">
      <c r="A61" s="13">
        <v>1</v>
      </c>
      <c r="B61" s="27" t="s">
        <v>94</v>
      </c>
      <c r="C61" s="27" t="s">
        <v>94</v>
      </c>
      <c r="D61" s="27" t="s">
        <v>107</v>
      </c>
      <c r="E61" s="27" t="s">
        <v>107</v>
      </c>
      <c r="F61" s="27" t="s">
        <v>160</v>
      </c>
      <c r="G61" s="35">
        <v>2</v>
      </c>
      <c r="H61" s="27"/>
      <c r="I61" s="27"/>
      <c r="J61" s="27"/>
      <c r="K61" s="25" t="s">
        <v>163</v>
      </c>
      <c r="L61" s="164"/>
      <c r="M61" s="164"/>
      <c r="N61" s="164"/>
      <c r="O61" s="163">
        <f t="shared" ref="O61:O109" si="26">+L61+M61-N61</f>
        <v>0</v>
      </c>
      <c r="P61" s="164"/>
      <c r="Q61" s="172"/>
      <c r="R61" s="164"/>
      <c r="S61" s="164"/>
      <c r="T61" s="164"/>
      <c r="U61" s="15"/>
      <c r="V61" s="285" t="e">
        <f t="shared" si="3"/>
        <v>#DIV/0!</v>
      </c>
      <c r="W61" s="15"/>
      <c r="X61" s="34"/>
      <c r="Y61" s="34"/>
      <c r="AA61" s="150"/>
      <c r="AB61" s="150"/>
      <c r="AC61" s="150"/>
      <c r="AD61" s="150"/>
      <c r="AE61" s="150"/>
      <c r="AF61" s="150"/>
      <c r="AG61" s="150"/>
    </row>
    <row r="62" spans="1:33" s="39" customFormat="1" ht="22.5" customHeight="1" thickTop="1" thickBot="1" x14ac:dyDescent="0.4">
      <c r="A62" s="47">
        <v>1</v>
      </c>
      <c r="B62" s="47" t="s">
        <v>94</v>
      </c>
      <c r="C62" s="47" t="s">
        <v>94</v>
      </c>
      <c r="D62" s="48" t="s">
        <v>107</v>
      </c>
      <c r="E62" s="48" t="s">
        <v>107</v>
      </c>
      <c r="F62" s="48" t="s">
        <v>164</v>
      </c>
      <c r="G62" s="51"/>
      <c r="H62" s="48"/>
      <c r="I62" s="48"/>
      <c r="J62" s="48"/>
      <c r="K62" s="49" t="s">
        <v>165</v>
      </c>
      <c r="L62" s="162">
        <f>SUM(L63:L64)</f>
        <v>0</v>
      </c>
      <c r="M62" s="162">
        <f>SUM(M63:M64)</f>
        <v>0</v>
      </c>
      <c r="N62" s="162">
        <f>SUM(N63:N64)</f>
        <v>0</v>
      </c>
      <c r="O62" s="162">
        <f t="shared" si="26"/>
        <v>0</v>
      </c>
      <c r="P62" s="162">
        <f t="shared" ref="P62:U62" si="27">SUM(P63:P64)</f>
        <v>0</v>
      </c>
      <c r="Q62" s="171">
        <f t="shared" si="27"/>
        <v>0</v>
      </c>
      <c r="R62" s="162">
        <f t="shared" si="27"/>
        <v>0</v>
      </c>
      <c r="S62" s="162">
        <f t="shared" si="27"/>
        <v>0</v>
      </c>
      <c r="T62" s="162">
        <f t="shared" si="27"/>
        <v>0</v>
      </c>
      <c r="U62" s="50">
        <f t="shared" si="27"/>
        <v>0</v>
      </c>
      <c r="V62" s="286" t="e">
        <f t="shared" si="3"/>
        <v>#DIV/0!</v>
      </c>
      <c r="W62" s="14"/>
      <c r="X62" s="12"/>
      <c r="Y62" s="47"/>
      <c r="AA62" s="151"/>
      <c r="AB62" s="151"/>
      <c r="AC62" s="151"/>
      <c r="AD62" s="151"/>
      <c r="AE62" s="151"/>
      <c r="AF62" s="151"/>
      <c r="AG62" s="151"/>
    </row>
    <row r="63" spans="1:33" ht="22.5" customHeight="1" thickTop="1" thickBot="1" x14ac:dyDescent="0.4">
      <c r="A63" s="13">
        <v>1</v>
      </c>
      <c r="B63" s="27" t="s">
        <v>94</v>
      </c>
      <c r="C63" s="27" t="s">
        <v>94</v>
      </c>
      <c r="D63" s="27" t="s">
        <v>107</v>
      </c>
      <c r="E63" s="27" t="s">
        <v>107</v>
      </c>
      <c r="F63" s="27" t="s">
        <v>164</v>
      </c>
      <c r="G63" s="35">
        <v>1</v>
      </c>
      <c r="H63" s="27"/>
      <c r="I63" s="27"/>
      <c r="J63" s="27"/>
      <c r="K63" s="25" t="s">
        <v>166</v>
      </c>
      <c r="L63" s="164"/>
      <c r="M63" s="164"/>
      <c r="N63" s="164"/>
      <c r="O63" s="163">
        <f t="shared" si="26"/>
        <v>0</v>
      </c>
      <c r="P63" s="164"/>
      <c r="Q63" s="172"/>
      <c r="R63" s="164"/>
      <c r="S63" s="164"/>
      <c r="T63" s="164"/>
      <c r="U63" s="15"/>
      <c r="V63" s="285" t="e">
        <f t="shared" si="3"/>
        <v>#DIV/0!</v>
      </c>
      <c r="W63" s="15"/>
      <c r="X63" s="34"/>
      <c r="Y63" s="34"/>
      <c r="AA63" s="150"/>
      <c r="AB63" s="150"/>
      <c r="AC63" s="150"/>
      <c r="AD63" s="150"/>
      <c r="AE63" s="150"/>
      <c r="AF63" s="150"/>
      <c r="AG63" s="150"/>
    </row>
    <row r="64" spans="1:33" ht="22.5" customHeight="1" thickTop="1" thickBot="1" x14ac:dyDescent="0.4">
      <c r="A64" s="13">
        <v>1</v>
      </c>
      <c r="B64" s="27" t="s">
        <v>94</v>
      </c>
      <c r="C64" s="27" t="s">
        <v>94</v>
      </c>
      <c r="D64" s="27" t="s">
        <v>107</v>
      </c>
      <c r="E64" s="27" t="s">
        <v>107</v>
      </c>
      <c r="F64" s="27" t="s">
        <v>164</v>
      </c>
      <c r="G64" s="35">
        <v>2</v>
      </c>
      <c r="H64" s="27"/>
      <c r="I64" s="27"/>
      <c r="J64" s="27"/>
      <c r="K64" s="25" t="s">
        <v>167</v>
      </c>
      <c r="L64" s="164"/>
      <c r="M64" s="164"/>
      <c r="N64" s="164"/>
      <c r="O64" s="163">
        <f t="shared" si="26"/>
        <v>0</v>
      </c>
      <c r="P64" s="164"/>
      <c r="Q64" s="172"/>
      <c r="R64" s="164"/>
      <c r="S64" s="164"/>
      <c r="T64" s="164"/>
      <c r="U64" s="15"/>
      <c r="V64" s="285" t="e">
        <f t="shared" si="3"/>
        <v>#DIV/0!</v>
      </c>
      <c r="W64" s="15"/>
      <c r="X64" s="34"/>
      <c r="Y64" s="34"/>
      <c r="AA64" s="150"/>
      <c r="AB64" s="150"/>
      <c r="AC64" s="150"/>
      <c r="AD64" s="150"/>
      <c r="AE64" s="150"/>
      <c r="AF64" s="150"/>
      <c r="AG64" s="150"/>
    </row>
    <row r="65" spans="1:33" ht="22.5" customHeight="1" thickTop="1" thickBot="1" x14ac:dyDescent="0.4">
      <c r="A65" s="42">
        <v>1</v>
      </c>
      <c r="B65" s="43" t="s">
        <v>94</v>
      </c>
      <c r="C65" s="43" t="s">
        <v>94</v>
      </c>
      <c r="D65" s="43" t="s">
        <v>107</v>
      </c>
      <c r="E65" s="43" t="s">
        <v>168</v>
      </c>
      <c r="F65" s="43"/>
      <c r="G65" s="43"/>
      <c r="H65" s="44"/>
      <c r="I65" s="44"/>
      <c r="J65" s="44"/>
      <c r="K65" s="45" t="s">
        <v>169</v>
      </c>
      <c r="L65" s="161">
        <f>+L66+L82</f>
        <v>1419703314</v>
      </c>
      <c r="M65" s="161">
        <f>+M66+M82</f>
        <v>1248082563</v>
      </c>
      <c r="N65" s="161">
        <f>+N66+N82</f>
        <v>0</v>
      </c>
      <c r="O65" s="161">
        <f t="shared" si="26"/>
        <v>2667785877</v>
      </c>
      <c r="P65" s="161">
        <f t="shared" ref="P65:U65" si="28">+P66+P82</f>
        <v>1372093677</v>
      </c>
      <c r="Q65" s="290">
        <f t="shared" si="28"/>
        <v>995491699.14560032</v>
      </c>
      <c r="R65" s="161">
        <f t="shared" si="28"/>
        <v>300200500.85439974</v>
      </c>
      <c r="S65" s="161">
        <f t="shared" si="28"/>
        <v>0</v>
      </c>
      <c r="T65" s="161">
        <f t="shared" si="28"/>
        <v>3062898357</v>
      </c>
      <c r="U65" s="46">
        <f t="shared" si="28"/>
        <v>3062898357</v>
      </c>
      <c r="V65" s="284">
        <f t="shared" si="3"/>
        <v>100</v>
      </c>
      <c r="W65" s="14"/>
      <c r="X65" s="13"/>
      <c r="Y65" s="43"/>
      <c r="AA65" s="150"/>
      <c r="AB65" s="150"/>
      <c r="AC65" s="150"/>
      <c r="AD65" s="150"/>
      <c r="AE65" s="150"/>
      <c r="AF65" s="150"/>
      <c r="AG65" s="150"/>
    </row>
    <row r="66" spans="1:33" s="39" customFormat="1" ht="22.5" customHeight="1" thickTop="1" thickBot="1" x14ac:dyDescent="0.4">
      <c r="A66" s="47">
        <v>1</v>
      </c>
      <c r="B66" s="47" t="s">
        <v>94</v>
      </c>
      <c r="C66" s="47" t="s">
        <v>94</v>
      </c>
      <c r="D66" s="48" t="s">
        <v>107</v>
      </c>
      <c r="E66" s="48" t="s">
        <v>168</v>
      </c>
      <c r="F66" s="48" t="s">
        <v>170</v>
      </c>
      <c r="G66" s="51"/>
      <c r="H66" s="48"/>
      <c r="I66" s="48"/>
      <c r="J66" s="48"/>
      <c r="K66" s="49" t="s">
        <v>171</v>
      </c>
      <c r="L66" s="162">
        <f>+L67+L70+L73+L76+L79</f>
        <v>898365688</v>
      </c>
      <c r="M66" s="162">
        <f>+M67+M70+M73+M76+M79</f>
        <v>1248082563</v>
      </c>
      <c r="N66" s="162">
        <f>+N67+N70+N73+N76+N79</f>
        <v>0</v>
      </c>
      <c r="O66" s="162">
        <f t="shared" si="26"/>
        <v>2146448251</v>
      </c>
      <c r="P66" s="162">
        <f t="shared" ref="P66:U66" si="29">+P67+P70+P73+P76+P79</f>
        <v>1372093677</v>
      </c>
      <c r="Q66" s="171">
        <f t="shared" si="29"/>
        <v>526496371</v>
      </c>
      <c r="R66" s="162">
        <f t="shared" si="29"/>
        <v>247858203</v>
      </c>
      <c r="S66" s="162">
        <f t="shared" si="29"/>
        <v>0</v>
      </c>
      <c r="T66" s="162">
        <f t="shared" si="29"/>
        <v>2159899172</v>
      </c>
      <c r="U66" s="50">
        <f t="shared" si="29"/>
        <v>2159899172</v>
      </c>
      <c r="V66" s="286">
        <f t="shared" si="3"/>
        <v>100</v>
      </c>
      <c r="W66" s="14"/>
      <c r="X66" s="12"/>
      <c r="Y66" s="47"/>
      <c r="AA66" s="151"/>
      <c r="AB66" s="151"/>
      <c r="AC66" s="151"/>
      <c r="AD66" s="151"/>
      <c r="AE66" s="151"/>
      <c r="AF66" s="151"/>
      <c r="AG66" s="151"/>
    </row>
    <row r="67" spans="1:33" ht="22.5" customHeight="1" thickTop="1" thickBot="1" x14ac:dyDescent="0.4">
      <c r="A67" s="12">
        <v>1</v>
      </c>
      <c r="B67" s="32" t="s">
        <v>94</v>
      </c>
      <c r="C67" s="32" t="s">
        <v>94</v>
      </c>
      <c r="D67" s="32" t="s">
        <v>107</v>
      </c>
      <c r="E67" s="32" t="s">
        <v>168</v>
      </c>
      <c r="F67" s="32" t="s">
        <v>170</v>
      </c>
      <c r="G67" s="32" t="s">
        <v>168</v>
      </c>
      <c r="H67" s="32"/>
      <c r="I67" s="32"/>
      <c r="J67" s="32"/>
      <c r="K67" s="24" t="s">
        <v>172</v>
      </c>
      <c r="L67" s="163">
        <f>SUM(L68:L69)</f>
        <v>0</v>
      </c>
      <c r="M67" s="163">
        <f>SUM(M68:M69)</f>
        <v>0</v>
      </c>
      <c r="N67" s="163">
        <f>SUM(N68:N69)</f>
        <v>0</v>
      </c>
      <c r="O67" s="163">
        <f t="shared" si="26"/>
        <v>0</v>
      </c>
      <c r="P67" s="163">
        <f t="shared" ref="P67:U67" si="30">SUM(P68:P69)</f>
        <v>0</v>
      </c>
      <c r="Q67" s="173">
        <f t="shared" si="30"/>
        <v>0</v>
      </c>
      <c r="R67" s="163">
        <f t="shared" si="30"/>
        <v>0</v>
      </c>
      <c r="S67" s="163">
        <f t="shared" si="30"/>
        <v>0</v>
      </c>
      <c r="T67" s="163">
        <f t="shared" si="30"/>
        <v>0</v>
      </c>
      <c r="U67" s="14">
        <f t="shared" si="30"/>
        <v>0</v>
      </c>
      <c r="V67" s="285" t="e">
        <f t="shared" si="3"/>
        <v>#DIV/0!</v>
      </c>
      <c r="W67" s="14"/>
      <c r="X67" s="34"/>
      <c r="Y67" s="34"/>
      <c r="AA67" s="150"/>
      <c r="AB67" s="150"/>
      <c r="AC67" s="150"/>
      <c r="AD67" s="150"/>
      <c r="AE67" s="150"/>
      <c r="AF67" s="150"/>
      <c r="AG67" s="150"/>
    </row>
    <row r="68" spans="1:33" ht="22.5" customHeight="1" thickTop="1" thickBot="1" x14ac:dyDescent="0.4">
      <c r="A68" s="13">
        <v>1</v>
      </c>
      <c r="B68" s="27" t="s">
        <v>94</v>
      </c>
      <c r="C68" s="27" t="s">
        <v>94</v>
      </c>
      <c r="D68" s="27" t="s">
        <v>107</v>
      </c>
      <c r="E68" s="27" t="s">
        <v>168</v>
      </c>
      <c r="F68" s="27" t="s">
        <v>170</v>
      </c>
      <c r="G68" s="27" t="s">
        <v>168</v>
      </c>
      <c r="H68" s="27" t="s">
        <v>94</v>
      </c>
      <c r="I68" s="27"/>
      <c r="J68" s="27"/>
      <c r="K68" s="25" t="s">
        <v>173</v>
      </c>
      <c r="L68" s="164"/>
      <c r="M68" s="164"/>
      <c r="N68" s="164"/>
      <c r="O68" s="163">
        <f t="shared" si="26"/>
        <v>0</v>
      </c>
      <c r="P68" s="164"/>
      <c r="Q68" s="172"/>
      <c r="R68" s="164"/>
      <c r="S68" s="164"/>
      <c r="T68" s="164"/>
      <c r="U68" s="15"/>
      <c r="V68" s="285" t="e">
        <f t="shared" si="3"/>
        <v>#DIV/0!</v>
      </c>
      <c r="W68" s="15"/>
      <c r="X68" s="34"/>
      <c r="Y68" s="34"/>
      <c r="AA68" s="150"/>
      <c r="AB68" s="150"/>
      <c r="AC68" s="150"/>
      <c r="AD68" s="150"/>
      <c r="AE68" s="150"/>
      <c r="AF68" s="150"/>
      <c r="AG68" s="150"/>
    </row>
    <row r="69" spans="1:33" ht="22.5" customHeight="1" thickTop="1" thickBot="1" x14ac:dyDescent="0.4">
      <c r="A69" s="13">
        <v>1</v>
      </c>
      <c r="B69" s="27" t="s">
        <v>94</v>
      </c>
      <c r="C69" s="27" t="s">
        <v>94</v>
      </c>
      <c r="D69" s="27" t="s">
        <v>107</v>
      </c>
      <c r="E69" s="27" t="s">
        <v>168</v>
      </c>
      <c r="F69" s="27" t="s">
        <v>170</v>
      </c>
      <c r="G69" s="27" t="s">
        <v>168</v>
      </c>
      <c r="H69" s="27" t="s">
        <v>105</v>
      </c>
      <c r="I69" s="27"/>
      <c r="J69" s="27"/>
      <c r="K69" s="25" t="s">
        <v>174</v>
      </c>
      <c r="L69" s="164"/>
      <c r="M69" s="164"/>
      <c r="N69" s="164"/>
      <c r="O69" s="163">
        <f t="shared" si="26"/>
        <v>0</v>
      </c>
      <c r="P69" s="164"/>
      <c r="Q69" s="172"/>
      <c r="R69" s="164"/>
      <c r="S69" s="164"/>
      <c r="T69" s="164"/>
      <c r="U69" s="15"/>
      <c r="V69" s="285" t="e">
        <f t="shared" si="3"/>
        <v>#DIV/0!</v>
      </c>
      <c r="W69" s="15"/>
      <c r="X69" s="34"/>
      <c r="Y69" s="34"/>
      <c r="AA69" s="150"/>
      <c r="AB69" s="150"/>
      <c r="AC69" s="150"/>
      <c r="AD69" s="150"/>
      <c r="AE69" s="150"/>
      <c r="AF69" s="150"/>
      <c r="AG69" s="150"/>
    </row>
    <row r="70" spans="1:33" ht="22.5" customHeight="1" thickTop="1" thickBot="1" x14ac:dyDescent="0.4">
      <c r="A70" s="12">
        <v>1</v>
      </c>
      <c r="B70" s="32" t="s">
        <v>94</v>
      </c>
      <c r="C70" s="32" t="s">
        <v>94</v>
      </c>
      <c r="D70" s="32" t="s">
        <v>107</v>
      </c>
      <c r="E70" s="32" t="s">
        <v>168</v>
      </c>
      <c r="F70" s="32" t="s">
        <v>170</v>
      </c>
      <c r="G70" s="32" t="s">
        <v>175</v>
      </c>
      <c r="H70" s="32"/>
      <c r="I70" s="32"/>
      <c r="J70" s="32"/>
      <c r="K70" s="24" t="s">
        <v>176</v>
      </c>
      <c r="L70" s="163">
        <f>SUM(L71:L72)</f>
        <v>0</v>
      </c>
      <c r="M70" s="163">
        <f>SUM(M71:M72)</f>
        <v>0</v>
      </c>
      <c r="N70" s="163">
        <f>SUM(N71:N72)</f>
        <v>0</v>
      </c>
      <c r="O70" s="163">
        <f t="shared" si="26"/>
        <v>0</v>
      </c>
      <c r="P70" s="163">
        <f t="shared" ref="P70:U70" si="31">SUM(P71:P72)</f>
        <v>0</v>
      </c>
      <c r="Q70" s="173">
        <f t="shared" si="31"/>
        <v>0</v>
      </c>
      <c r="R70" s="163">
        <f t="shared" si="31"/>
        <v>0</v>
      </c>
      <c r="S70" s="163">
        <f t="shared" si="31"/>
        <v>0</v>
      </c>
      <c r="T70" s="163">
        <f t="shared" si="31"/>
        <v>0</v>
      </c>
      <c r="U70" s="14">
        <f t="shared" si="31"/>
        <v>0</v>
      </c>
      <c r="V70" s="285" t="e">
        <f t="shared" si="3"/>
        <v>#DIV/0!</v>
      </c>
      <c r="W70" s="14"/>
      <c r="X70" s="34"/>
      <c r="Y70" s="34"/>
      <c r="AA70" s="150"/>
      <c r="AB70" s="150"/>
      <c r="AC70" s="150"/>
      <c r="AD70" s="150"/>
      <c r="AE70" s="150"/>
      <c r="AF70" s="150"/>
      <c r="AG70" s="150"/>
    </row>
    <row r="71" spans="1:33" ht="22.5" customHeight="1" thickTop="1" thickBot="1" x14ac:dyDescent="0.4">
      <c r="A71" s="13">
        <v>1</v>
      </c>
      <c r="B71" s="27" t="s">
        <v>94</v>
      </c>
      <c r="C71" s="27" t="s">
        <v>94</v>
      </c>
      <c r="D71" s="27" t="s">
        <v>107</v>
      </c>
      <c r="E71" s="27" t="s">
        <v>168</v>
      </c>
      <c r="F71" s="27" t="s">
        <v>170</v>
      </c>
      <c r="G71" s="27" t="s">
        <v>175</v>
      </c>
      <c r="H71" s="27" t="s">
        <v>94</v>
      </c>
      <c r="I71" s="27"/>
      <c r="J71" s="27"/>
      <c r="K71" s="25" t="s">
        <v>177</v>
      </c>
      <c r="L71" s="164"/>
      <c r="M71" s="164"/>
      <c r="N71" s="164"/>
      <c r="O71" s="163">
        <f t="shared" si="26"/>
        <v>0</v>
      </c>
      <c r="P71" s="164"/>
      <c r="Q71" s="172"/>
      <c r="R71" s="164"/>
      <c r="S71" s="164"/>
      <c r="T71" s="164"/>
      <c r="U71" s="15"/>
      <c r="V71" s="285" t="e">
        <f t="shared" si="3"/>
        <v>#DIV/0!</v>
      </c>
      <c r="W71" s="15"/>
      <c r="X71" s="34"/>
      <c r="Y71" s="34"/>
      <c r="AA71" s="150"/>
      <c r="AB71" s="150"/>
      <c r="AC71" s="150"/>
      <c r="AD71" s="150"/>
      <c r="AE71" s="150"/>
      <c r="AF71" s="150"/>
      <c r="AG71" s="150"/>
    </row>
    <row r="72" spans="1:33" ht="22.5" customHeight="1" thickTop="1" thickBot="1" x14ac:dyDescent="0.4">
      <c r="A72" s="13">
        <v>1</v>
      </c>
      <c r="B72" s="27" t="s">
        <v>94</v>
      </c>
      <c r="C72" s="27" t="s">
        <v>94</v>
      </c>
      <c r="D72" s="27" t="s">
        <v>107</v>
      </c>
      <c r="E72" s="27" t="s">
        <v>168</v>
      </c>
      <c r="F72" s="27" t="s">
        <v>170</v>
      </c>
      <c r="G72" s="27" t="s">
        <v>175</v>
      </c>
      <c r="H72" s="27" t="s">
        <v>105</v>
      </c>
      <c r="I72" s="27"/>
      <c r="J72" s="27"/>
      <c r="K72" s="25" t="s">
        <v>178</v>
      </c>
      <c r="L72" s="164"/>
      <c r="M72" s="164"/>
      <c r="N72" s="164"/>
      <c r="O72" s="163">
        <f t="shared" si="26"/>
        <v>0</v>
      </c>
      <c r="P72" s="164"/>
      <c r="Q72" s="172"/>
      <c r="R72" s="164"/>
      <c r="S72" s="164"/>
      <c r="T72" s="164"/>
      <c r="U72" s="15"/>
      <c r="V72" s="285" t="e">
        <f t="shared" si="3"/>
        <v>#DIV/0!</v>
      </c>
      <c r="W72" s="15"/>
      <c r="X72" s="34"/>
      <c r="Y72" s="34"/>
      <c r="AA72" s="150"/>
      <c r="AB72" s="150"/>
      <c r="AC72" s="150"/>
      <c r="AD72" s="150"/>
      <c r="AE72" s="150"/>
      <c r="AF72" s="150"/>
      <c r="AG72" s="150"/>
    </row>
    <row r="73" spans="1:33" ht="22.5" customHeight="1" thickTop="1" thickBot="1" x14ac:dyDescent="0.4">
      <c r="A73" s="12">
        <v>1</v>
      </c>
      <c r="B73" s="32" t="s">
        <v>94</v>
      </c>
      <c r="C73" s="32" t="s">
        <v>94</v>
      </c>
      <c r="D73" s="32" t="s">
        <v>107</v>
      </c>
      <c r="E73" s="32" t="s">
        <v>168</v>
      </c>
      <c r="F73" s="32" t="s">
        <v>170</v>
      </c>
      <c r="G73" s="32" t="s">
        <v>117</v>
      </c>
      <c r="H73" s="32"/>
      <c r="I73" s="32"/>
      <c r="J73" s="32"/>
      <c r="K73" s="24" t="s">
        <v>179</v>
      </c>
      <c r="L73" s="163">
        <f>SUM(L74:L75)</f>
        <v>0</v>
      </c>
      <c r="M73" s="163">
        <f>SUM(M74:M75)</f>
        <v>0</v>
      </c>
      <c r="N73" s="163">
        <f>SUM(N74:N75)</f>
        <v>0</v>
      </c>
      <c r="O73" s="163">
        <f t="shared" si="26"/>
        <v>0</v>
      </c>
      <c r="P73" s="163">
        <f t="shared" ref="P73:U73" si="32">SUM(P74:P75)</f>
        <v>0</v>
      </c>
      <c r="Q73" s="173">
        <f t="shared" si="32"/>
        <v>0</v>
      </c>
      <c r="R73" s="163">
        <f t="shared" si="32"/>
        <v>0</v>
      </c>
      <c r="S73" s="163">
        <f t="shared" si="32"/>
        <v>0</v>
      </c>
      <c r="T73" s="163">
        <f t="shared" si="32"/>
        <v>0</v>
      </c>
      <c r="U73" s="14">
        <f t="shared" si="32"/>
        <v>0</v>
      </c>
      <c r="V73" s="285" t="e">
        <f t="shared" ref="V73:V136" si="33">+U73/T73*100</f>
        <v>#DIV/0!</v>
      </c>
      <c r="W73" s="14"/>
      <c r="X73" s="34"/>
      <c r="Y73" s="34"/>
      <c r="AA73" s="150"/>
      <c r="AB73" s="150"/>
      <c r="AC73" s="150"/>
      <c r="AD73" s="150"/>
      <c r="AE73" s="150"/>
      <c r="AF73" s="150"/>
      <c r="AG73" s="150"/>
    </row>
    <row r="74" spans="1:33" s="39" customFormat="1" ht="22.5" customHeight="1" thickTop="1" thickBot="1" x14ac:dyDescent="0.4">
      <c r="A74" s="13">
        <v>1</v>
      </c>
      <c r="B74" s="27" t="s">
        <v>94</v>
      </c>
      <c r="C74" s="27" t="s">
        <v>94</v>
      </c>
      <c r="D74" s="27" t="s">
        <v>107</v>
      </c>
      <c r="E74" s="27" t="s">
        <v>168</v>
      </c>
      <c r="F74" s="27" t="s">
        <v>170</v>
      </c>
      <c r="G74" s="27" t="s">
        <v>117</v>
      </c>
      <c r="H74" s="27" t="s">
        <v>94</v>
      </c>
      <c r="I74" s="32"/>
      <c r="J74" s="32"/>
      <c r="K74" s="25" t="s">
        <v>180</v>
      </c>
      <c r="L74" s="163"/>
      <c r="M74" s="163"/>
      <c r="N74" s="163"/>
      <c r="O74" s="163">
        <f t="shared" si="26"/>
        <v>0</v>
      </c>
      <c r="P74" s="163"/>
      <c r="Q74" s="173"/>
      <c r="R74" s="163"/>
      <c r="S74" s="163"/>
      <c r="T74" s="163"/>
      <c r="U74" s="14"/>
      <c r="V74" s="285" t="e">
        <f t="shared" si="33"/>
        <v>#DIV/0!</v>
      </c>
      <c r="W74" s="14"/>
      <c r="X74" s="34"/>
      <c r="Y74" s="34"/>
      <c r="AA74" s="151"/>
      <c r="AB74" s="151"/>
      <c r="AC74" s="151"/>
      <c r="AD74" s="151"/>
      <c r="AE74" s="151"/>
      <c r="AF74" s="151"/>
      <c r="AG74" s="151"/>
    </row>
    <row r="75" spans="1:33" s="39" customFormat="1" ht="22.5" customHeight="1" thickTop="1" thickBot="1" x14ac:dyDescent="0.4">
      <c r="A75" s="13">
        <v>1</v>
      </c>
      <c r="B75" s="27" t="s">
        <v>94</v>
      </c>
      <c r="C75" s="27" t="s">
        <v>94</v>
      </c>
      <c r="D75" s="27" t="s">
        <v>107</v>
      </c>
      <c r="E75" s="27" t="s">
        <v>168</v>
      </c>
      <c r="F75" s="27" t="s">
        <v>170</v>
      </c>
      <c r="G75" s="27" t="s">
        <v>117</v>
      </c>
      <c r="H75" s="27" t="s">
        <v>105</v>
      </c>
      <c r="I75" s="32"/>
      <c r="J75" s="32"/>
      <c r="K75" s="25" t="s">
        <v>181</v>
      </c>
      <c r="L75" s="163"/>
      <c r="M75" s="163"/>
      <c r="N75" s="163"/>
      <c r="O75" s="163">
        <f t="shared" si="26"/>
        <v>0</v>
      </c>
      <c r="P75" s="163"/>
      <c r="Q75" s="173"/>
      <c r="R75" s="163"/>
      <c r="S75" s="163"/>
      <c r="T75" s="163"/>
      <c r="U75" s="14"/>
      <c r="V75" s="285" t="e">
        <f t="shared" si="33"/>
        <v>#DIV/0!</v>
      </c>
      <c r="W75" s="14"/>
      <c r="X75" s="34"/>
      <c r="Y75" s="34"/>
      <c r="AA75" s="151"/>
      <c r="AB75" s="151"/>
      <c r="AC75" s="151"/>
      <c r="AD75" s="151"/>
      <c r="AE75" s="151"/>
      <c r="AF75" s="151"/>
      <c r="AG75" s="151"/>
    </row>
    <row r="76" spans="1:33" ht="22.5" customHeight="1" thickTop="1" thickBot="1" x14ac:dyDescent="0.4">
      <c r="A76" s="12">
        <v>1</v>
      </c>
      <c r="B76" s="32" t="s">
        <v>94</v>
      </c>
      <c r="C76" s="32" t="s">
        <v>94</v>
      </c>
      <c r="D76" s="32" t="s">
        <v>107</v>
      </c>
      <c r="E76" s="32" t="s">
        <v>168</v>
      </c>
      <c r="F76" s="32" t="s">
        <v>170</v>
      </c>
      <c r="G76" s="32" t="s">
        <v>182</v>
      </c>
      <c r="H76" s="32"/>
      <c r="I76" s="32"/>
      <c r="J76" s="32"/>
      <c r="K76" s="24" t="s">
        <v>183</v>
      </c>
      <c r="L76" s="163">
        <f>SUM(L77:L78)</f>
        <v>0</v>
      </c>
      <c r="M76" s="163">
        <f>SUM(M77:M78)</f>
        <v>0</v>
      </c>
      <c r="N76" s="163">
        <f>SUM(N77:N78)</f>
        <v>0</v>
      </c>
      <c r="O76" s="163">
        <f t="shared" si="26"/>
        <v>0</v>
      </c>
      <c r="P76" s="163">
        <f t="shared" ref="P76:U76" si="34">SUM(P77:P78)</f>
        <v>0</v>
      </c>
      <c r="Q76" s="173">
        <f t="shared" si="34"/>
        <v>0</v>
      </c>
      <c r="R76" s="163">
        <f t="shared" si="34"/>
        <v>0</v>
      </c>
      <c r="S76" s="163">
        <f t="shared" si="34"/>
        <v>0</v>
      </c>
      <c r="T76" s="163">
        <f t="shared" si="34"/>
        <v>0</v>
      </c>
      <c r="U76" s="14">
        <f t="shared" si="34"/>
        <v>0</v>
      </c>
      <c r="V76" s="285" t="e">
        <f t="shared" si="33"/>
        <v>#DIV/0!</v>
      </c>
      <c r="W76" s="14"/>
      <c r="X76" s="34"/>
      <c r="Y76" s="34"/>
      <c r="AA76" s="150"/>
      <c r="AB76" s="150"/>
      <c r="AC76" s="150"/>
      <c r="AD76" s="150"/>
      <c r="AE76" s="150"/>
      <c r="AF76" s="150"/>
      <c r="AG76" s="150"/>
    </row>
    <row r="77" spans="1:33" s="39" customFormat="1" ht="22.5" customHeight="1" thickTop="1" thickBot="1" x14ac:dyDescent="0.4">
      <c r="A77" s="13">
        <v>1</v>
      </c>
      <c r="B77" s="27" t="s">
        <v>94</v>
      </c>
      <c r="C77" s="27" t="s">
        <v>94</v>
      </c>
      <c r="D77" s="27" t="s">
        <v>107</v>
      </c>
      <c r="E77" s="27" t="s">
        <v>168</v>
      </c>
      <c r="F77" s="27" t="s">
        <v>170</v>
      </c>
      <c r="G77" s="27" t="s">
        <v>182</v>
      </c>
      <c r="H77" s="27" t="s">
        <v>94</v>
      </c>
      <c r="I77" s="32"/>
      <c r="J77" s="32"/>
      <c r="K77" s="25" t="s">
        <v>184</v>
      </c>
      <c r="L77" s="163"/>
      <c r="M77" s="163"/>
      <c r="N77" s="163"/>
      <c r="O77" s="163">
        <f t="shared" si="26"/>
        <v>0</v>
      </c>
      <c r="P77" s="163"/>
      <c r="Q77" s="173"/>
      <c r="R77" s="163"/>
      <c r="S77" s="163"/>
      <c r="T77" s="163"/>
      <c r="U77" s="14"/>
      <c r="V77" s="285" t="e">
        <f t="shared" si="33"/>
        <v>#DIV/0!</v>
      </c>
      <c r="W77" s="14"/>
      <c r="X77" s="34"/>
      <c r="Y77" s="34"/>
      <c r="AA77" s="151"/>
      <c r="AB77" s="151"/>
      <c r="AC77" s="151"/>
      <c r="AD77" s="151"/>
      <c r="AE77" s="151"/>
      <c r="AF77" s="151"/>
      <c r="AG77" s="151"/>
    </row>
    <row r="78" spans="1:33" s="39" customFormat="1" ht="22.5" customHeight="1" thickTop="1" thickBot="1" x14ac:dyDescent="0.4">
      <c r="A78" s="13">
        <v>1</v>
      </c>
      <c r="B78" s="27" t="s">
        <v>94</v>
      </c>
      <c r="C78" s="27" t="s">
        <v>94</v>
      </c>
      <c r="D78" s="27" t="s">
        <v>107</v>
      </c>
      <c r="E78" s="27" t="s">
        <v>168</v>
      </c>
      <c r="F78" s="27" t="s">
        <v>170</v>
      </c>
      <c r="G78" s="27" t="s">
        <v>182</v>
      </c>
      <c r="H78" s="27" t="s">
        <v>105</v>
      </c>
      <c r="I78" s="32"/>
      <c r="J78" s="32"/>
      <c r="K78" s="25" t="s">
        <v>185</v>
      </c>
      <c r="L78" s="163"/>
      <c r="M78" s="163"/>
      <c r="N78" s="163"/>
      <c r="O78" s="163">
        <f t="shared" si="26"/>
        <v>0</v>
      </c>
      <c r="P78" s="163"/>
      <c r="Q78" s="173"/>
      <c r="R78" s="163"/>
      <c r="S78" s="163"/>
      <c r="T78" s="163"/>
      <c r="U78" s="14"/>
      <c r="V78" s="285" t="e">
        <f t="shared" si="33"/>
        <v>#DIV/0!</v>
      </c>
      <c r="W78" s="14"/>
      <c r="X78" s="34"/>
      <c r="Y78" s="34"/>
      <c r="AA78" s="151"/>
      <c r="AB78" s="151"/>
      <c r="AC78" s="151"/>
      <c r="AD78" s="151"/>
      <c r="AE78" s="151"/>
      <c r="AF78" s="151"/>
      <c r="AG78" s="151"/>
    </row>
    <row r="79" spans="1:33" ht="22.5" customHeight="1" thickTop="1" thickBot="1" x14ac:dyDescent="0.4">
      <c r="A79" s="12">
        <v>1</v>
      </c>
      <c r="B79" s="32" t="s">
        <v>94</v>
      </c>
      <c r="C79" s="32" t="s">
        <v>94</v>
      </c>
      <c r="D79" s="32" t="s">
        <v>107</v>
      </c>
      <c r="E79" s="32" t="s">
        <v>168</v>
      </c>
      <c r="F79" s="32" t="s">
        <v>170</v>
      </c>
      <c r="G79" s="32" t="s">
        <v>186</v>
      </c>
      <c r="H79" s="32"/>
      <c r="I79" s="32"/>
      <c r="J79" s="32"/>
      <c r="K79" s="24" t="s">
        <v>187</v>
      </c>
      <c r="L79" s="163">
        <f>SUM(L80:L81)</f>
        <v>898365688</v>
      </c>
      <c r="M79" s="163">
        <f>SUM(M80:M81)</f>
        <v>1248082563</v>
      </c>
      <c r="N79" s="163">
        <f>SUM(N80:N81)</f>
        <v>0</v>
      </c>
      <c r="O79" s="163">
        <f t="shared" si="26"/>
        <v>2146448251</v>
      </c>
      <c r="P79" s="163">
        <f t="shared" ref="P79:U79" si="35">SUM(P80:P81)</f>
        <v>1372093677</v>
      </c>
      <c r="Q79" s="173">
        <f t="shared" si="35"/>
        <v>526496371</v>
      </c>
      <c r="R79" s="173">
        <f t="shared" si="35"/>
        <v>247858203</v>
      </c>
      <c r="S79" s="163">
        <f t="shared" si="35"/>
        <v>0</v>
      </c>
      <c r="T79" s="163">
        <f t="shared" si="35"/>
        <v>2159899172</v>
      </c>
      <c r="U79" s="14">
        <f t="shared" si="35"/>
        <v>2159899172</v>
      </c>
      <c r="V79" s="285">
        <f t="shared" si="33"/>
        <v>100</v>
      </c>
      <c r="W79" s="14"/>
      <c r="X79" s="34"/>
      <c r="Y79" s="34"/>
      <c r="AA79" s="150"/>
      <c r="AB79" s="150"/>
      <c r="AC79" s="150"/>
      <c r="AD79" s="150"/>
      <c r="AE79" s="150"/>
      <c r="AF79" s="150"/>
      <c r="AG79" s="150"/>
    </row>
    <row r="80" spans="1:33" s="39" customFormat="1" ht="22.5" customHeight="1" thickTop="1" thickBot="1" x14ac:dyDescent="0.4">
      <c r="A80" s="13">
        <v>1</v>
      </c>
      <c r="B80" s="27" t="s">
        <v>94</v>
      </c>
      <c r="C80" s="27" t="s">
        <v>94</v>
      </c>
      <c r="D80" s="27" t="s">
        <v>107</v>
      </c>
      <c r="E80" s="27" t="s">
        <v>168</v>
      </c>
      <c r="F80" s="27" t="s">
        <v>170</v>
      </c>
      <c r="G80" s="27" t="s">
        <v>186</v>
      </c>
      <c r="H80" s="27" t="s">
        <v>94</v>
      </c>
      <c r="I80" s="32"/>
      <c r="J80" s="32"/>
      <c r="K80" s="25" t="s">
        <v>188</v>
      </c>
      <c r="L80" s="166">
        <v>441915626</v>
      </c>
      <c r="M80" s="163">
        <v>1248082563</v>
      </c>
      <c r="N80" s="163"/>
      <c r="O80" s="163">
        <f t="shared" si="26"/>
        <v>1689998189</v>
      </c>
      <c r="P80" s="166">
        <v>1158818970</v>
      </c>
      <c r="Q80" s="263">
        <v>329148602</v>
      </c>
      <c r="R80" s="263">
        <f>202030617</f>
        <v>202030617</v>
      </c>
      <c r="S80" s="163"/>
      <c r="T80" s="163">
        <v>1383663392</v>
      </c>
      <c r="U80" s="14">
        <v>1383663392</v>
      </c>
      <c r="V80" s="285">
        <f t="shared" si="33"/>
        <v>100</v>
      </c>
      <c r="W80" s="14"/>
      <c r="X80" s="124" t="s">
        <v>737</v>
      </c>
      <c r="Y80" s="124" t="s">
        <v>731</v>
      </c>
      <c r="AA80" s="151"/>
      <c r="AB80" s="151"/>
      <c r="AC80" s="151"/>
      <c r="AD80" s="151"/>
      <c r="AE80" s="151"/>
      <c r="AF80" s="151"/>
      <c r="AG80" s="151"/>
    </row>
    <row r="81" spans="1:33" s="39" customFormat="1" ht="22.5" customHeight="1" thickTop="1" thickBot="1" x14ac:dyDescent="0.4">
      <c r="A81" s="13">
        <v>1</v>
      </c>
      <c r="B81" s="27" t="s">
        <v>94</v>
      </c>
      <c r="C81" s="27" t="s">
        <v>94</v>
      </c>
      <c r="D81" s="27" t="s">
        <v>107</v>
      </c>
      <c r="E81" s="27" t="s">
        <v>168</v>
      </c>
      <c r="F81" s="27" t="s">
        <v>170</v>
      </c>
      <c r="G81" s="27" t="s">
        <v>186</v>
      </c>
      <c r="H81" s="27" t="s">
        <v>105</v>
      </c>
      <c r="I81" s="32"/>
      <c r="J81" s="32"/>
      <c r="K81" s="25" t="s">
        <v>189</v>
      </c>
      <c r="L81" s="166">
        <v>456450062</v>
      </c>
      <c r="M81" s="163"/>
      <c r="N81" s="163"/>
      <c r="O81" s="163">
        <f t="shared" si="26"/>
        <v>456450062</v>
      </c>
      <c r="P81" s="166">
        <v>213274707</v>
      </c>
      <c r="Q81" s="263">
        <f>+O81-P81-R81</f>
        <v>197347769</v>
      </c>
      <c r="R81" s="263">
        <v>45827586</v>
      </c>
      <c r="S81" s="163"/>
      <c r="T81" s="163">
        <v>776235780</v>
      </c>
      <c r="U81" s="14">
        <v>776235780</v>
      </c>
      <c r="V81" s="285">
        <f t="shared" si="33"/>
        <v>100</v>
      </c>
      <c r="W81" s="14"/>
      <c r="X81" s="124" t="s">
        <v>737</v>
      </c>
      <c r="Y81" s="124" t="s">
        <v>731</v>
      </c>
      <c r="AA81" s="151"/>
      <c r="AB81" s="151"/>
      <c r="AC81" s="151"/>
      <c r="AD81" s="151"/>
      <c r="AE81" s="151"/>
      <c r="AF81" s="151"/>
      <c r="AG81" s="151"/>
    </row>
    <row r="82" spans="1:33" s="39" customFormat="1" ht="22.5" customHeight="1" thickTop="1" thickBot="1" x14ac:dyDescent="0.4">
      <c r="A82" s="47">
        <v>1</v>
      </c>
      <c r="B82" s="47" t="s">
        <v>94</v>
      </c>
      <c r="C82" s="47" t="s">
        <v>94</v>
      </c>
      <c r="D82" s="48" t="s">
        <v>107</v>
      </c>
      <c r="E82" s="48" t="s">
        <v>168</v>
      </c>
      <c r="F82" s="48" t="s">
        <v>190</v>
      </c>
      <c r="G82" s="51"/>
      <c r="H82" s="48"/>
      <c r="I82" s="48"/>
      <c r="J82" s="48"/>
      <c r="K82" s="49" t="s">
        <v>191</v>
      </c>
      <c r="L82" s="162">
        <v>521337626</v>
      </c>
      <c r="M82" s="162"/>
      <c r="N82" s="162"/>
      <c r="O82" s="162">
        <f t="shared" si="26"/>
        <v>521337626</v>
      </c>
      <c r="P82" s="169">
        <v>0</v>
      </c>
      <c r="Q82" s="264">
        <f>+O82-R82</f>
        <v>468995328.14560026</v>
      </c>
      <c r="R82" s="264">
        <f>+O82*0.1*1.004+0.203999710083007</f>
        <v>52342297.854399718</v>
      </c>
      <c r="S82" s="162"/>
      <c r="T82" s="162">
        <v>902999185</v>
      </c>
      <c r="U82" s="50">
        <v>902999185</v>
      </c>
      <c r="V82" s="286">
        <f t="shared" si="33"/>
        <v>100</v>
      </c>
      <c r="W82" s="14"/>
      <c r="X82" s="12"/>
      <c r="Y82" s="47"/>
      <c r="AA82" s="151"/>
      <c r="AB82" s="151"/>
      <c r="AC82" s="151"/>
      <c r="AD82" s="151"/>
      <c r="AE82" s="151"/>
      <c r="AF82" s="151"/>
      <c r="AG82" s="151"/>
    </row>
    <row r="83" spans="1:33" ht="22.5" customHeight="1" thickTop="1" thickBot="1" x14ac:dyDescent="0.4">
      <c r="A83" s="42">
        <v>1</v>
      </c>
      <c r="B83" s="43" t="s">
        <v>94</v>
      </c>
      <c r="C83" s="43" t="s">
        <v>94</v>
      </c>
      <c r="D83" s="43" t="s">
        <v>107</v>
      </c>
      <c r="E83" s="43" t="s">
        <v>117</v>
      </c>
      <c r="F83" s="43"/>
      <c r="G83" s="43"/>
      <c r="H83" s="44"/>
      <c r="I83" s="44"/>
      <c r="J83" s="44"/>
      <c r="K83" s="45" t="s">
        <v>192</v>
      </c>
      <c r="L83" s="161">
        <f>+L84+L118</f>
        <v>0</v>
      </c>
      <c r="M83" s="161">
        <f>+M84+M118</f>
        <v>0</v>
      </c>
      <c r="N83" s="161">
        <f>+N84+N118</f>
        <v>0</v>
      </c>
      <c r="O83" s="161">
        <f t="shared" si="26"/>
        <v>0</v>
      </c>
      <c r="P83" s="161">
        <f t="shared" ref="P83:U83" si="36">+P84+P118</f>
        <v>0</v>
      </c>
      <c r="Q83" s="290">
        <f t="shared" si="36"/>
        <v>0</v>
      </c>
      <c r="R83" s="161">
        <f t="shared" si="36"/>
        <v>0</v>
      </c>
      <c r="S83" s="161">
        <f t="shared" si="36"/>
        <v>0</v>
      </c>
      <c r="T83" s="161">
        <f t="shared" si="36"/>
        <v>0</v>
      </c>
      <c r="U83" s="46">
        <f t="shared" si="36"/>
        <v>0</v>
      </c>
      <c r="V83" s="284" t="e">
        <f t="shared" si="33"/>
        <v>#DIV/0!</v>
      </c>
      <c r="W83" s="14"/>
      <c r="X83" s="13"/>
      <c r="Y83" s="43"/>
      <c r="AA83" s="150"/>
      <c r="AB83" s="150"/>
      <c r="AC83" s="150"/>
      <c r="AD83" s="150"/>
      <c r="AE83" s="150"/>
      <c r="AF83" s="150"/>
      <c r="AG83" s="150"/>
    </row>
    <row r="84" spans="1:33" s="39" customFormat="1" ht="22.5" customHeight="1" thickTop="1" thickBot="1" x14ac:dyDescent="0.4">
      <c r="A84" s="47">
        <v>1</v>
      </c>
      <c r="B84" s="47" t="s">
        <v>94</v>
      </c>
      <c r="C84" s="47" t="s">
        <v>94</v>
      </c>
      <c r="D84" s="48" t="s">
        <v>107</v>
      </c>
      <c r="E84" s="48" t="s">
        <v>117</v>
      </c>
      <c r="F84" s="48" t="s">
        <v>170</v>
      </c>
      <c r="G84" s="51"/>
      <c r="H84" s="48"/>
      <c r="I84" s="48"/>
      <c r="J84" s="48"/>
      <c r="K84" s="49" t="s">
        <v>193</v>
      </c>
      <c r="L84" s="162">
        <f>+L85+L88+L91+L94+L97+L100+L103+L106+L109+L112+L115</f>
        <v>0</v>
      </c>
      <c r="M84" s="162">
        <f>+M85+M88+M91+M94+M97+M100+M103+M106+M109+M112+M115</f>
        <v>0</v>
      </c>
      <c r="N84" s="162">
        <f>+N85+N88+N91+N94+N97+N100+N103+N106+N109+N112+N115</f>
        <v>0</v>
      </c>
      <c r="O84" s="162">
        <f t="shared" si="26"/>
        <v>0</v>
      </c>
      <c r="P84" s="162">
        <f t="shared" ref="P84:U84" si="37">+P85+P88+P91+P94+P97+P100+P103+P106+P109+P112+P115</f>
        <v>0</v>
      </c>
      <c r="Q84" s="171">
        <f t="shared" si="37"/>
        <v>0</v>
      </c>
      <c r="R84" s="162">
        <f t="shared" si="37"/>
        <v>0</v>
      </c>
      <c r="S84" s="162">
        <f t="shared" si="37"/>
        <v>0</v>
      </c>
      <c r="T84" s="162">
        <f t="shared" si="37"/>
        <v>0</v>
      </c>
      <c r="U84" s="50">
        <f t="shared" si="37"/>
        <v>0</v>
      </c>
      <c r="V84" s="286" t="e">
        <f t="shared" si="33"/>
        <v>#DIV/0!</v>
      </c>
      <c r="W84" s="14"/>
      <c r="X84" s="12"/>
      <c r="Y84" s="47"/>
    </row>
    <row r="85" spans="1:33" ht="22.5" customHeight="1" thickTop="1" thickBot="1" x14ac:dyDescent="0.4">
      <c r="A85" s="12">
        <v>1</v>
      </c>
      <c r="B85" s="32" t="s">
        <v>94</v>
      </c>
      <c r="C85" s="32" t="s">
        <v>94</v>
      </c>
      <c r="D85" s="32" t="s">
        <v>107</v>
      </c>
      <c r="E85" s="32" t="s">
        <v>117</v>
      </c>
      <c r="F85" s="32" t="s">
        <v>170</v>
      </c>
      <c r="G85" s="32" t="s">
        <v>194</v>
      </c>
      <c r="H85" s="32"/>
      <c r="I85" s="32"/>
      <c r="J85" s="32"/>
      <c r="K85" s="24" t="s">
        <v>195</v>
      </c>
      <c r="L85" s="163">
        <f>SUM(L86:L87)</f>
        <v>0</v>
      </c>
      <c r="M85" s="163">
        <f>SUM(M86:M87)</f>
        <v>0</v>
      </c>
      <c r="N85" s="163">
        <f>SUM(N86:N87)</f>
        <v>0</v>
      </c>
      <c r="O85" s="163">
        <f t="shared" si="26"/>
        <v>0</v>
      </c>
      <c r="P85" s="163">
        <f t="shared" ref="P85:U85" si="38">SUM(P86:P87)</f>
        <v>0</v>
      </c>
      <c r="Q85" s="173">
        <f t="shared" si="38"/>
        <v>0</v>
      </c>
      <c r="R85" s="163">
        <f t="shared" si="38"/>
        <v>0</v>
      </c>
      <c r="S85" s="163">
        <f t="shared" si="38"/>
        <v>0</v>
      </c>
      <c r="T85" s="163">
        <f t="shared" si="38"/>
        <v>0</v>
      </c>
      <c r="U85" s="14">
        <f t="shared" si="38"/>
        <v>0</v>
      </c>
      <c r="V85" s="285" t="e">
        <f t="shared" si="33"/>
        <v>#DIV/0!</v>
      </c>
      <c r="W85" s="14"/>
      <c r="X85" s="34"/>
      <c r="Y85" s="34"/>
    </row>
    <row r="86" spans="1:33" ht="22.5" customHeight="1" thickTop="1" thickBot="1" x14ac:dyDescent="0.4">
      <c r="A86" s="13">
        <v>1</v>
      </c>
      <c r="B86" s="27" t="s">
        <v>94</v>
      </c>
      <c r="C86" s="27" t="s">
        <v>94</v>
      </c>
      <c r="D86" s="27" t="s">
        <v>107</v>
      </c>
      <c r="E86" s="27" t="s">
        <v>117</v>
      </c>
      <c r="F86" s="27" t="s">
        <v>170</v>
      </c>
      <c r="G86" s="27" t="s">
        <v>194</v>
      </c>
      <c r="H86" s="27" t="s">
        <v>94</v>
      </c>
      <c r="I86" s="27"/>
      <c r="J86" s="27"/>
      <c r="K86" s="25" t="s">
        <v>196</v>
      </c>
      <c r="L86" s="164"/>
      <c r="M86" s="164"/>
      <c r="N86" s="164"/>
      <c r="O86" s="163">
        <f t="shared" si="26"/>
        <v>0</v>
      </c>
      <c r="P86" s="164"/>
      <c r="Q86" s="172"/>
      <c r="R86" s="164">
        <v>0</v>
      </c>
      <c r="S86" s="164"/>
      <c r="T86" s="164"/>
      <c r="U86" s="15"/>
      <c r="V86" s="285" t="e">
        <f t="shared" si="33"/>
        <v>#DIV/0!</v>
      </c>
      <c r="W86" s="15"/>
      <c r="X86" s="34"/>
      <c r="Y86" s="34"/>
      <c r="AA86" s="149"/>
    </row>
    <row r="87" spans="1:33" ht="22.5" customHeight="1" thickTop="1" thickBot="1" x14ac:dyDescent="0.4">
      <c r="A87" s="13">
        <v>1</v>
      </c>
      <c r="B87" s="27" t="s">
        <v>94</v>
      </c>
      <c r="C87" s="27" t="s">
        <v>94</v>
      </c>
      <c r="D87" s="27" t="s">
        <v>107</v>
      </c>
      <c r="E87" s="27" t="s">
        <v>117</v>
      </c>
      <c r="F87" s="27" t="s">
        <v>170</v>
      </c>
      <c r="G87" s="27" t="s">
        <v>194</v>
      </c>
      <c r="H87" s="27" t="s">
        <v>105</v>
      </c>
      <c r="I87" s="27"/>
      <c r="J87" s="27"/>
      <c r="K87" s="25" t="s">
        <v>197</v>
      </c>
      <c r="L87" s="164"/>
      <c r="M87" s="164"/>
      <c r="N87" s="164"/>
      <c r="O87" s="163">
        <f t="shared" si="26"/>
        <v>0</v>
      </c>
      <c r="P87" s="164"/>
      <c r="Q87" s="172"/>
      <c r="R87" s="164"/>
      <c r="S87" s="164"/>
      <c r="T87" s="164"/>
      <c r="U87" s="15"/>
      <c r="V87" s="285" t="e">
        <f t="shared" si="33"/>
        <v>#DIV/0!</v>
      </c>
      <c r="W87" s="15"/>
      <c r="X87" s="34"/>
      <c r="Y87" s="34"/>
      <c r="AA87" s="149"/>
    </row>
    <row r="88" spans="1:33" ht="22.5" customHeight="1" thickTop="1" thickBot="1" x14ac:dyDescent="0.4">
      <c r="A88" s="12">
        <v>1</v>
      </c>
      <c r="B88" s="32" t="s">
        <v>94</v>
      </c>
      <c r="C88" s="32" t="s">
        <v>94</v>
      </c>
      <c r="D88" s="32" t="s">
        <v>107</v>
      </c>
      <c r="E88" s="32" t="s">
        <v>117</v>
      </c>
      <c r="F88" s="32" t="s">
        <v>170</v>
      </c>
      <c r="G88" s="32" t="s">
        <v>98</v>
      </c>
      <c r="H88" s="32"/>
      <c r="I88" s="32"/>
      <c r="J88" s="32"/>
      <c r="K88" s="24" t="s">
        <v>198</v>
      </c>
      <c r="L88" s="163">
        <f>SUM(L89:L90)</f>
        <v>0</v>
      </c>
      <c r="M88" s="163">
        <f>SUM(M89:M90)</f>
        <v>0</v>
      </c>
      <c r="N88" s="163">
        <f>SUM(N89:N90)</f>
        <v>0</v>
      </c>
      <c r="O88" s="163">
        <f t="shared" si="26"/>
        <v>0</v>
      </c>
      <c r="P88" s="163">
        <f t="shared" ref="P88:U88" si="39">SUM(P89:P90)</f>
        <v>0</v>
      </c>
      <c r="Q88" s="173">
        <f t="shared" si="39"/>
        <v>0</v>
      </c>
      <c r="R88" s="163">
        <f t="shared" si="39"/>
        <v>0</v>
      </c>
      <c r="S88" s="163">
        <f t="shared" si="39"/>
        <v>0</v>
      </c>
      <c r="T88" s="163">
        <f t="shared" si="39"/>
        <v>0</v>
      </c>
      <c r="U88" s="14">
        <f t="shared" si="39"/>
        <v>0</v>
      </c>
      <c r="V88" s="285" t="e">
        <f t="shared" si="33"/>
        <v>#DIV/0!</v>
      </c>
      <c r="W88" s="14"/>
      <c r="X88" s="34"/>
      <c r="Y88" s="34"/>
    </row>
    <row r="89" spans="1:33" ht="22.5" customHeight="1" thickTop="1" thickBot="1" x14ac:dyDescent="0.4">
      <c r="A89" s="13">
        <v>1</v>
      </c>
      <c r="B89" s="27" t="s">
        <v>94</v>
      </c>
      <c r="C89" s="27" t="s">
        <v>94</v>
      </c>
      <c r="D89" s="27" t="s">
        <v>107</v>
      </c>
      <c r="E89" s="27" t="s">
        <v>117</v>
      </c>
      <c r="F89" s="27" t="s">
        <v>170</v>
      </c>
      <c r="G89" s="27" t="s">
        <v>98</v>
      </c>
      <c r="H89" s="27" t="s">
        <v>94</v>
      </c>
      <c r="I89" s="27"/>
      <c r="J89" s="27"/>
      <c r="K89" s="25" t="s">
        <v>199</v>
      </c>
      <c r="L89" s="164"/>
      <c r="M89" s="164"/>
      <c r="N89" s="164"/>
      <c r="O89" s="163">
        <f t="shared" si="26"/>
        <v>0</v>
      </c>
      <c r="P89" s="164"/>
      <c r="Q89" s="172"/>
      <c r="R89" s="164"/>
      <c r="S89" s="164"/>
      <c r="T89" s="164"/>
      <c r="U89" s="15"/>
      <c r="V89" s="285" t="e">
        <f t="shared" si="33"/>
        <v>#DIV/0!</v>
      </c>
      <c r="W89" s="15"/>
      <c r="X89" s="34"/>
      <c r="Y89" s="34"/>
    </row>
    <row r="90" spans="1:33" ht="22.5" customHeight="1" thickTop="1" thickBot="1" x14ac:dyDescent="0.4">
      <c r="A90" s="13">
        <v>1</v>
      </c>
      <c r="B90" s="27" t="s">
        <v>94</v>
      </c>
      <c r="C90" s="27" t="s">
        <v>94</v>
      </c>
      <c r="D90" s="27" t="s">
        <v>107</v>
      </c>
      <c r="E90" s="27" t="s">
        <v>117</v>
      </c>
      <c r="F90" s="27" t="s">
        <v>170</v>
      </c>
      <c r="G90" s="27" t="s">
        <v>98</v>
      </c>
      <c r="H90" s="27" t="s">
        <v>105</v>
      </c>
      <c r="I90" s="27"/>
      <c r="J90" s="27"/>
      <c r="K90" s="25" t="s">
        <v>200</v>
      </c>
      <c r="L90" s="164"/>
      <c r="M90" s="164"/>
      <c r="N90" s="164"/>
      <c r="O90" s="163">
        <f t="shared" si="26"/>
        <v>0</v>
      </c>
      <c r="P90" s="164"/>
      <c r="Q90" s="172"/>
      <c r="R90" s="164"/>
      <c r="S90" s="164"/>
      <c r="T90" s="164"/>
      <c r="U90" s="15"/>
      <c r="V90" s="285" t="e">
        <f t="shared" si="33"/>
        <v>#DIV/0!</v>
      </c>
      <c r="W90" s="15"/>
      <c r="X90" s="34"/>
      <c r="Y90" s="34"/>
    </row>
    <row r="91" spans="1:33" ht="22.5" customHeight="1" thickTop="1" thickBot="1" x14ac:dyDescent="0.4">
      <c r="A91" s="12">
        <v>1</v>
      </c>
      <c r="B91" s="32" t="s">
        <v>94</v>
      </c>
      <c r="C91" s="32" t="s">
        <v>94</v>
      </c>
      <c r="D91" s="32" t="s">
        <v>107</v>
      </c>
      <c r="E91" s="32" t="s">
        <v>117</v>
      </c>
      <c r="F91" s="32" t="s">
        <v>170</v>
      </c>
      <c r="G91" s="32" t="s">
        <v>107</v>
      </c>
      <c r="H91" s="32"/>
      <c r="I91" s="32"/>
      <c r="J91" s="32"/>
      <c r="K91" s="24" t="s">
        <v>201</v>
      </c>
      <c r="L91" s="163">
        <f>SUM(L92:L93)</f>
        <v>0</v>
      </c>
      <c r="M91" s="163">
        <f>SUM(M92:M93)</f>
        <v>0</v>
      </c>
      <c r="N91" s="163">
        <f>SUM(N92:N93)</f>
        <v>0</v>
      </c>
      <c r="O91" s="163">
        <f t="shared" si="26"/>
        <v>0</v>
      </c>
      <c r="P91" s="163">
        <f t="shared" ref="P91:U91" si="40">SUM(P92:P93)</f>
        <v>0</v>
      </c>
      <c r="Q91" s="173">
        <f t="shared" si="40"/>
        <v>0</v>
      </c>
      <c r="R91" s="163">
        <f t="shared" si="40"/>
        <v>0</v>
      </c>
      <c r="S91" s="163">
        <f t="shared" si="40"/>
        <v>0</v>
      </c>
      <c r="T91" s="163">
        <f t="shared" si="40"/>
        <v>0</v>
      </c>
      <c r="U91" s="14">
        <f t="shared" si="40"/>
        <v>0</v>
      </c>
      <c r="V91" s="285" t="e">
        <f t="shared" si="33"/>
        <v>#DIV/0!</v>
      </c>
      <c r="W91" s="14"/>
      <c r="X91" s="34"/>
      <c r="Y91" s="34"/>
    </row>
    <row r="92" spans="1:33" ht="22.5" customHeight="1" thickTop="1" thickBot="1" x14ac:dyDescent="0.4">
      <c r="A92" s="13">
        <v>1</v>
      </c>
      <c r="B92" s="27" t="s">
        <v>94</v>
      </c>
      <c r="C92" s="27" t="s">
        <v>94</v>
      </c>
      <c r="D92" s="27" t="s">
        <v>107</v>
      </c>
      <c r="E92" s="27" t="s">
        <v>117</v>
      </c>
      <c r="F92" s="27" t="s">
        <v>170</v>
      </c>
      <c r="G92" s="27" t="s">
        <v>107</v>
      </c>
      <c r="H92" s="27" t="s">
        <v>94</v>
      </c>
      <c r="I92" s="27"/>
      <c r="J92" s="27"/>
      <c r="K92" s="25" t="s">
        <v>202</v>
      </c>
      <c r="L92" s="164"/>
      <c r="M92" s="164"/>
      <c r="N92" s="164"/>
      <c r="O92" s="163">
        <f t="shared" si="26"/>
        <v>0</v>
      </c>
      <c r="P92" s="164"/>
      <c r="Q92" s="172"/>
      <c r="R92" s="164"/>
      <c r="S92" s="164"/>
      <c r="T92" s="164"/>
      <c r="U92" s="15"/>
      <c r="V92" s="285" t="e">
        <f t="shared" si="33"/>
        <v>#DIV/0!</v>
      </c>
      <c r="W92" s="15"/>
      <c r="X92" s="34"/>
      <c r="Y92" s="34"/>
    </row>
    <row r="93" spans="1:33" ht="22.5" customHeight="1" thickTop="1" thickBot="1" x14ac:dyDescent="0.4">
      <c r="A93" s="13">
        <v>1</v>
      </c>
      <c r="B93" s="27" t="s">
        <v>94</v>
      </c>
      <c r="C93" s="27" t="s">
        <v>94</v>
      </c>
      <c r="D93" s="27" t="s">
        <v>107</v>
      </c>
      <c r="E93" s="27" t="s">
        <v>117</v>
      </c>
      <c r="F93" s="27" t="s">
        <v>170</v>
      </c>
      <c r="G93" s="27" t="s">
        <v>107</v>
      </c>
      <c r="H93" s="27" t="s">
        <v>105</v>
      </c>
      <c r="I93" s="27"/>
      <c r="J93" s="27"/>
      <c r="K93" s="25" t="s">
        <v>203</v>
      </c>
      <c r="L93" s="164"/>
      <c r="M93" s="164"/>
      <c r="N93" s="164"/>
      <c r="O93" s="163">
        <f t="shared" si="26"/>
        <v>0</v>
      </c>
      <c r="P93" s="164"/>
      <c r="Q93" s="172"/>
      <c r="R93" s="164"/>
      <c r="S93" s="164"/>
      <c r="T93" s="164"/>
      <c r="U93" s="15"/>
      <c r="V93" s="285" t="e">
        <f t="shared" si="33"/>
        <v>#DIV/0!</v>
      </c>
      <c r="W93" s="15"/>
      <c r="X93" s="34"/>
      <c r="Y93" s="34"/>
    </row>
    <row r="94" spans="1:33" ht="22.5" customHeight="1" thickTop="1" thickBot="1" x14ac:dyDescent="0.4">
      <c r="A94" s="12">
        <v>1</v>
      </c>
      <c r="B94" s="32" t="s">
        <v>94</v>
      </c>
      <c r="C94" s="32" t="s">
        <v>94</v>
      </c>
      <c r="D94" s="32" t="s">
        <v>107</v>
      </c>
      <c r="E94" s="32" t="s">
        <v>117</v>
      </c>
      <c r="F94" s="32" t="s">
        <v>170</v>
      </c>
      <c r="G94" s="32" t="s">
        <v>168</v>
      </c>
      <c r="H94" s="32"/>
      <c r="I94" s="32"/>
      <c r="J94" s="32"/>
      <c r="K94" s="24" t="s">
        <v>204</v>
      </c>
      <c r="L94" s="163">
        <f>SUM(L95:L96)</f>
        <v>0</v>
      </c>
      <c r="M94" s="163">
        <f>SUM(M95:M96)</f>
        <v>0</v>
      </c>
      <c r="N94" s="163">
        <f>SUM(N95:N96)</f>
        <v>0</v>
      </c>
      <c r="O94" s="163">
        <f t="shared" si="26"/>
        <v>0</v>
      </c>
      <c r="P94" s="163">
        <f t="shared" ref="P94:U94" si="41">SUM(P95:P96)</f>
        <v>0</v>
      </c>
      <c r="Q94" s="173">
        <f t="shared" si="41"/>
        <v>0</v>
      </c>
      <c r="R94" s="163">
        <f t="shared" si="41"/>
        <v>0</v>
      </c>
      <c r="S94" s="163">
        <f t="shared" si="41"/>
        <v>0</v>
      </c>
      <c r="T94" s="163">
        <f t="shared" si="41"/>
        <v>0</v>
      </c>
      <c r="U94" s="14">
        <f t="shared" si="41"/>
        <v>0</v>
      </c>
      <c r="V94" s="285" t="e">
        <f t="shared" si="33"/>
        <v>#DIV/0!</v>
      </c>
      <c r="W94" s="14"/>
      <c r="X94" s="34"/>
      <c r="Y94" s="34"/>
    </row>
    <row r="95" spans="1:33" ht="22.5" customHeight="1" thickTop="1" thickBot="1" x14ac:dyDescent="0.4">
      <c r="A95" s="13">
        <v>1</v>
      </c>
      <c r="B95" s="27" t="s">
        <v>94</v>
      </c>
      <c r="C95" s="27" t="s">
        <v>94</v>
      </c>
      <c r="D95" s="27" t="s">
        <v>107</v>
      </c>
      <c r="E95" s="27" t="s">
        <v>117</v>
      </c>
      <c r="F95" s="27" t="s">
        <v>170</v>
      </c>
      <c r="G95" s="27" t="s">
        <v>168</v>
      </c>
      <c r="H95" s="27" t="s">
        <v>94</v>
      </c>
      <c r="I95" s="27"/>
      <c r="J95" s="27"/>
      <c r="K95" s="25" t="s">
        <v>205</v>
      </c>
      <c r="L95" s="164"/>
      <c r="M95" s="164"/>
      <c r="N95" s="164"/>
      <c r="O95" s="163">
        <f t="shared" si="26"/>
        <v>0</v>
      </c>
      <c r="P95" s="164"/>
      <c r="Q95" s="172"/>
      <c r="R95" s="164"/>
      <c r="S95" s="164"/>
      <c r="T95" s="164"/>
      <c r="U95" s="15"/>
      <c r="V95" s="285" t="e">
        <f t="shared" si="33"/>
        <v>#DIV/0!</v>
      </c>
      <c r="W95" s="15"/>
      <c r="X95" s="34"/>
      <c r="Y95" s="34"/>
    </row>
    <row r="96" spans="1:33" ht="22.5" customHeight="1" thickTop="1" thickBot="1" x14ac:dyDescent="0.4">
      <c r="A96" s="13">
        <v>1</v>
      </c>
      <c r="B96" s="27" t="s">
        <v>94</v>
      </c>
      <c r="C96" s="27" t="s">
        <v>94</v>
      </c>
      <c r="D96" s="27" t="s">
        <v>107</v>
      </c>
      <c r="E96" s="27" t="s">
        <v>117</v>
      </c>
      <c r="F96" s="27" t="s">
        <v>170</v>
      </c>
      <c r="G96" s="27" t="s">
        <v>168</v>
      </c>
      <c r="H96" s="27" t="s">
        <v>105</v>
      </c>
      <c r="I96" s="27"/>
      <c r="J96" s="27"/>
      <c r="K96" s="25" t="s">
        <v>206</v>
      </c>
      <c r="L96" s="164"/>
      <c r="M96" s="164"/>
      <c r="N96" s="164"/>
      <c r="O96" s="163">
        <f t="shared" si="26"/>
        <v>0</v>
      </c>
      <c r="P96" s="164"/>
      <c r="Q96" s="172"/>
      <c r="R96" s="164"/>
      <c r="S96" s="164"/>
      <c r="T96" s="164"/>
      <c r="U96" s="15"/>
      <c r="V96" s="285" t="e">
        <f t="shared" si="33"/>
        <v>#DIV/0!</v>
      </c>
      <c r="W96" s="15"/>
      <c r="X96" s="34"/>
      <c r="Y96" s="34"/>
    </row>
    <row r="97" spans="1:25" ht="22.5" customHeight="1" thickTop="1" thickBot="1" x14ac:dyDescent="0.4">
      <c r="A97" s="12">
        <v>1</v>
      </c>
      <c r="B97" s="32" t="s">
        <v>94</v>
      </c>
      <c r="C97" s="32" t="s">
        <v>94</v>
      </c>
      <c r="D97" s="32" t="s">
        <v>107</v>
      </c>
      <c r="E97" s="32" t="s">
        <v>117</v>
      </c>
      <c r="F97" s="32" t="s">
        <v>170</v>
      </c>
      <c r="G97" s="32" t="s">
        <v>175</v>
      </c>
      <c r="H97" s="32"/>
      <c r="I97" s="32"/>
      <c r="J97" s="32"/>
      <c r="K97" s="24" t="s">
        <v>207</v>
      </c>
      <c r="L97" s="163">
        <f>SUM(L98)</f>
        <v>0</v>
      </c>
      <c r="M97" s="163">
        <f t="shared" ref="M97:U97" si="42">SUM(M98)</f>
        <v>0</v>
      </c>
      <c r="N97" s="163">
        <f t="shared" si="42"/>
        <v>0</v>
      </c>
      <c r="O97" s="163">
        <f t="shared" si="26"/>
        <v>0</v>
      </c>
      <c r="P97" s="163">
        <f t="shared" si="42"/>
        <v>0</v>
      </c>
      <c r="Q97" s="173">
        <f t="shared" si="42"/>
        <v>0</v>
      </c>
      <c r="R97" s="163">
        <f t="shared" si="42"/>
        <v>0</v>
      </c>
      <c r="S97" s="163">
        <f t="shared" si="42"/>
        <v>0</v>
      </c>
      <c r="T97" s="163">
        <f t="shared" si="42"/>
        <v>0</v>
      </c>
      <c r="U97" s="14">
        <f t="shared" si="42"/>
        <v>0</v>
      </c>
      <c r="V97" s="285" t="e">
        <f t="shared" si="33"/>
        <v>#DIV/0!</v>
      </c>
      <c r="W97" s="14"/>
      <c r="X97" s="34"/>
      <c r="Y97" s="34"/>
    </row>
    <row r="98" spans="1:25" ht="22.5" customHeight="1" thickTop="1" thickBot="1" x14ac:dyDescent="0.4">
      <c r="A98" s="13">
        <v>1</v>
      </c>
      <c r="B98" s="27" t="s">
        <v>94</v>
      </c>
      <c r="C98" s="27" t="s">
        <v>94</v>
      </c>
      <c r="D98" s="27" t="s">
        <v>107</v>
      </c>
      <c r="E98" s="27" t="s">
        <v>117</v>
      </c>
      <c r="F98" s="27" t="s">
        <v>170</v>
      </c>
      <c r="G98" s="27" t="s">
        <v>175</v>
      </c>
      <c r="H98" s="27" t="s">
        <v>94</v>
      </c>
      <c r="I98" s="27"/>
      <c r="J98" s="27"/>
      <c r="K98" s="25" t="s">
        <v>208</v>
      </c>
      <c r="L98" s="164"/>
      <c r="M98" s="164"/>
      <c r="N98" s="164"/>
      <c r="O98" s="163">
        <f t="shared" si="26"/>
        <v>0</v>
      </c>
      <c r="P98" s="164"/>
      <c r="Q98" s="172"/>
      <c r="R98" s="164"/>
      <c r="S98" s="164"/>
      <c r="T98" s="164"/>
      <c r="U98" s="15"/>
      <c r="V98" s="285" t="e">
        <f t="shared" si="33"/>
        <v>#DIV/0!</v>
      </c>
      <c r="W98" s="15"/>
      <c r="X98" s="34"/>
      <c r="Y98" s="34"/>
    </row>
    <row r="99" spans="1:25" ht="22.5" customHeight="1" thickTop="1" thickBot="1" x14ac:dyDescent="0.4">
      <c r="A99" s="13">
        <v>1</v>
      </c>
      <c r="B99" s="27" t="s">
        <v>94</v>
      </c>
      <c r="C99" s="27" t="s">
        <v>94</v>
      </c>
      <c r="D99" s="27" t="s">
        <v>107</v>
      </c>
      <c r="E99" s="27" t="s">
        <v>117</v>
      </c>
      <c r="F99" s="27" t="s">
        <v>170</v>
      </c>
      <c r="G99" s="27" t="s">
        <v>175</v>
      </c>
      <c r="H99" s="27" t="s">
        <v>105</v>
      </c>
      <c r="I99" s="27"/>
      <c r="J99" s="27"/>
      <c r="K99" s="25" t="s">
        <v>209</v>
      </c>
      <c r="L99" s="164"/>
      <c r="M99" s="164"/>
      <c r="N99" s="164"/>
      <c r="O99" s="163">
        <f t="shared" si="26"/>
        <v>0</v>
      </c>
      <c r="P99" s="164"/>
      <c r="Q99" s="172"/>
      <c r="R99" s="164"/>
      <c r="S99" s="164"/>
      <c r="T99" s="164"/>
      <c r="U99" s="15"/>
      <c r="V99" s="285" t="e">
        <f t="shared" si="33"/>
        <v>#DIV/0!</v>
      </c>
      <c r="W99" s="15"/>
      <c r="X99" s="34"/>
      <c r="Y99" s="34"/>
    </row>
    <row r="100" spans="1:25" ht="22.5" customHeight="1" thickTop="1" thickBot="1" x14ac:dyDescent="0.4">
      <c r="A100" s="12">
        <v>1</v>
      </c>
      <c r="B100" s="32" t="s">
        <v>94</v>
      </c>
      <c r="C100" s="32" t="s">
        <v>94</v>
      </c>
      <c r="D100" s="32" t="s">
        <v>107</v>
      </c>
      <c r="E100" s="32" t="s">
        <v>117</v>
      </c>
      <c r="F100" s="32" t="s">
        <v>170</v>
      </c>
      <c r="G100" s="32" t="s">
        <v>117</v>
      </c>
      <c r="H100" s="32"/>
      <c r="I100" s="32"/>
      <c r="J100" s="32"/>
      <c r="K100" s="24" t="s">
        <v>210</v>
      </c>
      <c r="L100" s="163">
        <f>SUM(L101:L102)</f>
        <v>0</v>
      </c>
      <c r="M100" s="163">
        <f>SUM(M101:M102)</f>
        <v>0</v>
      </c>
      <c r="N100" s="163">
        <f>SUM(N101:N102)</f>
        <v>0</v>
      </c>
      <c r="O100" s="163">
        <f t="shared" si="26"/>
        <v>0</v>
      </c>
      <c r="P100" s="163">
        <f t="shared" ref="P100:U100" si="43">SUM(P101:P102)</f>
        <v>0</v>
      </c>
      <c r="Q100" s="173">
        <f t="shared" si="43"/>
        <v>0</v>
      </c>
      <c r="R100" s="163">
        <f t="shared" si="43"/>
        <v>0</v>
      </c>
      <c r="S100" s="163">
        <f t="shared" si="43"/>
        <v>0</v>
      </c>
      <c r="T100" s="163">
        <f t="shared" si="43"/>
        <v>0</v>
      </c>
      <c r="U100" s="14">
        <f t="shared" si="43"/>
        <v>0</v>
      </c>
      <c r="V100" s="285" t="e">
        <f t="shared" si="33"/>
        <v>#DIV/0!</v>
      </c>
      <c r="W100" s="14"/>
      <c r="X100" s="34"/>
      <c r="Y100" s="34"/>
    </row>
    <row r="101" spans="1:25" ht="22.5" customHeight="1" thickTop="1" thickBot="1" x14ac:dyDescent="0.4">
      <c r="A101" s="13">
        <v>1</v>
      </c>
      <c r="B101" s="27" t="s">
        <v>94</v>
      </c>
      <c r="C101" s="27" t="s">
        <v>94</v>
      </c>
      <c r="D101" s="27" t="s">
        <v>107</v>
      </c>
      <c r="E101" s="27" t="s">
        <v>117</v>
      </c>
      <c r="F101" s="27" t="s">
        <v>170</v>
      </c>
      <c r="G101" s="27" t="s">
        <v>117</v>
      </c>
      <c r="H101" s="27" t="s">
        <v>94</v>
      </c>
      <c r="I101" s="27"/>
      <c r="J101" s="27"/>
      <c r="K101" s="25" t="s">
        <v>211</v>
      </c>
      <c r="L101" s="164"/>
      <c r="M101" s="164"/>
      <c r="N101" s="164"/>
      <c r="O101" s="163">
        <f t="shared" si="26"/>
        <v>0</v>
      </c>
      <c r="P101" s="164"/>
      <c r="Q101" s="172"/>
      <c r="R101" s="164"/>
      <c r="S101" s="164"/>
      <c r="T101" s="164"/>
      <c r="U101" s="15"/>
      <c r="V101" s="285" t="e">
        <f t="shared" si="33"/>
        <v>#DIV/0!</v>
      </c>
      <c r="W101" s="15"/>
      <c r="X101" s="34"/>
      <c r="Y101" s="34"/>
    </row>
    <row r="102" spans="1:25" ht="22.5" customHeight="1" thickTop="1" thickBot="1" x14ac:dyDescent="0.4">
      <c r="A102" s="13">
        <v>1</v>
      </c>
      <c r="B102" s="27" t="s">
        <v>94</v>
      </c>
      <c r="C102" s="27" t="s">
        <v>94</v>
      </c>
      <c r="D102" s="27" t="s">
        <v>107</v>
      </c>
      <c r="E102" s="27" t="s">
        <v>117</v>
      </c>
      <c r="F102" s="27" t="s">
        <v>170</v>
      </c>
      <c r="G102" s="27" t="s">
        <v>117</v>
      </c>
      <c r="H102" s="27" t="s">
        <v>105</v>
      </c>
      <c r="I102" s="27"/>
      <c r="J102" s="27"/>
      <c r="K102" s="25" t="s">
        <v>212</v>
      </c>
      <c r="L102" s="164"/>
      <c r="M102" s="164"/>
      <c r="N102" s="164"/>
      <c r="O102" s="163">
        <f t="shared" si="26"/>
        <v>0</v>
      </c>
      <c r="P102" s="164"/>
      <c r="Q102" s="172"/>
      <c r="R102" s="164"/>
      <c r="S102" s="164"/>
      <c r="T102" s="164"/>
      <c r="U102" s="15"/>
      <c r="V102" s="285" t="e">
        <f t="shared" si="33"/>
        <v>#DIV/0!</v>
      </c>
      <c r="W102" s="15"/>
      <c r="X102" s="34"/>
      <c r="Y102" s="34"/>
    </row>
    <row r="103" spans="1:25" ht="22.5" customHeight="1" thickTop="1" thickBot="1" x14ac:dyDescent="0.4">
      <c r="A103" s="12">
        <v>1</v>
      </c>
      <c r="B103" s="32" t="s">
        <v>94</v>
      </c>
      <c r="C103" s="32" t="s">
        <v>94</v>
      </c>
      <c r="D103" s="32" t="s">
        <v>107</v>
      </c>
      <c r="E103" s="32" t="s">
        <v>117</v>
      </c>
      <c r="F103" s="32" t="s">
        <v>170</v>
      </c>
      <c r="G103" s="32" t="s">
        <v>213</v>
      </c>
      <c r="H103" s="32"/>
      <c r="I103" s="32"/>
      <c r="J103" s="32"/>
      <c r="K103" s="24" t="s">
        <v>214</v>
      </c>
      <c r="L103" s="163">
        <f>SUM(L104:L105)</f>
        <v>0</v>
      </c>
      <c r="M103" s="163">
        <f>SUM(M104:M105)</f>
        <v>0</v>
      </c>
      <c r="N103" s="163">
        <f>SUM(N104:N105)</f>
        <v>0</v>
      </c>
      <c r="O103" s="163">
        <f t="shared" si="26"/>
        <v>0</v>
      </c>
      <c r="P103" s="163">
        <f t="shared" ref="P103:U103" si="44">SUM(P104:P105)</f>
        <v>0</v>
      </c>
      <c r="Q103" s="173">
        <f t="shared" si="44"/>
        <v>0</v>
      </c>
      <c r="R103" s="163">
        <f t="shared" si="44"/>
        <v>0</v>
      </c>
      <c r="S103" s="163">
        <f t="shared" si="44"/>
        <v>0</v>
      </c>
      <c r="T103" s="163">
        <f t="shared" si="44"/>
        <v>0</v>
      </c>
      <c r="U103" s="14">
        <f t="shared" si="44"/>
        <v>0</v>
      </c>
      <c r="V103" s="285" t="e">
        <f t="shared" si="33"/>
        <v>#DIV/0!</v>
      </c>
      <c r="W103" s="14"/>
      <c r="X103" s="34"/>
      <c r="Y103" s="34"/>
    </row>
    <row r="104" spans="1:25" ht="22.5" customHeight="1" thickTop="1" thickBot="1" x14ac:dyDescent="0.4">
      <c r="A104" s="13">
        <v>1</v>
      </c>
      <c r="B104" s="27" t="s">
        <v>94</v>
      </c>
      <c r="C104" s="27" t="s">
        <v>94</v>
      </c>
      <c r="D104" s="27" t="s">
        <v>107</v>
      </c>
      <c r="E104" s="27" t="s">
        <v>117</v>
      </c>
      <c r="F104" s="27" t="s">
        <v>170</v>
      </c>
      <c r="G104" s="27" t="s">
        <v>213</v>
      </c>
      <c r="H104" s="27" t="s">
        <v>94</v>
      </c>
      <c r="I104" s="27"/>
      <c r="J104" s="27"/>
      <c r="K104" s="25" t="s">
        <v>215</v>
      </c>
      <c r="L104" s="164"/>
      <c r="M104" s="164"/>
      <c r="N104" s="164"/>
      <c r="O104" s="163">
        <f t="shared" si="26"/>
        <v>0</v>
      </c>
      <c r="P104" s="164"/>
      <c r="Q104" s="172"/>
      <c r="R104" s="164"/>
      <c r="S104" s="164"/>
      <c r="T104" s="164"/>
      <c r="U104" s="15"/>
      <c r="V104" s="285" t="e">
        <f t="shared" si="33"/>
        <v>#DIV/0!</v>
      </c>
      <c r="W104" s="15"/>
      <c r="X104" s="34"/>
      <c r="Y104" s="34"/>
    </row>
    <row r="105" spans="1:25" ht="22.5" customHeight="1" thickTop="1" thickBot="1" x14ac:dyDescent="0.4">
      <c r="A105" s="13">
        <v>1</v>
      </c>
      <c r="B105" s="27" t="s">
        <v>94</v>
      </c>
      <c r="C105" s="27" t="s">
        <v>94</v>
      </c>
      <c r="D105" s="27" t="s">
        <v>107</v>
      </c>
      <c r="E105" s="27" t="s">
        <v>117</v>
      </c>
      <c r="F105" s="27" t="s">
        <v>170</v>
      </c>
      <c r="G105" s="27" t="s">
        <v>213</v>
      </c>
      <c r="H105" s="27" t="s">
        <v>105</v>
      </c>
      <c r="I105" s="27"/>
      <c r="J105" s="27"/>
      <c r="K105" s="25" t="s">
        <v>216</v>
      </c>
      <c r="L105" s="164"/>
      <c r="M105" s="164"/>
      <c r="N105" s="164"/>
      <c r="O105" s="163">
        <f t="shared" si="26"/>
        <v>0</v>
      </c>
      <c r="P105" s="164"/>
      <c r="Q105" s="172"/>
      <c r="R105" s="164"/>
      <c r="S105" s="164"/>
      <c r="T105" s="164"/>
      <c r="U105" s="15"/>
      <c r="V105" s="285" t="e">
        <f t="shared" si="33"/>
        <v>#DIV/0!</v>
      </c>
      <c r="W105" s="15"/>
      <c r="X105" s="34"/>
      <c r="Y105" s="34"/>
    </row>
    <row r="106" spans="1:25" ht="22.5" customHeight="1" thickTop="1" thickBot="1" x14ac:dyDescent="0.4">
      <c r="A106" s="12">
        <v>1</v>
      </c>
      <c r="B106" s="32" t="s">
        <v>94</v>
      </c>
      <c r="C106" s="32" t="s">
        <v>94</v>
      </c>
      <c r="D106" s="32" t="s">
        <v>107</v>
      </c>
      <c r="E106" s="32" t="s">
        <v>117</v>
      </c>
      <c r="F106" s="32" t="s">
        <v>170</v>
      </c>
      <c r="G106" s="32" t="s">
        <v>217</v>
      </c>
      <c r="H106" s="32"/>
      <c r="I106" s="32"/>
      <c r="J106" s="32"/>
      <c r="K106" s="24" t="s">
        <v>218</v>
      </c>
      <c r="L106" s="163">
        <f>SUM(L107:L108)</f>
        <v>0</v>
      </c>
      <c r="M106" s="163">
        <f>SUM(M107:M108)</f>
        <v>0</v>
      </c>
      <c r="N106" s="163">
        <f>SUM(N107:N108)</f>
        <v>0</v>
      </c>
      <c r="O106" s="163">
        <f t="shared" si="26"/>
        <v>0</v>
      </c>
      <c r="P106" s="163">
        <f t="shared" ref="P106:U106" si="45">SUM(P107:P108)</f>
        <v>0</v>
      </c>
      <c r="Q106" s="173">
        <f t="shared" si="45"/>
        <v>0</v>
      </c>
      <c r="R106" s="163">
        <f t="shared" si="45"/>
        <v>0</v>
      </c>
      <c r="S106" s="163">
        <f t="shared" si="45"/>
        <v>0</v>
      </c>
      <c r="T106" s="163">
        <f t="shared" si="45"/>
        <v>0</v>
      </c>
      <c r="U106" s="14">
        <f t="shared" si="45"/>
        <v>0</v>
      </c>
      <c r="V106" s="285" t="e">
        <f t="shared" si="33"/>
        <v>#DIV/0!</v>
      </c>
      <c r="W106" s="14"/>
      <c r="X106" s="34"/>
      <c r="Y106" s="34"/>
    </row>
    <row r="107" spans="1:25" ht="22.5" customHeight="1" thickTop="1" thickBot="1" x14ac:dyDescent="0.4">
      <c r="A107" s="13">
        <v>1</v>
      </c>
      <c r="B107" s="27" t="s">
        <v>94</v>
      </c>
      <c r="C107" s="27" t="s">
        <v>94</v>
      </c>
      <c r="D107" s="27" t="s">
        <v>107</v>
      </c>
      <c r="E107" s="27" t="s">
        <v>117</v>
      </c>
      <c r="F107" s="27" t="s">
        <v>170</v>
      </c>
      <c r="G107" s="27" t="s">
        <v>217</v>
      </c>
      <c r="H107" s="27" t="s">
        <v>94</v>
      </c>
      <c r="I107" s="27"/>
      <c r="J107" s="27"/>
      <c r="K107" s="25" t="s">
        <v>219</v>
      </c>
      <c r="L107" s="164"/>
      <c r="M107" s="164"/>
      <c r="N107" s="164"/>
      <c r="O107" s="163">
        <f t="shared" si="26"/>
        <v>0</v>
      </c>
      <c r="P107" s="164"/>
      <c r="Q107" s="172"/>
      <c r="R107" s="164"/>
      <c r="S107" s="164"/>
      <c r="T107" s="164"/>
      <c r="U107" s="15"/>
      <c r="V107" s="285" t="e">
        <f t="shared" si="33"/>
        <v>#DIV/0!</v>
      </c>
      <c r="W107" s="15"/>
      <c r="X107" s="34"/>
      <c r="Y107" s="34"/>
    </row>
    <row r="108" spans="1:25" ht="22.5" customHeight="1" thickTop="1" thickBot="1" x14ac:dyDescent="0.4">
      <c r="A108" s="13">
        <v>1</v>
      </c>
      <c r="B108" s="27" t="s">
        <v>94</v>
      </c>
      <c r="C108" s="27" t="s">
        <v>94</v>
      </c>
      <c r="D108" s="27" t="s">
        <v>107</v>
      </c>
      <c r="E108" s="27" t="s">
        <v>117</v>
      </c>
      <c r="F108" s="27" t="s">
        <v>170</v>
      </c>
      <c r="G108" s="27" t="s">
        <v>217</v>
      </c>
      <c r="H108" s="27" t="s">
        <v>105</v>
      </c>
      <c r="I108" s="27"/>
      <c r="J108" s="27"/>
      <c r="K108" s="25" t="s">
        <v>220</v>
      </c>
      <c r="L108" s="164"/>
      <c r="M108" s="164"/>
      <c r="N108" s="164"/>
      <c r="O108" s="163">
        <f t="shared" si="26"/>
        <v>0</v>
      </c>
      <c r="P108" s="164"/>
      <c r="Q108" s="172"/>
      <c r="R108" s="164"/>
      <c r="S108" s="164"/>
      <c r="T108" s="164"/>
      <c r="U108" s="15"/>
      <c r="V108" s="285" t="e">
        <f t="shared" si="33"/>
        <v>#DIV/0!</v>
      </c>
      <c r="W108" s="15"/>
      <c r="X108" s="34"/>
      <c r="Y108" s="34"/>
    </row>
    <row r="109" spans="1:25" ht="22.5" customHeight="1" thickTop="1" thickBot="1" x14ac:dyDescent="0.4">
      <c r="A109" s="12">
        <v>1</v>
      </c>
      <c r="B109" s="32" t="s">
        <v>94</v>
      </c>
      <c r="C109" s="32" t="s">
        <v>94</v>
      </c>
      <c r="D109" s="32" t="s">
        <v>107</v>
      </c>
      <c r="E109" s="32" t="s">
        <v>117</v>
      </c>
      <c r="F109" s="32" t="s">
        <v>170</v>
      </c>
      <c r="G109" s="32" t="s">
        <v>221</v>
      </c>
      <c r="H109" s="32"/>
      <c r="I109" s="32"/>
      <c r="J109" s="32"/>
      <c r="K109" s="24" t="s">
        <v>222</v>
      </c>
      <c r="L109" s="163">
        <f>SUM(L110:L111)</f>
        <v>0</v>
      </c>
      <c r="M109" s="163">
        <f>SUM(M110:M111)</f>
        <v>0</v>
      </c>
      <c r="N109" s="163">
        <f>SUM(N110:N111)</f>
        <v>0</v>
      </c>
      <c r="O109" s="163">
        <f t="shared" si="26"/>
        <v>0</v>
      </c>
      <c r="P109" s="163">
        <f t="shared" ref="P109:U109" si="46">SUM(P110:P111)</f>
        <v>0</v>
      </c>
      <c r="Q109" s="173">
        <f t="shared" si="46"/>
        <v>0</v>
      </c>
      <c r="R109" s="163">
        <f t="shared" si="46"/>
        <v>0</v>
      </c>
      <c r="S109" s="163">
        <f t="shared" si="46"/>
        <v>0</v>
      </c>
      <c r="T109" s="163">
        <f t="shared" si="46"/>
        <v>0</v>
      </c>
      <c r="U109" s="14">
        <f t="shared" si="46"/>
        <v>0</v>
      </c>
      <c r="V109" s="285" t="e">
        <f t="shared" si="33"/>
        <v>#DIV/0!</v>
      </c>
      <c r="W109" s="14"/>
      <c r="X109" s="34"/>
      <c r="Y109" s="34"/>
    </row>
    <row r="110" spans="1:25" ht="22.5" customHeight="1" thickTop="1" thickBot="1" x14ac:dyDescent="0.4">
      <c r="A110" s="13">
        <v>1</v>
      </c>
      <c r="B110" s="27" t="s">
        <v>94</v>
      </c>
      <c r="C110" s="27" t="s">
        <v>94</v>
      </c>
      <c r="D110" s="27" t="s">
        <v>107</v>
      </c>
      <c r="E110" s="27" t="s">
        <v>117</v>
      </c>
      <c r="F110" s="27" t="s">
        <v>170</v>
      </c>
      <c r="G110" s="27" t="s">
        <v>221</v>
      </c>
      <c r="H110" s="27" t="s">
        <v>94</v>
      </c>
      <c r="I110" s="27"/>
      <c r="J110" s="27"/>
      <c r="K110" s="25" t="s">
        <v>223</v>
      </c>
      <c r="L110" s="164"/>
      <c r="M110" s="164"/>
      <c r="N110" s="164"/>
      <c r="O110" s="163">
        <f t="shared" ref="O110:O159" si="47">+L110+M110-N110</f>
        <v>0</v>
      </c>
      <c r="P110" s="164"/>
      <c r="Q110" s="172"/>
      <c r="R110" s="164"/>
      <c r="S110" s="164"/>
      <c r="T110" s="164"/>
      <c r="U110" s="15"/>
      <c r="V110" s="285" t="e">
        <f t="shared" si="33"/>
        <v>#DIV/0!</v>
      </c>
      <c r="W110" s="15"/>
      <c r="X110" s="34"/>
      <c r="Y110" s="34"/>
    </row>
    <row r="111" spans="1:25" ht="22.5" customHeight="1" thickTop="1" thickBot="1" x14ac:dyDescent="0.4">
      <c r="A111" s="13">
        <v>1</v>
      </c>
      <c r="B111" s="27" t="s">
        <v>94</v>
      </c>
      <c r="C111" s="27" t="s">
        <v>94</v>
      </c>
      <c r="D111" s="27" t="s">
        <v>107</v>
      </c>
      <c r="E111" s="27" t="s">
        <v>117</v>
      </c>
      <c r="F111" s="27" t="s">
        <v>170</v>
      </c>
      <c r="G111" s="27" t="s">
        <v>221</v>
      </c>
      <c r="H111" s="27" t="s">
        <v>105</v>
      </c>
      <c r="I111" s="27"/>
      <c r="J111" s="27"/>
      <c r="K111" s="25" t="s">
        <v>224</v>
      </c>
      <c r="L111" s="164"/>
      <c r="M111" s="164"/>
      <c r="N111" s="164"/>
      <c r="O111" s="163">
        <f t="shared" si="47"/>
        <v>0</v>
      </c>
      <c r="P111" s="164"/>
      <c r="Q111" s="172"/>
      <c r="R111" s="164"/>
      <c r="S111" s="164"/>
      <c r="T111" s="164"/>
      <c r="U111" s="15"/>
      <c r="V111" s="285" t="e">
        <f t="shared" si="33"/>
        <v>#DIV/0!</v>
      </c>
      <c r="W111" s="15"/>
      <c r="X111" s="34"/>
      <c r="Y111" s="34"/>
    </row>
    <row r="112" spans="1:25" ht="22.5" customHeight="1" thickTop="1" thickBot="1" x14ac:dyDescent="0.4">
      <c r="A112" s="12">
        <v>1</v>
      </c>
      <c r="B112" s="32" t="s">
        <v>94</v>
      </c>
      <c r="C112" s="32" t="s">
        <v>94</v>
      </c>
      <c r="D112" s="32" t="s">
        <v>107</v>
      </c>
      <c r="E112" s="32" t="s">
        <v>117</v>
      </c>
      <c r="F112" s="32" t="s">
        <v>170</v>
      </c>
      <c r="G112" s="32" t="s">
        <v>225</v>
      </c>
      <c r="H112" s="32"/>
      <c r="I112" s="32"/>
      <c r="J112" s="32"/>
      <c r="K112" s="24" t="s">
        <v>226</v>
      </c>
      <c r="L112" s="163">
        <f>SUM(L113:L114)</f>
        <v>0</v>
      </c>
      <c r="M112" s="163">
        <f>SUM(M113:M114)</f>
        <v>0</v>
      </c>
      <c r="N112" s="163">
        <f>SUM(N113:N114)</f>
        <v>0</v>
      </c>
      <c r="O112" s="163">
        <f t="shared" si="47"/>
        <v>0</v>
      </c>
      <c r="P112" s="163">
        <f t="shared" ref="P112:U112" si="48">SUM(P113:P114)</f>
        <v>0</v>
      </c>
      <c r="Q112" s="173">
        <f t="shared" si="48"/>
        <v>0</v>
      </c>
      <c r="R112" s="163">
        <f t="shared" si="48"/>
        <v>0</v>
      </c>
      <c r="S112" s="163">
        <f t="shared" si="48"/>
        <v>0</v>
      </c>
      <c r="T112" s="163">
        <f t="shared" si="48"/>
        <v>0</v>
      </c>
      <c r="U112" s="14">
        <f t="shared" si="48"/>
        <v>0</v>
      </c>
      <c r="V112" s="285" t="e">
        <f t="shared" si="33"/>
        <v>#DIV/0!</v>
      </c>
      <c r="W112" s="14"/>
      <c r="X112" s="34"/>
      <c r="Y112" s="34"/>
    </row>
    <row r="113" spans="1:25" ht="22.5" customHeight="1" thickTop="1" thickBot="1" x14ac:dyDescent="0.4">
      <c r="A113" s="13">
        <v>1</v>
      </c>
      <c r="B113" s="27" t="s">
        <v>94</v>
      </c>
      <c r="C113" s="27" t="s">
        <v>94</v>
      </c>
      <c r="D113" s="27" t="s">
        <v>107</v>
      </c>
      <c r="E113" s="27" t="s">
        <v>117</v>
      </c>
      <c r="F113" s="27" t="s">
        <v>170</v>
      </c>
      <c r="G113" s="27" t="s">
        <v>225</v>
      </c>
      <c r="H113" s="27" t="s">
        <v>94</v>
      </c>
      <c r="I113" s="27"/>
      <c r="J113" s="27"/>
      <c r="K113" s="25" t="s">
        <v>227</v>
      </c>
      <c r="L113" s="164"/>
      <c r="M113" s="164"/>
      <c r="N113" s="164"/>
      <c r="O113" s="163">
        <f t="shared" si="47"/>
        <v>0</v>
      </c>
      <c r="P113" s="164"/>
      <c r="Q113" s="172"/>
      <c r="R113" s="164"/>
      <c r="S113" s="164"/>
      <c r="T113" s="164"/>
      <c r="U113" s="15"/>
      <c r="V113" s="285" t="e">
        <f t="shared" si="33"/>
        <v>#DIV/0!</v>
      </c>
      <c r="W113" s="15"/>
      <c r="X113" s="34"/>
      <c r="Y113" s="34"/>
    </row>
    <row r="114" spans="1:25" ht="22.5" customHeight="1" thickTop="1" thickBot="1" x14ac:dyDescent="0.4">
      <c r="A114" s="13">
        <v>1</v>
      </c>
      <c r="B114" s="27" t="s">
        <v>94</v>
      </c>
      <c r="C114" s="27" t="s">
        <v>94</v>
      </c>
      <c r="D114" s="27" t="s">
        <v>107</v>
      </c>
      <c r="E114" s="27" t="s">
        <v>117</v>
      </c>
      <c r="F114" s="27" t="s">
        <v>170</v>
      </c>
      <c r="G114" s="27" t="s">
        <v>225</v>
      </c>
      <c r="H114" s="27" t="s">
        <v>105</v>
      </c>
      <c r="I114" s="27"/>
      <c r="J114" s="27"/>
      <c r="K114" s="25" t="s">
        <v>228</v>
      </c>
      <c r="L114" s="164"/>
      <c r="M114" s="164"/>
      <c r="N114" s="164"/>
      <c r="O114" s="163">
        <f t="shared" si="47"/>
        <v>0</v>
      </c>
      <c r="P114" s="164"/>
      <c r="Q114" s="172"/>
      <c r="R114" s="164"/>
      <c r="S114" s="164"/>
      <c r="T114" s="164"/>
      <c r="U114" s="15"/>
      <c r="V114" s="285" t="e">
        <f t="shared" si="33"/>
        <v>#DIV/0!</v>
      </c>
      <c r="W114" s="15"/>
      <c r="X114" s="34"/>
      <c r="Y114" s="34"/>
    </row>
    <row r="115" spans="1:25" ht="22.5" customHeight="1" thickTop="1" thickBot="1" x14ac:dyDescent="0.4">
      <c r="A115" s="12">
        <v>1</v>
      </c>
      <c r="B115" s="32" t="s">
        <v>94</v>
      </c>
      <c r="C115" s="32" t="s">
        <v>94</v>
      </c>
      <c r="D115" s="32" t="s">
        <v>107</v>
      </c>
      <c r="E115" s="32" t="s">
        <v>117</v>
      </c>
      <c r="F115" s="32" t="s">
        <v>170</v>
      </c>
      <c r="G115" s="32" t="s">
        <v>229</v>
      </c>
      <c r="H115" s="32"/>
      <c r="I115" s="32"/>
      <c r="J115" s="32"/>
      <c r="K115" s="24" t="s">
        <v>230</v>
      </c>
      <c r="L115" s="163">
        <f>SUM(L116:L117)</f>
        <v>0</v>
      </c>
      <c r="M115" s="163">
        <f>SUM(M116:M117)</f>
        <v>0</v>
      </c>
      <c r="N115" s="163">
        <f>SUM(N116:N117)</f>
        <v>0</v>
      </c>
      <c r="O115" s="163">
        <f t="shared" si="47"/>
        <v>0</v>
      </c>
      <c r="P115" s="163">
        <f t="shared" ref="P115:U115" si="49">SUM(P116:P117)</f>
        <v>0</v>
      </c>
      <c r="Q115" s="173">
        <f t="shared" si="49"/>
        <v>0</v>
      </c>
      <c r="R115" s="163">
        <f t="shared" si="49"/>
        <v>0</v>
      </c>
      <c r="S115" s="163">
        <f t="shared" si="49"/>
        <v>0</v>
      </c>
      <c r="T115" s="163">
        <f t="shared" si="49"/>
        <v>0</v>
      </c>
      <c r="U115" s="14">
        <f t="shared" si="49"/>
        <v>0</v>
      </c>
      <c r="V115" s="285" t="e">
        <f t="shared" si="33"/>
        <v>#DIV/0!</v>
      </c>
      <c r="W115" s="14"/>
      <c r="X115" s="34"/>
      <c r="Y115" s="34"/>
    </row>
    <row r="116" spans="1:25" ht="22.5" customHeight="1" thickTop="1" thickBot="1" x14ac:dyDescent="0.4">
      <c r="A116" s="13">
        <v>1</v>
      </c>
      <c r="B116" s="27" t="s">
        <v>94</v>
      </c>
      <c r="C116" s="27" t="s">
        <v>94</v>
      </c>
      <c r="D116" s="27" t="s">
        <v>107</v>
      </c>
      <c r="E116" s="27" t="s">
        <v>117</v>
      </c>
      <c r="F116" s="27" t="s">
        <v>170</v>
      </c>
      <c r="G116" s="27" t="s">
        <v>229</v>
      </c>
      <c r="H116" s="27" t="s">
        <v>94</v>
      </c>
      <c r="I116" s="27"/>
      <c r="J116" s="27"/>
      <c r="K116" s="25" t="s">
        <v>231</v>
      </c>
      <c r="L116" s="164"/>
      <c r="M116" s="164"/>
      <c r="N116" s="164"/>
      <c r="O116" s="163">
        <f t="shared" si="47"/>
        <v>0</v>
      </c>
      <c r="P116" s="164"/>
      <c r="Q116" s="172"/>
      <c r="R116" s="164"/>
      <c r="S116" s="164"/>
      <c r="T116" s="164"/>
      <c r="U116" s="15"/>
      <c r="V116" s="285" t="e">
        <f t="shared" si="33"/>
        <v>#DIV/0!</v>
      </c>
      <c r="W116" s="15"/>
      <c r="X116" s="34"/>
      <c r="Y116" s="34"/>
    </row>
    <row r="117" spans="1:25" ht="22.5" customHeight="1" thickTop="1" thickBot="1" x14ac:dyDescent="0.4">
      <c r="A117" s="13">
        <v>1</v>
      </c>
      <c r="B117" s="27" t="s">
        <v>94</v>
      </c>
      <c r="C117" s="27" t="s">
        <v>94</v>
      </c>
      <c r="D117" s="27" t="s">
        <v>107</v>
      </c>
      <c r="E117" s="27" t="s">
        <v>117</v>
      </c>
      <c r="F117" s="27" t="s">
        <v>170</v>
      </c>
      <c r="G117" s="27" t="s">
        <v>229</v>
      </c>
      <c r="H117" s="27" t="s">
        <v>105</v>
      </c>
      <c r="I117" s="27"/>
      <c r="J117" s="27"/>
      <c r="K117" s="25" t="s">
        <v>232</v>
      </c>
      <c r="L117" s="164"/>
      <c r="M117" s="164"/>
      <c r="N117" s="164"/>
      <c r="O117" s="163">
        <f t="shared" si="47"/>
        <v>0</v>
      </c>
      <c r="P117" s="164"/>
      <c r="Q117" s="172"/>
      <c r="R117" s="164"/>
      <c r="S117" s="164"/>
      <c r="T117" s="164"/>
      <c r="U117" s="15"/>
      <c r="V117" s="285" t="e">
        <f t="shared" si="33"/>
        <v>#DIV/0!</v>
      </c>
      <c r="W117" s="15"/>
      <c r="X117" s="34"/>
      <c r="Y117" s="34"/>
    </row>
    <row r="118" spans="1:25" s="39" customFormat="1" ht="22.5" customHeight="1" thickTop="1" thickBot="1" x14ac:dyDescent="0.4">
      <c r="A118" s="47">
        <v>1</v>
      </c>
      <c r="B118" s="47" t="s">
        <v>94</v>
      </c>
      <c r="C118" s="47" t="s">
        <v>94</v>
      </c>
      <c r="D118" s="48" t="s">
        <v>107</v>
      </c>
      <c r="E118" s="48" t="s">
        <v>117</v>
      </c>
      <c r="F118" s="48" t="s">
        <v>190</v>
      </c>
      <c r="G118" s="51"/>
      <c r="H118" s="48"/>
      <c r="I118" s="48"/>
      <c r="J118" s="48"/>
      <c r="K118" s="49" t="s">
        <v>233</v>
      </c>
      <c r="L118" s="162">
        <f>+L119+L122+L125+L128+L131+L134+L137+L140+L143+L146</f>
        <v>0</v>
      </c>
      <c r="M118" s="162">
        <f>+M119+M122+M125+M128+M131+M134+M137+M140+M143+M146</f>
        <v>0</v>
      </c>
      <c r="N118" s="162">
        <f>+N119+N122+N125+N128+N131+N134+N137+N140+N143+N146</f>
        <v>0</v>
      </c>
      <c r="O118" s="162">
        <f t="shared" si="47"/>
        <v>0</v>
      </c>
      <c r="P118" s="162">
        <f t="shared" ref="P118:U118" si="50">+P119+P122+P125+P128+P131+P134+P137+P140+P143+P146</f>
        <v>0</v>
      </c>
      <c r="Q118" s="171">
        <f t="shared" si="50"/>
        <v>0</v>
      </c>
      <c r="R118" s="162">
        <f t="shared" si="50"/>
        <v>0</v>
      </c>
      <c r="S118" s="162">
        <f t="shared" si="50"/>
        <v>0</v>
      </c>
      <c r="T118" s="162">
        <f t="shared" si="50"/>
        <v>0</v>
      </c>
      <c r="U118" s="50">
        <f t="shared" si="50"/>
        <v>0</v>
      </c>
      <c r="V118" s="286" t="e">
        <f t="shared" si="33"/>
        <v>#DIV/0!</v>
      </c>
      <c r="W118" s="14"/>
      <c r="X118" s="12"/>
      <c r="Y118" s="47"/>
    </row>
    <row r="119" spans="1:25" ht="22.5" customHeight="1" thickTop="1" thickBot="1" x14ac:dyDescent="0.4">
      <c r="A119" s="12">
        <v>1</v>
      </c>
      <c r="B119" s="32" t="s">
        <v>94</v>
      </c>
      <c r="C119" s="32" t="s">
        <v>94</v>
      </c>
      <c r="D119" s="32" t="s">
        <v>107</v>
      </c>
      <c r="E119" s="32" t="s">
        <v>117</v>
      </c>
      <c r="F119" s="32" t="s">
        <v>190</v>
      </c>
      <c r="G119" s="32" t="s">
        <v>194</v>
      </c>
      <c r="H119" s="32"/>
      <c r="I119" s="32"/>
      <c r="J119" s="32"/>
      <c r="K119" s="24" t="s">
        <v>195</v>
      </c>
      <c r="L119" s="163">
        <f>SUM(L120:L121)</f>
        <v>0</v>
      </c>
      <c r="M119" s="163">
        <f t="shared" ref="M119:U119" si="51">SUM(M120:M121)</f>
        <v>0</v>
      </c>
      <c r="N119" s="163">
        <f t="shared" si="51"/>
        <v>0</v>
      </c>
      <c r="O119" s="163">
        <f t="shared" si="47"/>
        <v>0</v>
      </c>
      <c r="P119" s="163">
        <f t="shared" si="51"/>
        <v>0</v>
      </c>
      <c r="Q119" s="173">
        <f t="shared" si="51"/>
        <v>0</v>
      </c>
      <c r="R119" s="163">
        <f t="shared" si="51"/>
        <v>0</v>
      </c>
      <c r="S119" s="163">
        <f t="shared" si="51"/>
        <v>0</v>
      </c>
      <c r="T119" s="163">
        <f t="shared" si="51"/>
        <v>0</v>
      </c>
      <c r="U119" s="14">
        <f t="shared" si="51"/>
        <v>0</v>
      </c>
      <c r="V119" s="285" t="e">
        <f t="shared" si="33"/>
        <v>#DIV/0!</v>
      </c>
      <c r="W119" s="14"/>
      <c r="X119" s="34"/>
      <c r="Y119" s="34"/>
    </row>
    <row r="120" spans="1:25" ht="22.5" customHeight="1" thickTop="1" thickBot="1" x14ac:dyDescent="0.4">
      <c r="A120" s="13">
        <v>1</v>
      </c>
      <c r="B120" s="27" t="s">
        <v>94</v>
      </c>
      <c r="C120" s="27" t="s">
        <v>94</v>
      </c>
      <c r="D120" s="27" t="s">
        <v>107</v>
      </c>
      <c r="E120" s="27" t="s">
        <v>117</v>
      </c>
      <c r="F120" s="27" t="s">
        <v>190</v>
      </c>
      <c r="G120" s="27" t="s">
        <v>194</v>
      </c>
      <c r="H120" s="27" t="s">
        <v>94</v>
      </c>
      <c r="I120" s="27"/>
      <c r="J120" s="27"/>
      <c r="K120" s="25" t="s">
        <v>196</v>
      </c>
      <c r="L120" s="164"/>
      <c r="M120" s="164"/>
      <c r="N120" s="164"/>
      <c r="O120" s="163">
        <f t="shared" si="47"/>
        <v>0</v>
      </c>
      <c r="P120" s="164"/>
      <c r="Q120" s="172"/>
      <c r="R120" s="164"/>
      <c r="S120" s="164"/>
      <c r="T120" s="164"/>
      <c r="U120" s="15"/>
      <c r="V120" s="285" t="e">
        <f t="shared" si="33"/>
        <v>#DIV/0!</v>
      </c>
      <c r="W120" s="15"/>
      <c r="X120" s="34"/>
      <c r="Y120" s="34"/>
    </row>
    <row r="121" spans="1:25" ht="22.5" customHeight="1" thickTop="1" thickBot="1" x14ac:dyDescent="0.4">
      <c r="A121" s="13">
        <v>1</v>
      </c>
      <c r="B121" s="27" t="s">
        <v>94</v>
      </c>
      <c r="C121" s="27" t="s">
        <v>94</v>
      </c>
      <c r="D121" s="27" t="s">
        <v>107</v>
      </c>
      <c r="E121" s="27" t="s">
        <v>117</v>
      </c>
      <c r="F121" s="27" t="s">
        <v>190</v>
      </c>
      <c r="G121" s="27" t="s">
        <v>194</v>
      </c>
      <c r="H121" s="27" t="s">
        <v>105</v>
      </c>
      <c r="I121" s="27"/>
      <c r="J121" s="27"/>
      <c r="K121" s="25" t="s">
        <v>234</v>
      </c>
      <c r="L121" s="164"/>
      <c r="M121" s="164"/>
      <c r="N121" s="164"/>
      <c r="O121" s="163">
        <f t="shared" si="47"/>
        <v>0</v>
      </c>
      <c r="P121" s="164"/>
      <c r="Q121" s="172"/>
      <c r="R121" s="164"/>
      <c r="S121" s="164"/>
      <c r="T121" s="164"/>
      <c r="U121" s="15"/>
      <c r="V121" s="285" t="e">
        <f t="shared" si="33"/>
        <v>#DIV/0!</v>
      </c>
      <c r="W121" s="15"/>
      <c r="X121" s="34"/>
      <c r="Y121" s="34"/>
    </row>
    <row r="122" spans="1:25" ht="22.5" customHeight="1" thickTop="1" thickBot="1" x14ac:dyDescent="0.4">
      <c r="A122" s="12">
        <v>1</v>
      </c>
      <c r="B122" s="32" t="s">
        <v>94</v>
      </c>
      <c r="C122" s="32" t="s">
        <v>94</v>
      </c>
      <c r="D122" s="32" t="s">
        <v>107</v>
      </c>
      <c r="E122" s="32" t="s">
        <v>117</v>
      </c>
      <c r="F122" s="32" t="s">
        <v>190</v>
      </c>
      <c r="G122" s="32" t="s">
        <v>98</v>
      </c>
      <c r="H122" s="32"/>
      <c r="I122" s="32"/>
      <c r="J122" s="32"/>
      <c r="K122" s="24" t="s">
        <v>198</v>
      </c>
      <c r="L122" s="163">
        <f>SUM(L123:L124)</f>
        <v>0</v>
      </c>
      <c r="M122" s="163">
        <f>SUM(M123:M124)</f>
        <v>0</v>
      </c>
      <c r="N122" s="163">
        <f>SUM(N123:N124)</f>
        <v>0</v>
      </c>
      <c r="O122" s="163">
        <f t="shared" si="47"/>
        <v>0</v>
      </c>
      <c r="P122" s="163">
        <f t="shared" ref="P122:U122" si="52">SUM(P123:P124)</f>
        <v>0</v>
      </c>
      <c r="Q122" s="173">
        <f t="shared" si="52"/>
        <v>0</v>
      </c>
      <c r="R122" s="163">
        <f t="shared" si="52"/>
        <v>0</v>
      </c>
      <c r="S122" s="163">
        <f t="shared" si="52"/>
        <v>0</v>
      </c>
      <c r="T122" s="163">
        <f t="shared" si="52"/>
        <v>0</v>
      </c>
      <c r="U122" s="14">
        <f t="shared" si="52"/>
        <v>0</v>
      </c>
      <c r="V122" s="285" t="e">
        <f t="shared" si="33"/>
        <v>#DIV/0!</v>
      </c>
      <c r="W122" s="14"/>
      <c r="X122" s="34"/>
      <c r="Y122" s="34"/>
    </row>
    <row r="123" spans="1:25" ht="22.5" customHeight="1" thickTop="1" thickBot="1" x14ac:dyDescent="0.4">
      <c r="A123" s="13">
        <v>1</v>
      </c>
      <c r="B123" s="27" t="s">
        <v>94</v>
      </c>
      <c r="C123" s="27" t="s">
        <v>94</v>
      </c>
      <c r="D123" s="27" t="s">
        <v>107</v>
      </c>
      <c r="E123" s="27" t="s">
        <v>117</v>
      </c>
      <c r="F123" s="27" t="s">
        <v>190</v>
      </c>
      <c r="G123" s="27" t="s">
        <v>98</v>
      </c>
      <c r="H123" s="27" t="s">
        <v>94</v>
      </c>
      <c r="I123" s="27"/>
      <c r="J123" s="27"/>
      <c r="K123" s="25" t="s">
        <v>199</v>
      </c>
      <c r="L123" s="164"/>
      <c r="M123" s="164"/>
      <c r="N123" s="164"/>
      <c r="O123" s="163">
        <f t="shared" si="47"/>
        <v>0</v>
      </c>
      <c r="P123" s="164"/>
      <c r="Q123" s="172"/>
      <c r="R123" s="164"/>
      <c r="S123" s="164"/>
      <c r="T123" s="164"/>
      <c r="U123" s="15"/>
      <c r="V123" s="285" t="e">
        <f t="shared" si="33"/>
        <v>#DIV/0!</v>
      </c>
      <c r="W123" s="15"/>
      <c r="X123" s="34"/>
      <c r="Y123" s="34"/>
    </row>
    <row r="124" spans="1:25" ht="22.5" customHeight="1" thickTop="1" thickBot="1" x14ac:dyDescent="0.4">
      <c r="A124" s="13">
        <v>1</v>
      </c>
      <c r="B124" s="27" t="s">
        <v>94</v>
      </c>
      <c r="C124" s="27" t="s">
        <v>94</v>
      </c>
      <c r="D124" s="27" t="s">
        <v>107</v>
      </c>
      <c r="E124" s="27" t="s">
        <v>117</v>
      </c>
      <c r="F124" s="27" t="s">
        <v>190</v>
      </c>
      <c r="G124" s="27" t="s">
        <v>98</v>
      </c>
      <c r="H124" s="27" t="s">
        <v>105</v>
      </c>
      <c r="I124" s="27"/>
      <c r="J124" s="27"/>
      <c r="K124" s="25" t="s">
        <v>200</v>
      </c>
      <c r="L124" s="164"/>
      <c r="M124" s="164"/>
      <c r="N124" s="164"/>
      <c r="O124" s="163">
        <f t="shared" si="47"/>
        <v>0</v>
      </c>
      <c r="P124" s="164"/>
      <c r="Q124" s="172"/>
      <c r="R124" s="164"/>
      <c r="S124" s="164"/>
      <c r="T124" s="164"/>
      <c r="U124" s="15"/>
      <c r="V124" s="285" t="e">
        <f t="shared" si="33"/>
        <v>#DIV/0!</v>
      </c>
      <c r="W124" s="15"/>
      <c r="X124" s="34"/>
      <c r="Y124" s="34"/>
    </row>
    <row r="125" spans="1:25" ht="22.5" customHeight="1" thickTop="1" thickBot="1" x14ac:dyDescent="0.4">
      <c r="A125" s="12">
        <v>1</v>
      </c>
      <c r="B125" s="32" t="s">
        <v>94</v>
      </c>
      <c r="C125" s="32" t="s">
        <v>94</v>
      </c>
      <c r="D125" s="32" t="s">
        <v>107</v>
      </c>
      <c r="E125" s="32" t="s">
        <v>117</v>
      </c>
      <c r="F125" s="32" t="s">
        <v>190</v>
      </c>
      <c r="G125" s="32" t="s">
        <v>107</v>
      </c>
      <c r="H125" s="32"/>
      <c r="I125" s="32"/>
      <c r="J125" s="32"/>
      <c r="K125" s="24" t="s">
        <v>201</v>
      </c>
      <c r="L125" s="163">
        <f>SUM(L126:L127)</f>
        <v>0</v>
      </c>
      <c r="M125" s="163">
        <f>SUM(M126:M127)</f>
        <v>0</v>
      </c>
      <c r="N125" s="163">
        <f>SUM(N126:N127)</f>
        <v>0</v>
      </c>
      <c r="O125" s="163">
        <f t="shared" si="47"/>
        <v>0</v>
      </c>
      <c r="P125" s="163">
        <f t="shared" ref="P125:U125" si="53">SUM(P126:P127)</f>
        <v>0</v>
      </c>
      <c r="Q125" s="173">
        <f t="shared" si="53"/>
        <v>0</v>
      </c>
      <c r="R125" s="163">
        <f t="shared" si="53"/>
        <v>0</v>
      </c>
      <c r="S125" s="163">
        <f t="shared" si="53"/>
        <v>0</v>
      </c>
      <c r="T125" s="163">
        <f t="shared" si="53"/>
        <v>0</v>
      </c>
      <c r="U125" s="14">
        <f t="shared" si="53"/>
        <v>0</v>
      </c>
      <c r="V125" s="285" t="e">
        <f t="shared" si="33"/>
        <v>#DIV/0!</v>
      </c>
      <c r="W125" s="14"/>
      <c r="X125" s="34"/>
      <c r="Y125" s="34"/>
    </row>
    <row r="126" spans="1:25" ht="22.5" customHeight="1" thickTop="1" thickBot="1" x14ac:dyDescent="0.4">
      <c r="A126" s="13">
        <v>1</v>
      </c>
      <c r="B126" s="27" t="s">
        <v>94</v>
      </c>
      <c r="C126" s="27" t="s">
        <v>94</v>
      </c>
      <c r="D126" s="27" t="s">
        <v>107</v>
      </c>
      <c r="E126" s="27" t="s">
        <v>117</v>
      </c>
      <c r="F126" s="27" t="s">
        <v>190</v>
      </c>
      <c r="G126" s="27" t="s">
        <v>107</v>
      </c>
      <c r="H126" s="27" t="s">
        <v>94</v>
      </c>
      <c r="I126" s="27"/>
      <c r="J126" s="27"/>
      <c r="K126" s="25" t="s">
        <v>202</v>
      </c>
      <c r="L126" s="164"/>
      <c r="M126" s="164"/>
      <c r="N126" s="164"/>
      <c r="O126" s="163">
        <f t="shared" si="47"/>
        <v>0</v>
      </c>
      <c r="P126" s="164"/>
      <c r="Q126" s="172"/>
      <c r="R126" s="164"/>
      <c r="S126" s="164"/>
      <c r="T126" s="164"/>
      <c r="U126" s="15"/>
      <c r="V126" s="285" t="e">
        <f t="shared" si="33"/>
        <v>#DIV/0!</v>
      </c>
      <c r="W126" s="15"/>
      <c r="X126" s="34"/>
      <c r="Y126" s="34"/>
    </row>
    <row r="127" spans="1:25" ht="22.5" customHeight="1" thickTop="1" thickBot="1" x14ac:dyDescent="0.4">
      <c r="A127" s="13">
        <v>1</v>
      </c>
      <c r="B127" s="27" t="s">
        <v>94</v>
      </c>
      <c r="C127" s="27" t="s">
        <v>94</v>
      </c>
      <c r="D127" s="27" t="s">
        <v>107</v>
      </c>
      <c r="E127" s="27" t="s">
        <v>117</v>
      </c>
      <c r="F127" s="27" t="s">
        <v>190</v>
      </c>
      <c r="G127" s="27" t="s">
        <v>107</v>
      </c>
      <c r="H127" s="27" t="s">
        <v>105</v>
      </c>
      <c r="I127" s="27"/>
      <c r="J127" s="27"/>
      <c r="K127" s="25" t="s">
        <v>203</v>
      </c>
      <c r="L127" s="164"/>
      <c r="M127" s="164"/>
      <c r="N127" s="164"/>
      <c r="O127" s="163">
        <f t="shared" si="47"/>
        <v>0</v>
      </c>
      <c r="P127" s="164"/>
      <c r="Q127" s="172"/>
      <c r="R127" s="164"/>
      <c r="S127" s="164"/>
      <c r="T127" s="164"/>
      <c r="U127" s="15"/>
      <c r="V127" s="285" t="e">
        <f t="shared" si="33"/>
        <v>#DIV/0!</v>
      </c>
      <c r="W127" s="15"/>
      <c r="X127" s="34"/>
      <c r="Y127" s="34"/>
    </row>
    <row r="128" spans="1:25" ht="22.5" customHeight="1" thickTop="1" thickBot="1" x14ac:dyDescent="0.4">
      <c r="A128" s="12">
        <v>1</v>
      </c>
      <c r="B128" s="32" t="s">
        <v>94</v>
      </c>
      <c r="C128" s="32" t="s">
        <v>94</v>
      </c>
      <c r="D128" s="32" t="s">
        <v>107</v>
      </c>
      <c r="E128" s="32" t="s">
        <v>117</v>
      </c>
      <c r="F128" s="32" t="s">
        <v>190</v>
      </c>
      <c r="G128" s="32" t="s">
        <v>168</v>
      </c>
      <c r="H128" s="32"/>
      <c r="I128" s="32"/>
      <c r="J128" s="32"/>
      <c r="K128" s="24" t="s">
        <v>204</v>
      </c>
      <c r="L128" s="163">
        <f>SUM(L129:L130)</f>
        <v>0</v>
      </c>
      <c r="M128" s="163">
        <f>SUM(M129:M130)</f>
        <v>0</v>
      </c>
      <c r="N128" s="163">
        <f>SUM(N129:N130)</f>
        <v>0</v>
      </c>
      <c r="O128" s="163">
        <f t="shared" si="47"/>
        <v>0</v>
      </c>
      <c r="P128" s="163">
        <f t="shared" ref="P128:U128" si="54">SUM(P129:P130)</f>
        <v>0</v>
      </c>
      <c r="Q128" s="173">
        <f t="shared" si="54"/>
        <v>0</v>
      </c>
      <c r="R128" s="163">
        <f t="shared" si="54"/>
        <v>0</v>
      </c>
      <c r="S128" s="163">
        <f t="shared" si="54"/>
        <v>0</v>
      </c>
      <c r="T128" s="163">
        <f t="shared" si="54"/>
        <v>0</v>
      </c>
      <c r="U128" s="14">
        <f t="shared" si="54"/>
        <v>0</v>
      </c>
      <c r="V128" s="285" t="e">
        <f t="shared" si="33"/>
        <v>#DIV/0!</v>
      </c>
      <c r="W128" s="14"/>
      <c r="X128" s="34"/>
      <c r="Y128" s="34"/>
    </row>
    <row r="129" spans="1:25" ht="22.5" customHeight="1" thickTop="1" thickBot="1" x14ac:dyDescent="0.4">
      <c r="A129" s="13">
        <v>1</v>
      </c>
      <c r="B129" s="27" t="s">
        <v>94</v>
      </c>
      <c r="C129" s="27" t="s">
        <v>94</v>
      </c>
      <c r="D129" s="27" t="s">
        <v>107</v>
      </c>
      <c r="E129" s="27" t="s">
        <v>117</v>
      </c>
      <c r="F129" s="27" t="s">
        <v>190</v>
      </c>
      <c r="G129" s="27" t="s">
        <v>168</v>
      </c>
      <c r="H129" s="27" t="s">
        <v>94</v>
      </c>
      <c r="I129" s="27"/>
      <c r="J129" s="27"/>
      <c r="K129" s="25" t="s">
        <v>205</v>
      </c>
      <c r="L129" s="164"/>
      <c r="M129" s="164"/>
      <c r="N129" s="164"/>
      <c r="O129" s="163">
        <f t="shared" si="47"/>
        <v>0</v>
      </c>
      <c r="P129" s="164"/>
      <c r="Q129" s="172"/>
      <c r="R129" s="164"/>
      <c r="S129" s="164"/>
      <c r="T129" s="164"/>
      <c r="U129" s="15"/>
      <c r="V129" s="285" t="e">
        <f t="shared" si="33"/>
        <v>#DIV/0!</v>
      </c>
      <c r="W129" s="15"/>
      <c r="X129" s="34"/>
      <c r="Y129" s="34"/>
    </row>
    <row r="130" spans="1:25" ht="22.5" customHeight="1" thickTop="1" thickBot="1" x14ac:dyDescent="0.4">
      <c r="A130" s="13">
        <v>1</v>
      </c>
      <c r="B130" s="27" t="s">
        <v>94</v>
      </c>
      <c r="C130" s="27" t="s">
        <v>94</v>
      </c>
      <c r="D130" s="27" t="s">
        <v>107</v>
      </c>
      <c r="E130" s="27" t="s">
        <v>117</v>
      </c>
      <c r="F130" s="27" t="s">
        <v>190</v>
      </c>
      <c r="G130" s="27" t="s">
        <v>168</v>
      </c>
      <c r="H130" s="27" t="s">
        <v>105</v>
      </c>
      <c r="I130" s="27"/>
      <c r="J130" s="27"/>
      <c r="K130" s="25" t="s">
        <v>206</v>
      </c>
      <c r="L130" s="164"/>
      <c r="M130" s="164"/>
      <c r="N130" s="164"/>
      <c r="O130" s="163">
        <f t="shared" si="47"/>
        <v>0</v>
      </c>
      <c r="P130" s="164"/>
      <c r="Q130" s="172"/>
      <c r="R130" s="164"/>
      <c r="S130" s="164"/>
      <c r="T130" s="164"/>
      <c r="U130" s="15"/>
      <c r="V130" s="285" t="e">
        <f t="shared" si="33"/>
        <v>#DIV/0!</v>
      </c>
      <c r="W130" s="15"/>
      <c r="X130" s="34"/>
      <c r="Y130" s="34"/>
    </row>
    <row r="131" spans="1:25" ht="22.5" customHeight="1" thickTop="1" thickBot="1" x14ac:dyDescent="0.4">
      <c r="A131" s="12">
        <v>1</v>
      </c>
      <c r="B131" s="32" t="s">
        <v>94</v>
      </c>
      <c r="C131" s="32" t="s">
        <v>94</v>
      </c>
      <c r="D131" s="32" t="s">
        <v>107</v>
      </c>
      <c r="E131" s="32" t="s">
        <v>117</v>
      </c>
      <c r="F131" s="32" t="s">
        <v>190</v>
      </c>
      <c r="G131" s="32" t="s">
        <v>175</v>
      </c>
      <c r="H131" s="32"/>
      <c r="I131" s="32"/>
      <c r="J131" s="32"/>
      <c r="K131" s="24" t="s">
        <v>207</v>
      </c>
      <c r="L131" s="163">
        <f>SUM(L132:L133)</f>
        <v>0</v>
      </c>
      <c r="M131" s="163">
        <f>SUM(M132:M133)</f>
        <v>0</v>
      </c>
      <c r="N131" s="163">
        <f>SUM(N132:N133)</f>
        <v>0</v>
      </c>
      <c r="O131" s="163">
        <f t="shared" si="47"/>
        <v>0</v>
      </c>
      <c r="P131" s="163">
        <f t="shared" ref="P131:U131" si="55">SUM(P132:P133)</f>
        <v>0</v>
      </c>
      <c r="Q131" s="173">
        <f t="shared" si="55"/>
        <v>0</v>
      </c>
      <c r="R131" s="163">
        <f t="shared" si="55"/>
        <v>0</v>
      </c>
      <c r="S131" s="163">
        <f t="shared" si="55"/>
        <v>0</v>
      </c>
      <c r="T131" s="163">
        <f t="shared" si="55"/>
        <v>0</v>
      </c>
      <c r="U131" s="14">
        <f t="shared" si="55"/>
        <v>0</v>
      </c>
      <c r="V131" s="285" t="e">
        <f t="shared" si="33"/>
        <v>#DIV/0!</v>
      </c>
      <c r="W131" s="14"/>
      <c r="X131" s="34"/>
      <c r="Y131" s="34"/>
    </row>
    <row r="132" spans="1:25" ht="22.5" customHeight="1" thickTop="1" thickBot="1" x14ac:dyDescent="0.4">
      <c r="A132" s="13">
        <v>1</v>
      </c>
      <c r="B132" s="27" t="s">
        <v>94</v>
      </c>
      <c r="C132" s="27" t="s">
        <v>94</v>
      </c>
      <c r="D132" s="27" t="s">
        <v>107</v>
      </c>
      <c r="E132" s="27" t="s">
        <v>117</v>
      </c>
      <c r="F132" s="27" t="s">
        <v>190</v>
      </c>
      <c r="G132" s="27" t="s">
        <v>175</v>
      </c>
      <c r="H132" s="27" t="s">
        <v>94</v>
      </c>
      <c r="I132" s="27"/>
      <c r="J132" s="27"/>
      <c r="K132" s="25" t="s">
        <v>208</v>
      </c>
      <c r="L132" s="164"/>
      <c r="M132" s="164"/>
      <c r="N132" s="164"/>
      <c r="O132" s="163">
        <f t="shared" si="47"/>
        <v>0</v>
      </c>
      <c r="P132" s="164"/>
      <c r="Q132" s="172"/>
      <c r="R132" s="164"/>
      <c r="S132" s="164"/>
      <c r="T132" s="164"/>
      <c r="U132" s="15"/>
      <c r="V132" s="285" t="e">
        <f t="shared" si="33"/>
        <v>#DIV/0!</v>
      </c>
      <c r="W132" s="15"/>
      <c r="X132" s="34"/>
      <c r="Y132" s="34"/>
    </row>
    <row r="133" spans="1:25" ht="22.5" customHeight="1" thickTop="1" thickBot="1" x14ac:dyDescent="0.4">
      <c r="A133" s="13">
        <v>1</v>
      </c>
      <c r="B133" s="27" t="s">
        <v>94</v>
      </c>
      <c r="C133" s="27" t="s">
        <v>94</v>
      </c>
      <c r="D133" s="27" t="s">
        <v>107</v>
      </c>
      <c r="E133" s="27" t="s">
        <v>117</v>
      </c>
      <c r="F133" s="27" t="s">
        <v>190</v>
      </c>
      <c r="G133" s="27" t="s">
        <v>175</v>
      </c>
      <c r="H133" s="27" t="s">
        <v>105</v>
      </c>
      <c r="I133" s="27"/>
      <c r="J133" s="27"/>
      <c r="K133" s="25" t="s">
        <v>209</v>
      </c>
      <c r="L133" s="164"/>
      <c r="M133" s="164"/>
      <c r="N133" s="164"/>
      <c r="O133" s="163">
        <f t="shared" si="47"/>
        <v>0</v>
      </c>
      <c r="P133" s="164"/>
      <c r="Q133" s="172"/>
      <c r="R133" s="164"/>
      <c r="S133" s="164"/>
      <c r="T133" s="164"/>
      <c r="U133" s="15"/>
      <c r="V133" s="285" t="e">
        <f t="shared" si="33"/>
        <v>#DIV/0!</v>
      </c>
      <c r="W133" s="15"/>
      <c r="X133" s="34"/>
      <c r="Y133" s="34"/>
    </row>
    <row r="134" spans="1:25" ht="22.5" customHeight="1" thickTop="1" thickBot="1" x14ac:dyDescent="0.4">
      <c r="A134" s="12">
        <v>1</v>
      </c>
      <c r="B134" s="32" t="s">
        <v>94</v>
      </c>
      <c r="C134" s="32" t="s">
        <v>94</v>
      </c>
      <c r="D134" s="32" t="s">
        <v>107</v>
      </c>
      <c r="E134" s="32" t="s">
        <v>117</v>
      </c>
      <c r="F134" s="32" t="s">
        <v>190</v>
      </c>
      <c r="G134" s="32" t="s">
        <v>117</v>
      </c>
      <c r="H134" s="32"/>
      <c r="I134" s="32"/>
      <c r="J134" s="32"/>
      <c r="K134" s="24" t="s">
        <v>210</v>
      </c>
      <c r="L134" s="163">
        <f>SUM(L135:L136)</f>
        <v>0</v>
      </c>
      <c r="M134" s="163">
        <f>SUM(M135:M136)</f>
        <v>0</v>
      </c>
      <c r="N134" s="163">
        <f>SUM(N135:N136)</f>
        <v>0</v>
      </c>
      <c r="O134" s="163">
        <f t="shared" si="47"/>
        <v>0</v>
      </c>
      <c r="P134" s="163">
        <f t="shared" ref="P134:U134" si="56">SUM(P135:P136)</f>
        <v>0</v>
      </c>
      <c r="Q134" s="173">
        <f t="shared" si="56"/>
        <v>0</v>
      </c>
      <c r="R134" s="163">
        <f t="shared" si="56"/>
        <v>0</v>
      </c>
      <c r="S134" s="163">
        <f t="shared" si="56"/>
        <v>0</v>
      </c>
      <c r="T134" s="163">
        <f t="shared" si="56"/>
        <v>0</v>
      </c>
      <c r="U134" s="14">
        <f t="shared" si="56"/>
        <v>0</v>
      </c>
      <c r="V134" s="285" t="e">
        <f t="shared" si="33"/>
        <v>#DIV/0!</v>
      </c>
      <c r="W134" s="14"/>
      <c r="X134" s="34"/>
      <c r="Y134" s="34"/>
    </row>
    <row r="135" spans="1:25" ht="22.5" customHeight="1" thickTop="1" thickBot="1" x14ac:dyDescent="0.4">
      <c r="A135" s="13">
        <v>1</v>
      </c>
      <c r="B135" s="27" t="s">
        <v>94</v>
      </c>
      <c r="C135" s="27" t="s">
        <v>94</v>
      </c>
      <c r="D135" s="27" t="s">
        <v>107</v>
      </c>
      <c r="E135" s="27" t="s">
        <v>117</v>
      </c>
      <c r="F135" s="27" t="s">
        <v>190</v>
      </c>
      <c r="G135" s="27" t="s">
        <v>117</v>
      </c>
      <c r="H135" s="27" t="s">
        <v>94</v>
      </c>
      <c r="I135" s="27"/>
      <c r="J135" s="27"/>
      <c r="K135" s="25" t="s">
        <v>211</v>
      </c>
      <c r="L135" s="164"/>
      <c r="M135" s="164"/>
      <c r="N135" s="164"/>
      <c r="O135" s="163">
        <f t="shared" si="47"/>
        <v>0</v>
      </c>
      <c r="P135" s="164"/>
      <c r="Q135" s="172"/>
      <c r="R135" s="164"/>
      <c r="S135" s="164"/>
      <c r="T135" s="164"/>
      <c r="U135" s="15"/>
      <c r="V135" s="285" t="e">
        <f t="shared" si="33"/>
        <v>#DIV/0!</v>
      </c>
      <c r="W135" s="15"/>
      <c r="X135" s="34"/>
      <c r="Y135" s="34"/>
    </row>
    <row r="136" spans="1:25" ht="22.5" customHeight="1" thickTop="1" thickBot="1" x14ac:dyDescent="0.4">
      <c r="A136" s="13">
        <v>1</v>
      </c>
      <c r="B136" s="27" t="s">
        <v>94</v>
      </c>
      <c r="C136" s="27" t="s">
        <v>94</v>
      </c>
      <c r="D136" s="27" t="s">
        <v>107</v>
      </c>
      <c r="E136" s="27" t="s">
        <v>117</v>
      </c>
      <c r="F136" s="27" t="s">
        <v>190</v>
      </c>
      <c r="G136" s="27" t="s">
        <v>117</v>
      </c>
      <c r="H136" s="27" t="s">
        <v>105</v>
      </c>
      <c r="I136" s="27"/>
      <c r="J136" s="27"/>
      <c r="K136" s="25" t="s">
        <v>212</v>
      </c>
      <c r="L136" s="164"/>
      <c r="M136" s="164"/>
      <c r="N136" s="164"/>
      <c r="O136" s="163">
        <f t="shared" si="47"/>
        <v>0</v>
      </c>
      <c r="P136" s="164"/>
      <c r="Q136" s="172"/>
      <c r="R136" s="164"/>
      <c r="S136" s="164"/>
      <c r="T136" s="164"/>
      <c r="U136" s="15"/>
      <c r="V136" s="285" t="e">
        <f t="shared" si="33"/>
        <v>#DIV/0!</v>
      </c>
      <c r="W136" s="15"/>
      <c r="X136" s="34"/>
      <c r="Y136" s="34"/>
    </row>
    <row r="137" spans="1:25" ht="22.5" customHeight="1" thickTop="1" thickBot="1" x14ac:dyDescent="0.4">
      <c r="A137" s="12">
        <v>1</v>
      </c>
      <c r="B137" s="32" t="s">
        <v>94</v>
      </c>
      <c r="C137" s="32" t="s">
        <v>94</v>
      </c>
      <c r="D137" s="32" t="s">
        <v>107</v>
      </c>
      <c r="E137" s="32" t="s">
        <v>117</v>
      </c>
      <c r="F137" s="32" t="s">
        <v>190</v>
      </c>
      <c r="G137" s="32" t="s">
        <v>213</v>
      </c>
      <c r="H137" s="32"/>
      <c r="I137" s="32"/>
      <c r="J137" s="32"/>
      <c r="K137" s="24" t="s">
        <v>214</v>
      </c>
      <c r="L137" s="163">
        <f>SUM(L138:L139)</f>
        <v>0</v>
      </c>
      <c r="M137" s="163">
        <f>SUM(M138:M139)</f>
        <v>0</v>
      </c>
      <c r="N137" s="163">
        <f>SUM(N138:N139)</f>
        <v>0</v>
      </c>
      <c r="O137" s="163">
        <f t="shared" si="47"/>
        <v>0</v>
      </c>
      <c r="P137" s="163">
        <f t="shared" ref="P137:U137" si="57">SUM(P138:P139)</f>
        <v>0</v>
      </c>
      <c r="Q137" s="173">
        <f t="shared" si="57"/>
        <v>0</v>
      </c>
      <c r="R137" s="163">
        <f t="shared" si="57"/>
        <v>0</v>
      </c>
      <c r="S137" s="163">
        <f t="shared" si="57"/>
        <v>0</v>
      </c>
      <c r="T137" s="163">
        <f t="shared" si="57"/>
        <v>0</v>
      </c>
      <c r="U137" s="14">
        <f t="shared" si="57"/>
        <v>0</v>
      </c>
      <c r="V137" s="285" t="e">
        <f t="shared" ref="V137:V200" si="58">+U137/T137*100</f>
        <v>#DIV/0!</v>
      </c>
      <c r="W137" s="14"/>
      <c r="X137" s="34"/>
      <c r="Y137" s="34"/>
    </row>
    <row r="138" spans="1:25" ht="22.5" customHeight="1" thickTop="1" thickBot="1" x14ac:dyDescent="0.4">
      <c r="A138" s="13">
        <v>1</v>
      </c>
      <c r="B138" s="27" t="s">
        <v>94</v>
      </c>
      <c r="C138" s="27" t="s">
        <v>94</v>
      </c>
      <c r="D138" s="27" t="s">
        <v>107</v>
      </c>
      <c r="E138" s="27" t="s">
        <v>117</v>
      </c>
      <c r="F138" s="27" t="s">
        <v>190</v>
      </c>
      <c r="G138" s="27" t="s">
        <v>213</v>
      </c>
      <c r="H138" s="27" t="s">
        <v>94</v>
      </c>
      <c r="I138" s="27"/>
      <c r="J138" s="27"/>
      <c r="K138" s="25" t="s">
        <v>235</v>
      </c>
      <c r="L138" s="164"/>
      <c r="M138" s="164"/>
      <c r="N138" s="164"/>
      <c r="O138" s="163">
        <f t="shared" si="47"/>
        <v>0</v>
      </c>
      <c r="P138" s="164"/>
      <c r="Q138" s="172"/>
      <c r="R138" s="164"/>
      <c r="S138" s="164"/>
      <c r="T138" s="164"/>
      <c r="U138" s="15"/>
      <c r="V138" s="285" t="e">
        <f t="shared" si="58"/>
        <v>#DIV/0!</v>
      </c>
      <c r="W138" s="15"/>
      <c r="X138" s="34"/>
      <c r="Y138" s="34"/>
    </row>
    <row r="139" spans="1:25" ht="22.5" customHeight="1" thickTop="1" thickBot="1" x14ac:dyDescent="0.4">
      <c r="A139" s="13">
        <v>1</v>
      </c>
      <c r="B139" s="27" t="s">
        <v>94</v>
      </c>
      <c r="C139" s="27" t="s">
        <v>94</v>
      </c>
      <c r="D139" s="27" t="s">
        <v>107</v>
      </c>
      <c r="E139" s="27" t="s">
        <v>117</v>
      </c>
      <c r="F139" s="27" t="s">
        <v>190</v>
      </c>
      <c r="G139" s="27" t="s">
        <v>213</v>
      </c>
      <c r="H139" s="27" t="s">
        <v>105</v>
      </c>
      <c r="I139" s="27"/>
      <c r="J139" s="27"/>
      <c r="K139" s="25" t="s">
        <v>216</v>
      </c>
      <c r="L139" s="164"/>
      <c r="M139" s="164"/>
      <c r="N139" s="164"/>
      <c r="O139" s="163">
        <f t="shared" si="47"/>
        <v>0</v>
      </c>
      <c r="P139" s="164"/>
      <c r="Q139" s="172"/>
      <c r="R139" s="164"/>
      <c r="S139" s="164"/>
      <c r="T139" s="164"/>
      <c r="U139" s="15"/>
      <c r="V139" s="285" t="e">
        <f t="shared" si="58"/>
        <v>#DIV/0!</v>
      </c>
      <c r="W139" s="15"/>
      <c r="X139" s="34"/>
      <c r="Y139" s="34"/>
    </row>
    <row r="140" spans="1:25" ht="22.5" customHeight="1" thickTop="1" thickBot="1" x14ac:dyDescent="0.4">
      <c r="A140" s="12">
        <v>1</v>
      </c>
      <c r="B140" s="32" t="s">
        <v>94</v>
      </c>
      <c r="C140" s="32" t="s">
        <v>94</v>
      </c>
      <c r="D140" s="32" t="s">
        <v>107</v>
      </c>
      <c r="E140" s="32" t="s">
        <v>117</v>
      </c>
      <c r="F140" s="32" t="s">
        <v>190</v>
      </c>
      <c r="G140" s="32" t="s">
        <v>217</v>
      </c>
      <c r="H140" s="32"/>
      <c r="I140" s="32"/>
      <c r="J140" s="32"/>
      <c r="K140" s="24" t="s">
        <v>218</v>
      </c>
      <c r="L140" s="163">
        <f>SUM(L141:L142)</f>
        <v>0</v>
      </c>
      <c r="M140" s="163">
        <f>SUM(M141:M142)</f>
        <v>0</v>
      </c>
      <c r="N140" s="163">
        <f>SUM(N141:N142)</f>
        <v>0</v>
      </c>
      <c r="O140" s="163">
        <f t="shared" si="47"/>
        <v>0</v>
      </c>
      <c r="P140" s="163">
        <f t="shared" ref="P140:U140" si="59">SUM(P141:P142)</f>
        <v>0</v>
      </c>
      <c r="Q140" s="173">
        <f t="shared" si="59"/>
        <v>0</v>
      </c>
      <c r="R140" s="163">
        <f t="shared" si="59"/>
        <v>0</v>
      </c>
      <c r="S140" s="163">
        <f t="shared" si="59"/>
        <v>0</v>
      </c>
      <c r="T140" s="163">
        <f t="shared" si="59"/>
        <v>0</v>
      </c>
      <c r="U140" s="14">
        <f t="shared" si="59"/>
        <v>0</v>
      </c>
      <c r="V140" s="285" t="e">
        <f t="shared" si="58"/>
        <v>#DIV/0!</v>
      </c>
      <c r="W140" s="14"/>
      <c r="X140" s="34"/>
      <c r="Y140" s="34"/>
    </row>
    <row r="141" spans="1:25" ht="22.5" customHeight="1" thickTop="1" thickBot="1" x14ac:dyDescent="0.4">
      <c r="A141" s="13">
        <v>1</v>
      </c>
      <c r="B141" s="27" t="s">
        <v>94</v>
      </c>
      <c r="C141" s="27" t="s">
        <v>94</v>
      </c>
      <c r="D141" s="27" t="s">
        <v>107</v>
      </c>
      <c r="E141" s="27" t="s">
        <v>117</v>
      </c>
      <c r="F141" s="27" t="s">
        <v>190</v>
      </c>
      <c r="G141" s="27" t="s">
        <v>217</v>
      </c>
      <c r="H141" s="27" t="s">
        <v>94</v>
      </c>
      <c r="I141" s="27"/>
      <c r="J141" s="27"/>
      <c r="K141" s="25" t="s">
        <v>220</v>
      </c>
      <c r="L141" s="164"/>
      <c r="M141" s="164"/>
      <c r="N141" s="164"/>
      <c r="O141" s="163">
        <f t="shared" si="47"/>
        <v>0</v>
      </c>
      <c r="P141" s="164"/>
      <c r="Q141" s="172"/>
      <c r="R141" s="164"/>
      <c r="S141" s="164"/>
      <c r="T141" s="164"/>
      <c r="U141" s="15"/>
      <c r="V141" s="285" t="e">
        <f t="shared" si="58"/>
        <v>#DIV/0!</v>
      </c>
      <c r="W141" s="15"/>
      <c r="X141" s="34"/>
      <c r="Y141" s="34"/>
    </row>
    <row r="142" spans="1:25" ht="22.5" customHeight="1" thickTop="1" thickBot="1" x14ac:dyDescent="0.4">
      <c r="A142" s="13">
        <v>1</v>
      </c>
      <c r="B142" s="27" t="s">
        <v>94</v>
      </c>
      <c r="C142" s="27" t="s">
        <v>94</v>
      </c>
      <c r="D142" s="27" t="s">
        <v>107</v>
      </c>
      <c r="E142" s="27" t="s">
        <v>117</v>
      </c>
      <c r="F142" s="27" t="s">
        <v>190</v>
      </c>
      <c r="G142" s="27" t="s">
        <v>217</v>
      </c>
      <c r="H142" s="27" t="s">
        <v>105</v>
      </c>
      <c r="I142" s="27"/>
      <c r="J142" s="27"/>
      <c r="K142" s="25" t="s">
        <v>219</v>
      </c>
      <c r="L142" s="164"/>
      <c r="M142" s="164"/>
      <c r="N142" s="164"/>
      <c r="O142" s="163">
        <f t="shared" si="47"/>
        <v>0</v>
      </c>
      <c r="P142" s="164"/>
      <c r="Q142" s="172"/>
      <c r="R142" s="164"/>
      <c r="S142" s="164"/>
      <c r="T142" s="164"/>
      <c r="U142" s="15"/>
      <c r="V142" s="285" t="e">
        <f t="shared" si="58"/>
        <v>#DIV/0!</v>
      </c>
      <c r="W142" s="15"/>
      <c r="X142" s="34"/>
      <c r="Y142" s="34"/>
    </row>
    <row r="143" spans="1:25" ht="22.5" customHeight="1" thickTop="1" thickBot="1" x14ac:dyDescent="0.4">
      <c r="A143" s="12">
        <v>1</v>
      </c>
      <c r="B143" s="32" t="s">
        <v>94</v>
      </c>
      <c r="C143" s="32" t="s">
        <v>94</v>
      </c>
      <c r="D143" s="32" t="s">
        <v>107</v>
      </c>
      <c r="E143" s="32" t="s">
        <v>117</v>
      </c>
      <c r="F143" s="32" t="s">
        <v>190</v>
      </c>
      <c r="G143" s="32" t="s">
        <v>221</v>
      </c>
      <c r="H143" s="32"/>
      <c r="I143" s="32"/>
      <c r="J143" s="32"/>
      <c r="K143" s="24" t="s">
        <v>222</v>
      </c>
      <c r="L143" s="163">
        <f>SUM(L144:L145)</f>
        <v>0</v>
      </c>
      <c r="M143" s="163">
        <f>SUM(M144:M145)</f>
        <v>0</v>
      </c>
      <c r="N143" s="163">
        <f>SUM(N144:N145)</f>
        <v>0</v>
      </c>
      <c r="O143" s="163">
        <f t="shared" si="47"/>
        <v>0</v>
      </c>
      <c r="P143" s="163">
        <f t="shared" ref="P143:U143" si="60">SUM(P144:P145)</f>
        <v>0</v>
      </c>
      <c r="Q143" s="173">
        <f t="shared" si="60"/>
        <v>0</v>
      </c>
      <c r="R143" s="163">
        <f t="shared" si="60"/>
        <v>0</v>
      </c>
      <c r="S143" s="163">
        <f t="shared" si="60"/>
        <v>0</v>
      </c>
      <c r="T143" s="163">
        <f t="shared" si="60"/>
        <v>0</v>
      </c>
      <c r="U143" s="14">
        <f t="shared" si="60"/>
        <v>0</v>
      </c>
      <c r="V143" s="285" t="e">
        <f t="shared" si="58"/>
        <v>#DIV/0!</v>
      </c>
      <c r="W143" s="14"/>
      <c r="X143" s="34"/>
      <c r="Y143" s="34"/>
    </row>
    <row r="144" spans="1:25" ht="22.5" customHeight="1" thickTop="1" thickBot="1" x14ac:dyDescent="0.4">
      <c r="A144" s="13">
        <v>1</v>
      </c>
      <c r="B144" s="27" t="s">
        <v>94</v>
      </c>
      <c r="C144" s="27" t="s">
        <v>94</v>
      </c>
      <c r="D144" s="27" t="s">
        <v>107</v>
      </c>
      <c r="E144" s="27" t="s">
        <v>117</v>
      </c>
      <c r="F144" s="27" t="s">
        <v>190</v>
      </c>
      <c r="G144" s="27" t="s">
        <v>221</v>
      </c>
      <c r="H144" s="27" t="s">
        <v>94</v>
      </c>
      <c r="I144" s="27"/>
      <c r="J144" s="27"/>
      <c r="K144" s="25" t="s">
        <v>223</v>
      </c>
      <c r="L144" s="164"/>
      <c r="M144" s="164"/>
      <c r="N144" s="164"/>
      <c r="O144" s="163">
        <f t="shared" si="47"/>
        <v>0</v>
      </c>
      <c r="P144" s="164"/>
      <c r="Q144" s="172"/>
      <c r="R144" s="164"/>
      <c r="S144" s="164"/>
      <c r="T144" s="164"/>
      <c r="U144" s="15"/>
      <c r="V144" s="285" t="e">
        <f t="shared" si="58"/>
        <v>#DIV/0!</v>
      </c>
      <c r="W144" s="15"/>
      <c r="X144" s="34"/>
      <c r="Y144" s="34"/>
    </row>
    <row r="145" spans="1:25" ht="22.5" customHeight="1" thickTop="1" thickBot="1" x14ac:dyDescent="0.4">
      <c r="A145" s="13">
        <v>1</v>
      </c>
      <c r="B145" s="27" t="s">
        <v>94</v>
      </c>
      <c r="C145" s="27" t="s">
        <v>94</v>
      </c>
      <c r="D145" s="27" t="s">
        <v>107</v>
      </c>
      <c r="E145" s="27" t="s">
        <v>117</v>
      </c>
      <c r="F145" s="27" t="s">
        <v>190</v>
      </c>
      <c r="G145" s="27" t="s">
        <v>221</v>
      </c>
      <c r="H145" s="27" t="s">
        <v>105</v>
      </c>
      <c r="I145" s="27"/>
      <c r="J145" s="27"/>
      <c r="K145" s="25" t="s">
        <v>224</v>
      </c>
      <c r="L145" s="164"/>
      <c r="M145" s="164"/>
      <c r="N145" s="164"/>
      <c r="O145" s="163">
        <f t="shared" si="47"/>
        <v>0</v>
      </c>
      <c r="P145" s="164"/>
      <c r="Q145" s="172"/>
      <c r="R145" s="164"/>
      <c r="S145" s="164"/>
      <c r="T145" s="164"/>
      <c r="U145" s="15"/>
      <c r="V145" s="285" t="e">
        <f t="shared" si="58"/>
        <v>#DIV/0!</v>
      </c>
      <c r="W145" s="15"/>
      <c r="X145" s="34"/>
      <c r="Y145" s="34"/>
    </row>
    <row r="146" spans="1:25" ht="22.5" customHeight="1" thickTop="1" thickBot="1" x14ac:dyDescent="0.4">
      <c r="A146" s="12">
        <v>1</v>
      </c>
      <c r="B146" s="32" t="s">
        <v>94</v>
      </c>
      <c r="C146" s="32" t="s">
        <v>94</v>
      </c>
      <c r="D146" s="32" t="s">
        <v>107</v>
      </c>
      <c r="E146" s="32" t="s">
        <v>117</v>
      </c>
      <c r="F146" s="32" t="s">
        <v>190</v>
      </c>
      <c r="G146" s="32" t="s">
        <v>225</v>
      </c>
      <c r="H146" s="32"/>
      <c r="I146" s="32"/>
      <c r="J146" s="32"/>
      <c r="K146" s="24" t="s">
        <v>226</v>
      </c>
      <c r="L146" s="163">
        <f>SUM(L147:L148)</f>
        <v>0</v>
      </c>
      <c r="M146" s="163">
        <f>SUM(M147:M148)</f>
        <v>0</v>
      </c>
      <c r="N146" s="163">
        <f>SUM(N147:N148)</f>
        <v>0</v>
      </c>
      <c r="O146" s="163">
        <f t="shared" si="47"/>
        <v>0</v>
      </c>
      <c r="P146" s="163">
        <f t="shared" ref="P146:U146" si="61">SUM(P147:P148)</f>
        <v>0</v>
      </c>
      <c r="Q146" s="173">
        <f t="shared" si="61"/>
        <v>0</v>
      </c>
      <c r="R146" s="163">
        <f t="shared" si="61"/>
        <v>0</v>
      </c>
      <c r="S146" s="163">
        <f t="shared" si="61"/>
        <v>0</v>
      </c>
      <c r="T146" s="163">
        <f t="shared" si="61"/>
        <v>0</v>
      </c>
      <c r="U146" s="14">
        <f t="shared" si="61"/>
        <v>0</v>
      </c>
      <c r="V146" s="285" t="e">
        <f t="shared" si="58"/>
        <v>#DIV/0!</v>
      </c>
      <c r="W146" s="14"/>
      <c r="X146" s="34"/>
      <c r="Y146" s="34"/>
    </row>
    <row r="147" spans="1:25" ht="22.5" customHeight="1" thickTop="1" thickBot="1" x14ac:dyDescent="0.4">
      <c r="A147" s="13">
        <v>1</v>
      </c>
      <c r="B147" s="27" t="s">
        <v>94</v>
      </c>
      <c r="C147" s="27" t="s">
        <v>94</v>
      </c>
      <c r="D147" s="27" t="s">
        <v>107</v>
      </c>
      <c r="E147" s="27" t="s">
        <v>117</v>
      </c>
      <c r="F147" s="27" t="s">
        <v>190</v>
      </c>
      <c r="G147" s="27" t="s">
        <v>225</v>
      </c>
      <c r="H147" s="27" t="s">
        <v>94</v>
      </c>
      <c r="I147" s="27"/>
      <c r="J147" s="27"/>
      <c r="K147" s="25" t="s">
        <v>227</v>
      </c>
      <c r="L147" s="164"/>
      <c r="M147" s="164"/>
      <c r="N147" s="164"/>
      <c r="O147" s="163">
        <f t="shared" si="47"/>
        <v>0</v>
      </c>
      <c r="P147" s="164"/>
      <c r="Q147" s="172"/>
      <c r="R147" s="164"/>
      <c r="S147" s="164"/>
      <c r="T147" s="164"/>
      <c r="U147" s="15"/>
      <c r="V147" s="285" t="e">
        <f t="shared" si="58"/>
        <v>#DIV/0!</v>
      </c>
      <c r="W147" s="15"/>
      <c r="X147" s="34"/>
      <c r="Y147" s="34"/>
    </row>
    <row r="148" spans="1:25" ht="22.5" customHeight="1" thickTop="1" thickBot="1" x14ac:dyDescent="0.4">
      <c r="A148" s="13">
        <v>1</v>
      </c>
      <c r="B148" s="27" t="s">
        <v>94</v>
      </c>
      <c r="C148" s="27" t="s">
        <v>94</v>
      </c>
      <c r="D148" s="27" t="s">
        <v>107</v>
      </c>
      <c r="E148" s="27" t="s">
        <v>117</v>
      </c>
      <c r="F148" s="27" t="s">
        <v>190</v>
      </c>
      <c r="G148" s="27" t="s">
        <v>225</v>
      </c>
      <c r="H148" s="27" t="s">
        <v>105</v>
      </c>
      <c r="I148" s="27"/>
      <c r="J148" s="27"/>
      <c r="K148" s="25" t="s">
        <v>228</v>
      </c>
      <c r="L148" s="164"/>
      <c r="M148" s="164"/>
      <c r="N148" s="164"/>
      <c r="O148" s="163">
        <f t="shared" si="47"/>
        <v>0</v>
      </c>
      <c r="P148" s="164">
        <f>+O152-P152-Q152</f>
        <v>0</v>
      </c>
      <c r="Q148" s="172"/>
      <c r="R148" s="164"/>
      <c r="S148" s="164"/>
      <c r="T148" s="164"/>
      <c r="U148" s="15"/>
      <c r="V148" s="285" t="e">
        <f t="shared" si="58"/>
        <v>#DIV/0!</v>
      </c>
      <c r="W148" s="15"/>
      <c r="X148" s="34"/>
      <c r="Y148" s="34"/>
    </row>
    <row r="149" spans="1:25" ht="22.5" customHeight="1" thickTop="1" thickBot="1" x14ac:dyDescent="0.4">
      <c r="A149" s="42">
        <v>1</v>
      </c>
      <c r="B149" s="43" t="s">
        <v>94</v>
      </c>
      <c r="C149" s="43" t="s">
        <v>94</v>
      </c>
      <c r="D149" s="43" t="s">
        <v>107</v>
      </c>
      <c r="E149" s="43" t="s">
        <v>213</v>
      </c>
      <c r="F149" s="43"/>
      <c r="G149" s="43"/>
      <c r="H149" s="44"/>
      <c r="I149" s="44"/>
      <c r="J149" s="44"/>
      <c r="K149" s="45" t="s">
        <v>236</v>
      </c>
      <c r="L149" s="161">
        <f>+L150+L159+L164+L175+L178</f>
        <v>11772235382</v>
      </c>
      <c r="M149" s="161">
        <f>+M150+M159+M164+M175+M178</f>
        <v>780144980</v>
      </c>
      <c r="N149" s="161">
        <f>+N150+N159+N164+N175+N178</f>
        <v>0</v>
      </c>
      <c r="O149" s="161">
        <f t="shared" si="47"/>
        <v>12552380362</v>
      </c>
      <c r="P149" s="170">
        <f t="shared" ref="P149:U149" si="62">+P150+P159+P164+P175+P178</f>
        <v>3572704855</v>
      </c>
      <c r="Q149" s="290">
        <f t="shared" si="62"/>
        <v>8979675507</v>
      </c>
      <c r="R149" s="161">
        <f t="shared" si="62"/>
        <v>0</v>
      </c>
      <c r="S149" s="161">
        <f t="shared" si="62"/>
        <v>0</v>
      </c>
      <c r="T149" s="161">
        <f t="shared" si="62"/>
        <v>12319455922</v>
      </c>
      <c r="U149" s="46">
        <f t="shared" si="62"/>
        <v>12319455922</v>
      </c>
      <c r="V149" s="284">
        <f t="shared" si="58"/>
        <v>100</v>
      </c>
      <c r="W149" s="14"/>
      <c r="X149" s="13"/>
      <c r="Y149" s="43"/>
    </row>
    <row r="150" spans="1:25" s="39" customFormat="1" ht="22.5" customHeight="1" thickTop="1" thickBot="1" x14ac:dyDescent="0.4">
      <c r="A150" s="47">
        <v>1</v>
      </c>
      <c r="B150" s="47" t="s">
        <v>94</v>
      </c>
      <c r="C150" s="47" t="s">
        <v>94</v>
      </c>
      <c r="D150" s="48" t="s">
        <v>107</v>
      </c>
      <c r="E150" s="48" t="s">
        <v>213</v>
      </c>
      <c r="F150" s="48" t="s">
        <v>237</v>
      </c>
      <c r="G150" s="51"/>
      <c r="H150" s="48"/>
      <c r="I150" s="48"/>
      <c r="J150" s="48"/>
      <c r="K150" s="49" t="s">
        <v>238</v>
      </c>
      <c r="L150" s="162">
        <f>+L151+L155</f>
        <v>11772235382</v>
      </c>
      <c r="M150" s="162">
        <f>+M151+M155</f>
        <v>780144980</v>
      </c>
      <c r="N150" s="162">
        <f>+N151+N155</f>
        <v>0</v>
      </c>
      <c r="O150" s="162">
        <f t="shared" si="47"/>
        <v>12552380362</v>
      </c>
      <c r="P150" s="162">
        <f t="shared" ref="P150:U150" si="63">+P151+P155</f>
        <v>3572704855</v>
      </c>
      <c r="Q150" s="171">
        <f t="shared" si="63"/>
        <v>8979675507</v>
      </c>
      <c r="R150" s="162">
        <f t="shared" si="63"/>
        <v>0</v>
      </c>
      <c r="S150" s="162">
        <f t="shared" si="63"/>
        <v>0</v>
      </c>
      <c r="T150" s="162">
        <f t="shared" si="63"/>
        <v>12319455922</v>
      </c>
      <c r="U150" s="50">
        <f t="shared" si="63"/>
        <v>12319455922</v>
      </c>
      <c r="V150" s="286">
        <f t="shared" si="58"/>
        <v>100</v>
      </c>
      <c r="W150" s="14"/>
      <c r="X150" s="12"/>
      <c r="Y150" s="47"/>
    </row>
    <row r="151" spans="1:25" ht="22.5" customHeight="1" thickTop="1" thickBot="1" x14ac:dyDescent="0.4">
      <c r="A151" s="12">
        <v>1</v>
      </c>
      <c r="B151" s="32" t="s">
        <v>94</v>
      </c>
      <c r="C151" s="32" t="s">
        <v>94</v>
      </c>
      <c r="D151" s="32" t="s">
        <v>107</v>
      </c>
      <c r="E151" s="32" t="s">
        <v>213</v>
      </c>
      <c r="F151" s="32" t="s">
        <v>237</v>
      </c>
      <c r="G151" s="32" t="s">
        <v>98</v>
      </c>
      <c r="H151" s="32"/>
      <c r="I151" s="32"/>
      <c r="J151" s="32"/>
      <c r="K151" s="24" t="s">
        <v>239</v>
      </c>
      <c r="L151" s="163">
        <f>+L152</f>
        <v>11772235382</v>
      </c>
      <c r="M151" s="163">
        <f t="shared" ref="M151:U151" si="64">+M152</f>
        <v>780144980</v>
      </c>
      <c r="N151" s="163">
        <f t="shared" si="64"/>
        <v>0</v>
      </c>
      <c r="O151" s="163">
        <f t="shared" si="47"/>
        <v>12552380362</v>
      </c>
      <c r="P151" s="163">
        <f t="shared" si="64"/>
        <v>3572704855</v>
      </c>
      <c r="Q151" s="173">
        <f t="shared" si="64"/>
        <v>8979675507</v>
      </c>
      <c r="R151" s="163">
        <f t="shared" si="64"/>
        <v>0</v>
      </c>
      <c r="S151" s="163">
        <f t="shared" si="64"/>
        <v>0</v>
      </c>
      <c r="T151" s="163">
        <f t="shared" si="64"/>
        <v>12319455922</v>
      </c>
      <c r="U151" s="14">
        <f t="shared" si="64"/>
        <v>12319455922</v>
      </c>
      <c r="V151" s="285">
        <f t="shared" si="58"/>
        <v>100</v>
      </c>
      <c r="W151" s="14"/>
      <c r="X151" s="34"/>
      <c r="Y151" s="34"/>
    </row>
    <row r="152" spans="1:25" ht="22.5" customHeight="1" thickTop="1" thickBot="1" x14ac:dyDescent="0.4">
      <c r="A152" s="54">
        <v>1</v>
      </c>
      <c r="B152" s="55" t="s">
        <v>94</v>
      </c>
      <c r="C152" s="55" t="s">
        <v>94</v>
      </c>
      <c r="D152" s="55" t="s">
        <v>107</v>
      </c>
      <c r="E152" s="55" t="s">
        <v>213</v>
      </c>
      <c r="F152" s="55" t="s">
        <v>237</v>
      </c>
      <c r="G152" s="55" t="s">
        <v>98</v>
      </c>
      <c r="H152" s="55" t="s">
        <v>240</v>
      </c>
      <c r="I152" s="55"/>
      <c r="J152" s="55"/>
      <c r="K152" s="57" t="s">
        <v>241</v>
      </c>
      <c r="L152" s="165">
        <f>SUM(L153:L154)</f>
        <v>11772235382</v>
      </c>
      <c r="M152" s="165">
        <f>SUM(M153:M154)</f>
        <v>780144980</v>
      </c>
      <c r="N152" s="165">
        <f>SUM(N153:N154)</f>
        <v>0</v>
      </c>
      <c r="O152" s="165">
        <f t="shared" si="47"/>
        <v>12552380362</v>
      </c>
      <c r="P152" s="165">
        <f t="shared" ref="P152:U152" si="65">SUM(P153:P154)</f>
        <v>3572704855</v>
      </c>
      <c r="Q152" s="291">
        <f t="shared" si="65"/>
        <v>8979675507</v>
      </c>
      <c r="R152" s="165">
        <f t="shared" si="65"/>
        <v>0</v>
      </c>
      <c r="S152" s="165">
        <f t="shared" si="65"/>
        <v>0</v>
      </c>
      <c r="T152" s="165">
        <f t="shared" si="65"/>
        <v>12319455922</v>
      </c>
      <c r="U152" s="58">
        <f t="shared" si="65"/>
        <v>12319455922</v>
      </c>
      <c r="V152" s="287">
        <f t="shared" si="58"/>
        <v>100</v>
      </c>
      <c r="W152" s="14"/>
      <c r="X152" s="34"/>
      <c r="Y152" s="53"/>
    </row>
    <row r="153" spans="1:25" ht="22.5" customHeight="1" thickTop="1" thickBot="1" x14ac:dyDescent="0.4">
      <c r="A153" s="13">
        <v>1</v>
      </c>
      <c r="B153" s="27" t="s">
        <v>94</v>
      </c>
      <c r="C153" s="27" t="s">
        <v>94</v>
      </c>
      <c r="D153" s="27" t="s">
        <v>107</v>
      </c>
      <c r="E153" s="27" t="s">
        <v>213</v>
      </c>
      <c r="F153" s="27" t="s">
        <v>237</v>
      </c>
      <c r="G153" s="27" t="s">
        <v>98</v>
      </c>
      <c r="H153" s="27" t="s">
        <v>240</v>
      </c>
      <c r="I153" s="27" t="s">
        <v>94</v>
      </c>
      <c r="J153" s="27"/>
      <c r="K153" s="25" t="s">
        <v>242</v>
      </c>
      <c r="L153" s="166">
        <v>10860983056</v>
      </c>
      <c r="M153" s="164">
        <v>780144980</v>
      </c>
      <c r="N153" s="164"/>
      <c r="O153" s="163">
        <f t="shared" si="47"/>
        <v>11641128036</v>
      </c>
      <c r="P153" s="166">
        <v>3301972709</v>
      </c>
      <c r="Q153" s="263">
        <f>8314155327+25000000</f>
        <v>8339155327</v>
      </c>
      <c r="R153" s="164"/>
      <c r="S153" s="164"/>
      <c r="T153" s="164">
        <v>11395839960</v>
      </c>
      <c r="U153" s="15">
        <v>11395839960</v>
      </c>
      <c r="V153" s="285">
        <f t="shared" si="58"/>
        <v>100</v>
      </c>
      <c r="W153" s="15"/>
      <c r="X153" s="124" t="s">
        <v>738</v>
      </c>
      <c r="Y153" s="124" t="s">
        <v>727</v>
      </c>
    </row>
    <row r="154" spans="1:25" ht="22.5" customHeight="1" thickTop="1" thickBot="1" x14ac:dyDescent="0.4">
      <c r="A154" s="13">
        <v>1</v>
      </c>
      <c r="B154" s="27" t="s">
        <v>94</v>
      </c>
      <c r="C154" s="27" t="s">
        <v>94</v>
      </c>
      <c r="D154" s="27" t="s">
        <v>107</v>
      </c>
      <c r="E154" s="27" t="s">
        <v>213</v>
      </c>
      <c r="F154" s="27" t="s">
        <v>237</v>
      </c>
      <c r="G154" s="27" t="s">
        <v>98</v>
      </c>
      <c r="H154" s="27" t="s">
        <v>240</v>
      </c>
      <c r="I154" s="27" t="s">
        <v>105</v>
      </c>
      <c r="J154" s="27"/>
      <c r="K154" s="25" t="s">
        <v>243</v>
      </c>
      <c r="L154" s="166">
        <v>911252326</v>
      </c>
      <c r="M154" s="164"/>
      <c r="N154" s="164"/>
      <c r="O154" s="163">
        <f t="shared" si="47"/>
        <v>911252326</v>
      </c>
      <c r="P154" s="166">
        <v>270732146</v>
      </c>
      <c r="Q154" s="263">
        <v>640520180</v>
      </c>
      <c r="R154" s="164"/>
      <c r="S154" s="164"/>
      <c r="T154" s="164">
        <v>923615962</v>
      </c>
      <c r="U154" s="15">
        <v>923615962</v>
      </c>
      <c r="V154" s="285">
        <f t="shared" si="58"/>
        <v>100</v>
      </c>
      <c r="W154" s="15"/>
      <c r="X154" s="124" t="s">
        <v>738</v>
      </c>
      <c r="Y154" s="124" t="s">
        <v>727</v>
      </c>
    </row>
    <row r="155" spans="1:25" ht="22.5" customHeight="1" thickTop="1" thickBot="1" x14ac:dyDescent="0.4">
      <c r="A155" s="12">
        <v>1</v>
      </c>
      <c r="B155" s="32" t="s">
        <v>94</v>
      </c>
      <c r="C155" s="32" t="s">
        <v>94</v>
      </c>
      <c r="D155" s="32" t="s">
        <v>107</v>
      </c>
      <c r="E155" s="32" t="s">
        <v>213</v>
      </c>
      <c r="F155" s="32" t="s">
        <v>237</v>
      </c>
      <c r="G155" s="32" t="s">
        <v>168</v>
      </c>
      <c r="H155" s="32"/>
      <c r="I155" s="32"/>
      <c r="J155" s="32"/>
      <c r="K155" s="24" t="s">
        <v>244</v>
      </c>
      <c r="L155" s="163">
        <f>+L156</f>
        <v>0</v>
      </c>
      <c r="M155" s="163">
        <f t="shared" ref="M155:U155" si="66">+M156</f>
        <v>0</v>
      </c>
      <c r="N155" s="163">
        <f t="shared" si="66"/>
        <v>0</v>
      </c>
      <c r="O155" s="163">
        <f t="shared" si="47"/>
        <v>0</v>
      </c>
      <c r="P155" s="163">
        <f t="shared" si="66"/>
        <v>0</v>
      </c>
      <c r="Q155" s="173">
        <f t="shared" si="66"/>
        <v>0</v>
      </c>
      <c r="R155" s="163">
        <f t="shared" si="66"/>
        <v>0</v>
      </c>
      <c r="S155" s="163">
        <f t="shared" si="66"/>
        <v>0</v>
      </c>
      <c r="T155" s="163">
        <f t="shared" si="66"/>
        <v>0</v>
      </c>
      <c r="U155" s="14">
        <f t="shared" si="66"/>
        <v>0</v>
      </c>
      <c r="V155" s="285" t="e">
        <f t="shared" si="58"/>
        <v>#DIV/0!</v>
      </c>
      <c r="W155" s="14"/>
      <c r="X155" s="34"/>
      <c r="Y155" s="34"/>
    </row>
    <row r="156" spans="1:25" ht="22.5" customHeight="1" thickTop="1" thickBot="1" x14ac:dyDescent="0.4">
      <c r="A156" s="54">
        <v>1</v>
      </c>
      <c r="B156" s="55" t="s">
        <v>94</v>
      </c>
      <c r="C156" s="55" t="s">
        <v>94</v>
      </c>
      <c r="D156" s="55" t="s">
        <v>107</v>
      </c>
      <c r="E156" s="55" t="s">
        <v>213</v>
      </c>
      <c r="F156" s="55" t="s">
        <v>237</v>
      </c>
      <c r="G156" s="55" t="s">
        <v>168</v>
      </c>
      <c r="H156" s="55" t="s">
        <v>168</v>
      </c>
      <c r="I156" s="55"/>
      <c r="J156" s="55"/>
      <c r="K156" s="57" t="s">
        <v>245</v>
      </c>
      <c r="L156" s="165">
        <f>SUM(L157:L158)</f>
        <v>0</v>
      </c>
      <c r="M156" s="165">
        <f>SUM(M157:M158)</f>
        <v>0</v>
      </c>
      <c r="N156" s="165">
        <f>SUM(N157:N158)</f>
        <v>0</v>
      </c>
      <c r="O156" s="165">
        <f t="shared" si="47"/>
        <v>0</v>
      </c>
      <c r="P156" s="165">
        <f t="shared" ref="P156:U156" si="67">SUM(P157:P158)</f>
        <v>0</v>
      </c>
      <c r="Q156" s="291">
        <f t="shared" si="67"/>
        <v>0</v>
      </c>
      <c r="R156" s="165">
        <f t="shared" si="67"/>
        <v>0</v>
      </c>
      <c r="S156" s="165">
        <f t="shared" si="67"/>
        <v>0</v>
      </c>
      <c r="T156" s="165">
        <f t="shared" si="67"/>
        <v>0</v>
      </c>
      <c r="U156" s="58">
        <f t="shared" si="67"/>
        <v>0</v>
      </c>
      <c r="V156" s="287" t="e">
        <f t="shared" si="58"/>
        <v>#DIV/0!</v>
      </c>
      <c r="W156" s="14"/>
      <c r="X156" s="34"/>
      <c r="Y156" s="53"/>
    </row>
    <row r="157" spans="1:25" ht="22.5" customHeight="1" thickTop="1" thickBot="1" x14ac:dyDescent="0.4">
      <c r="A157" s="13">
        <v>1</v>
      </c>
      <c r="B157" s="27" t="s">
        <v>94</v>
      </c>
      <c r="C157" s="27" t="s">
        <v>94</v>
      </c>
      <c r="D157" s="27" t="s">
        <v>107</v>
      </c>
      <c r="E157" s="27" t="s">
        <v>213</v>
      </c>
      <c r="F157" s="27" t="s">
        <v>237</v>
      </c>
      <c r="G157" s="27" t="s">
        <v>168</v>
      </c>
      <c r="H157" s="27" t="s">
        <v>168</v>
      </c>
      <c r="I157" s="27" t="s">
        <v>94</v>
      </c>
      <c r="J157" s="27"/>
      <c r="K157" s="25" t="s">
        <v>246</v>
      </c>
      <c r="L157" s="164"/>
      <c r="M157" s="164"/>
      <c r="N157" s="164"/>
      <c r="O157" s="163">
        <f t="shared" si="47"/>
        <v>0</v>
      </c>
      <c r="P157" s="164"/>
      <c r="Q157" s="172"/>
      <c r="R157" s="164"/>
      <c r="S157" s="164"/>
      <c r="T157" s="164"/>
      <c r="U157" s="15"/>
      <c r="V157" s="285" t="e">
        <f t="shared" si="58"/>
        <v>#DIV/0!</v>
      </c>
      <c r="W157" s="15"/>
      <c r="X157" s="34"/>
      <c r="Y157" s="34"/>
    </row>
    <row r="158" spans="1:25" ht="22.5" customHeight="1" thickTop="1" thickBot="1" x14ac:dyDescent="0.4">
      <c r="A158" s="13">
        <v>1</v>
      </c>
      <c r="B158" s="27" t="s">
        <v>94</v>
      </c>
      <c r="C158" s="27" t="s">
        <v>94</v>
      </c>
      <c r="D158" s="27" t="s">
        <v>107</v>
      </c>
      <c r="E158" s="27" t="s">
        <v>213</v>
      </c>
      <c r="F158" s="27" t="s">
        <v>237</v>
      </c>
      <c r="G158" s="27" t="s">
        <v>168</v>
      </c>
      <c r="H158" s="27" t="s">
        <v>168</v>
      </c>
      <c r="I158" s="27" t="s">
        <v>105</v>
      </c>
      <c r="J158" s="27"/>
      <c r="K158" s="25" t="s">
        <v>247</v>
      </c>
      <c r="L158" s="164"/>
      <c r="M158" s="164"/>
      <c r="N158" s="164"/>
      <c r="O158" s="163">
        <f t="shared" si="47"/>
        <v>0</v>
      </c>
      <c r="P158" s="164"/>
      <c r="Q158" s="172"/>
      <c r="R158" s="164"/>
      <c r="S158" s="164"/>
      <c r="T158" s="164"/>
      <c r="U158" s="15"/>
      <c r="V158" s="285" t="e">
        <f t="shared" si="58"/>
        <v>#DIV/0!</v>
      </c>
      <c r="W158" s="15"/>
      <c r="X158" s="34"/>
      <c r="Y158" s="34"/>
    </row>
    <row r="159" spans="1:25" s="39" customFormat="1" ht="22.5" customHeight="1" thickTop="1" thickBot="1" x14ac:dyDescent="0.4">
      <c r="A159" s="47">
        <v>1</v>
      </c>
      <c r="B159" s="47">
        <v>1</v>
      </c>
      <c r="C159" s="47" t="s">
        <v>94</v>
      </c>
      <c r="D159" s="48">
        <v>2</v>
      </c>
      <c r="E159" s="48" t="s">
        <v>213</v>
      </c>
      <c r="F159" s="48" t="s">
        <v>248</v>
      </c>
      <c r="G159" s="51"/>
      <c r="H159" s="48"/>
      <c r="I159" s="48"/>
      <c r="J159" s="48"/>
      <c r="K159" s="49" t="s">
        <v>249</v>
      </c>
      <c r="L159" s="162">
        <f>+L160</f>
        <v>0</v>
      </c>
      <c r="M159" s="162">
        <f t="shared" ref="M159:U160" si="68">+M160</f>
        <v>0</v>
      </c>
      <c r="N159" s="162">
        <f t="shared" si="68"/>
        <v>0</v>
      </c>
      <c r="O159" s="162">
        <f t="shared" si="47"/>
        <v>0</v>
      </c>
      <c r="P159" s="162">
        <f t="shared" si="68"/>
        <v>0</v>
      </c>
      <c r="Q159" s="171">
        <f t="shared" si="68"/>
        <v>0</v>
      </c>
      <c r="R159" s="162">
        <f t="shared" si="68"/>
        <v>0</v>
      </c>
      <c r="S159" s="162">
        <f t="shared" si="68"/>
        <v>0</v>
      </c>
      <c r="T159" s="162">
        <f t="shared" si="68"/>
        <v>0</v>
      </c>
      <c r="U159" s="50">
        <f t="shared" si="68"/>
        <v>0</v>
      </c>
      <c r="V159" s="286" t="e">
        <f t="shared" si="58"/>
        <v>#DIV/0!</v>
      </c>
      <c r="W159" s="14"/>
      <c r="X159" s="12"/>
      <c r="Y159" s="47"/>
    </row>
    <row r="160" spans="1:25" s="39" customFormat="1" ht="22.5" customHeight="1" thickTop="1" thickBot="1" x14ac:dyDescent="0.4">
      <c r="A160" s="12">
        <v>1</v>
      </c>
      <c r="B160" s="12">
        <v>1</v>
      </c>
      <c r="C160" s="32" t="s">
        <v>94</v>
      </c>
      <c r="D160" s="12">
        <v>2</v>
      </c>
      <c r="E160" s="32" t="s">
        <v>213</v>
      </c>
      <c r="F160" s="32" t="s">
        <v>248</v>
      </c>
      <c r="G160" s="32" t="s">
        <v>107</v>
      </c>
      <c r="H160" s="32"/>
      <c r="I160" s="32"/>
      <c r="J160" s="32"/>
      <c r="K160" s="24" t="s">
        <v>250</v>
      </c>
      <c r="L160" s="163">
        <f>+L161</f>
        <v>0</v>
      </c>
      <c r="M160" s="163">
        <f t="shared" si="68"/>
        <v>0</v>
      </c>
      <c r="N160" s="163">
        <f t="shared" si="68"/>
        <v>0</v>
      </c>
      <c r="O160" s="163">
        <f t="shared" ref="O160:O210" si="69">+L160+M160-N160</f>
        <v>0</v>
      </c>
      <c r="P160" s="163">
        <f t="shared" si="68"/>
        <v>0</v>
      </c>
      <c r="Q160" s="173">
        <f t="shared" si="68"/>
        <v>0</v>
      </c>
      <c r="R160" s="163">
        <f t="shared" si="68"/>
        <v>0</v>
      </c>
      <c r="S160" s="163">
        <f t="shared" si="68"/>
        <v>0</v>
      </c>
      <c r="T160" s="163">
        <f t="shared" si="68"/>
        <v>0</v>
      </c>
      <c r="U160" s="14">
        <f t="shared" si="68"/>
        <v>0</v>
      </c>
      <c r="V160" s="285" t="e">
        <f t="shared" si="58"/>
        <v>#DIV/0!</v>
      </c>
      <c r="W160" s="14"/>
      <c r="X160" s="34"/>
      <c r="Y160" s="34"/>
    </row>
    <row r="161" spans="1:25" ht="22.5" customHeight="1" thickTop="1" thickBot="1" x14ac:dyDescent="0.4">
      <c r="A161" s="54">
        <v>1</v>
      </c>
      <c r="B161" s="55">
        <v>1</v>
      </c>
      <c r="C161" s="55" t="s">
        <v>94</v>
      </c>
      <c r="D161" s="55">
        <v>2</v>
      </c>
      <c r="E161" s="55" t="s">
        <v>213</v>
      </c>
      <c r="F161" s="55" t="s">
        <v>248</v>
      </c>
      <c r="G161" s="55" t="s">
        <v>107</v>
      </c>
      <c r="H161" s="55" t="s">
        <v>168</v>
      </c>
      <c r="I161" s="55"/>
      <c r="J161" s="55"/>
      <c r="K161" s="57" t="s">
        <v>251</v>
      </c>
      <c r="L161" s="165">
        <f>SUM(L162:L163)</f>
        <v>0</v>
      </c>
      <c r="M161" s="165">
        <f>SUM(M162:M163)</f>
        <v>0</v>
      </c>
      <c r="N161" s="165">
        <f>SUM(N162:N163)</f>
        <v>0</v>
      </c>
      <c r="O161" s="165">
        <f t="shared" si="69"/>
        <v>0</v>
      </c>
      <c r="P161" s="165">
        <f t="shared" ref="P161:U161" si="70">SUM(P162:P163)</f>
        <v>0</v>
      </c>
      <c r="Q161" s="291">
        <f t="shared" si="70"/>
        <v>0</v>
      </c>
      <c r="R161" s="165">
        <f t="shared" si="70"/>
        <v>0</v>
      </c>
      <c r="S161" s="165">
        <f t="shared" si="70"/>
        <v>0</v>
      </c>
      <c r="T161" s="165">
        <f t="shared" si="70"/>
        <v>0</v>
      </c>
      <c r="U161" s="58">
        <f t="shared" si="70"/>
        <v>0</v>
      </c>
      <c r="V161" s="287" t="e">
        <f t="shared" si="58"/>
        <v>#DIV/0!</v>
      </c>
      <c r="W161" s="14"/>
      <c r="X161" s="34"/>
      <c r="Y161" s="53"/>
    </row>
    <row r="162" spans="1:25" ht="22.5" customHeight="1" thickTop="1" thickBot="1" x14ac:dyDescent="0.4">
      <c r="A162" s="13">
        <v>1</v>
      </c>
      <c r="B162" s="13">
        <v>1</v>
      </c>
      <c r="C162" s="27" t="s">
        <v>94</v>
      </c>
      <c r="D162" s="13">
        <v>2</v>
      </c>
      <c r="E162" s="27" t="s">
        <v>213</v>
      </c>
      <c r="F162" s="27" t="s">
        <v>248</v>
      </c>
      <c r="G162" s="27" t="s">
        <v>107</v>
      </c>
      <c r="H162" s="27" t="s">
        <v>168</v>
      </c>
      <c r="I162" s="27" t="s">
        <v>94</v>
      </c>
      <c r="J162" s="27"/>
      <c r="K162" s="25" t="s">
        <v>252</v>
      </c>
      <c r="L162" s="164"/>
      <c r="M162" s="164"/>
      <c r="N162" s="164"/>
      <c r="O162" s="163">
        <f t="shared" si="69"/>
        <v>0</v>
      </c>
      <c r="P162" s="164"/>
      <c r="Q162" s="172"/>
      <c r="R162" s="164"/>
      <c r="S162" s="164"/>
      <c r="T162" s="164"/>
      <c r="U162" s="15"/>
      <c r="V162" s="285" t="e">
        <f t="shared" si="58"/>
        <v>#DIV/0!</v>
      </c>
      <c r="W162" s="15"/>
      <c r="X162" s="34"/>
      <c r="Y162" s="34"/>
    </row>
    <row r="163" spans="1:25" ht="22.5" customHeight="1" thickTop="1" thickBot="1" x14ac:dyDescent="0.4">
      <c r="A163" s="13">
        <v>1</v>
      </c>
      <c r="B163" s="13">
        <v>1</v>
      </c>
      <c r="C163" s="27" t="s">
        <v>94</v>
      </c>
      <c r="D163" s="13">
        <v>2</v>
      </c>
      <c r="E163" s="27" t="s">
        <v>213</v>
      </c>
      <c r="F163" s="27" t="s">
        <v>248</v>
      </c>
      <c r="G163" s="27" t="s">
        <v>107</v>
      </c>
      <c r="H163" s="27" t="s">
        <v>168</v>
      </c>
      <c r="I163" s="27" t="s">
        <v>105</v>
      </c>
      <c r="J163" s="27"/>
      <c r="K163" s="25" t="s">
        <v>253</v>
      </c>
      <c r="L163" s="164"/>
      <c r="M163" s="164"/>
      <c r="N163" s="164"/>
      <c r="O163" s="163">
        <f t="shared" si="69"/>
        <v>0</v>
      </c>
      <c r="P163" s="164"/>
      <c r="Q163" s="172"/>
      <c r="R163" s="164"/>
      <c r="S163" s="164"/>
      <c r="T163" s="164"/>
      <c r="U163" s="15"/>
      <c r="V163" s="285" t="e">
        <f t="shared" si="58"/>
        <v>#DIV/0!</v>
      </c>
      <c r="W163" s="15"/>
      <c r="X163" s="34"/>
      <c r="Y163" s="34"/>
    </row>
    <row r="164" spans="1:25" s="39" customFormat="1" ht="22.5" customHeight="1" thickTop="1" thickBot="1" x14ac:dyDescent="0.4">
      <c r="A164" s="47">
        <v>1</v>
      </c>
      <c r="B164" s="47">
        <v>1</v>
      </c>
      <c r="C164" s="47" t="s">
        <v>94</v>
      </c>
      <c r="D164" s="48">
        <v>2</v>
      </c>
      <c r="E164" s="48" t="s">
        <v>213</v>
      </c>
      <c r="F164" s="48" t="s">
        <v>254</v>
      </c>
      <c r="G164" s="51"/>
      <c r="H164" s="48"/>
      <c r="I164" s="48"/>
      <c r="J164" s="48"/>
      <c r="K164" s="49" t="s">
        <v>255</v>
      </c>
      <c r="L164" s="162">
        <f>+L165</f>
        <v>0</v>
      </c>
      <c r="M164" s="162">
        <f t="shared" ref="M164:U164" si="71">+M165</f>
        <v>0</v>
      </c>
      <c r="N164" s="162">
        <f t="shared" si="71"/>
        <v>0</v>
      </c>
      <c r="O164" s="162">
        <f t="shared" si="69"/>
        <v>0</v>
      </c>
      <c r="P164" s="162">
        <f t="shared" si="71"/>
        <v>0</v>
      </c>
      <c r="Q164" s="171">
        <f t="shared" si="71"/>
        <v>0</v>
      </c>
      <c r="R164" s="162">
        <f t="shared" si="71"/>
        <v>0</v>
      </c>
      <c r="S164" s="162">
        <f t="shared" si="71"/>
        <v>0</v>
      </c>
      <c r="T164" s="162">
        <f t="shared" si="71"/>
        <v>0</v>
      </c>
      <c r="U164" s="50">
        <f t="shared" si="71"/>
        <v>0</v>
      </c>
      <c r="V164" s="286" t="e">
        <f t="shared" si="58"/>
        <v>#DIV/0!</v>
      </c>
      <c r="W164" s="14"/>
      <c r="X164" s="12"/>
      <c r="Y164" s="47"/>
    </row>
    <row r="165" spans="1:25" s="39" customFormat="1" ht="22.5" customHeight="1" thickTop="1" thickBot="1" x14ac:dyDescent="0.4">
      <c r="A165" s="12">
        <v>1</v>
      </c>
      <c r="B165" s="12">
        <v>1</v>
      </c>
      <c r="C165" s="32" t="s">
        <v>94</v>
      </c>
      <c r="D165" s="12">
        <v>2</v>
      </c>
      <c r="E165" s="32" t="s">
        <v>213</v>
      </c>
      <c r="F165" s="32" t="s">
        <v>254</v>
      </c>
      <c r="G165" s="32" t="s">
        <v>98</v>
      </c>
      <c r="H165" s="32"/>
      <c r="I165" s="32"/>
      <c r="J165" s="32"/>
      <c r="K165" s="24" t="s">
        <v>256</v>
      </c>
      <c r="L165" s="163">
        <f>+L166+L169+L172</f>
        <v>0</v>
      </c>
      <c r="M165" s="163">
        <f>+M166+M169+M172</f>
        <v>0</v>
      </c>
      <c r="N165" s="163">
        <f>+N166+N169+N172</f>
        <v>0</v>
      </c>
      <c r="O165" s="163">
        <f t="shared" si="69"/>
        <v>0</v>
      </c>
      <c r="P165" s="163">
        <f t="shared" ref="P165:U165" si="72">+P166+P169+P172</f>
        <v>0</v>
      </c>
      <c r="Q165" s="173">
        <f t="shared" si="72"/>
        <v>0</v>
      </c>
      <c r="R165" s="163">
        <f t="shared" si="72"/>
        <v>0</v>
      </c>
      <c r="S165" s="163">
        <f t="shared" si="72"/>
        <v>0</v>
      </c>
      <c r="T165" s="163">
        <f t="shared" si="72"/>
        <v>0</v>
      </c>
      <c r="U165" s="14">
        <f t="shared" si="72"/>
        <v>0</v>
      </c>
      <c r="V165" s="285" t="e">
        <f t="shared" si="58"/>
        <v>#DIV/0!</v>
      </c>
      <c r="W165" s="14"/>
      <c r="X165" s="34"/>
      <c r="Y165" s="34"/>
    </row>
    <row r="166" spans="1:25" ht="22.5" customHeight="1" thickTop="1" thickBot="1" x14ac:dyDescent="0.4">
      <c r="A166" s="54">
        <v>1</v>
      </c>
      <c r="B166" s="55">
        <v>1</v>
      </c>
      <c r="C166" s="55" t="s">
        <v>94</v>
      </c>
      <c r="D166" s="55">
        <v>2</v>
      </c>
      <c r="E166" s="55" t="s">
        <v>213</v>
      </c>
      <c r="F166" s="55" t="s">
        <v>254</v>
      </c>
      <c r="G166" s="55" t="s">
        <v>98</v>
      </c>
      <c r="H166" s="55" t="s">
        <v>98</v>
      </c>
      <c r="I166" s="55"/>
      <c r="J166" s="55"/>
      <c r="K166" s="57" t="s">
        <v>257</v>
      </c>
      <c r="L166" s="165">
        <f>SUM(L167:L168)</f>
        <v>0</v>
      </c>
      <c r="M166" s="165">
        <f>SUM(M167:M168)</f>
        <v>0</v>
      </c>
      <c r="N166" s="165">
        <f>SUM(N167:N168)</f>
        <v>0</v>
      </c>
      <c r="O166" s="165">
        <f t="shared" si="69"/>
        <v>0</v>
      </c>
      <c r="P166" s="165">
        <f t="shared" ref="P166:U166" si="73">SUM(P167:P168)</f>
        <v>0</v>
      </c>
      <c r="Q166" s="291">
        <f t="shared" si="73"/>
        <v>0</v>
      </c>
      <c r="R166" s="165">
        <f t="shared" si="73"/>
        <v>0</v>
      </c>
      <c r="S166" s="165">
        <f t="shared" si="73"/>
        <v>0</v>
      </c>
      <c r="T166" s="165">
        <f t="shared" si="73"/>
        <v>0</v>
      </c>
      <c r="U166" s="58">
        <f t="shared" si="73"/>
        <v>0</v>
      </c>
      <c r="V166" s="287" t="e">
        <f t="shared" si="58"/>
        <v>#DIV/0!</v>
      </c>
      <c r="W166" s="14"/>
      <c r="X166" s="34"/>
      <c r="Y166" s="53"/>
    </row>
    <row r="167" spans="1:25" ht="22.5" customHeight="1" thickTop="1" thickBot="1" x14ac:dyDescent="0.4">
      <c r="A167" s="13">
        <v>1</v>
      </c>
      <c r="B167" s="13">
        <v>1</v>
      </c>
      <c r="C167" s="27" t="s">
        <v>94</v>
      </c>
      <c r="D167" s="13">
        <v>2</v>
      </c>
      <c r="E167" s="27" t="s">
        <v>213</v>
      </c>
      <c r="F167" s="27" t="s">
        <v>254</v>
      </c>
      <c r="G167" s="27" t="s">
        <v>98</v>
      </c>
      <c r="H167" s="27" t="s">
        <v>98</v>
      </c>
      <c r="I167" s="27" t="s">
        <v>94</v>
      </c>
      <c r="J167" s="27"/>
      <c r="K167" s="25" t="s">
        <v>258</v>
      </c>
      <c r="L167" s="164"/>
      <c r="M167" s="164"/>
      <c r="N167" s="164"/>
      <c r="O167" s="163">
        <f t="shared" si="69"/>
        <v>0</v>
      </c>
      <c r="P167" s="164"/>
      <c r="Q167" s="172"/>
      <c r="R167" s="164"/>
      <c r="S167" s="164"/>
      <c r="T167" s="164"/>
      <c r="U167" s="15"/>
      <c r="V167" s="285" t="e">
        <f t="shared" si="58"/>
        <v>#DIV/0!</v>
      </c>
      <c r="W167" s="15"/>
      <c r="X167" s="34"/>
      <c r="Y167" s="34"/>
    </row>
    <row r="168" spans="1:25" ht="22.5" customHeight="1" thickTop="1" thickBot="1" x14ac:dyDescent="0.4">
      <c r="A168" s="13">
        <v>1</v>
      </c>
      <c r="B168" s="13">
        <v>1</v>
      </c>
      <c r="C168" s="27" t="s">
        <v>94</v>
      </c>
      <c r="D168" s="13">
        <v>2</v>
      </c>
      <c r="E168" s="27" t="s">
        <v>213</v>
      </c>
      <c r="F168" s="27" t="s">
        <v>254</v>
      </c>
      <c r="G168" s="27" t="s">
        <v>98</v>
      </c>
      <c r="H168" s="27" t="s">
        <v>98</v>
      </c>
      <c r="I168" s="27" t="s">
        <v>105</v>
      </c>
      <c r="J168" s="27"/>
      <c r="K168" s="25" t="s">
        <v>259</v>
      </c>
      <c r="L168" s="164"/>
      <c r="M168" s="164"/>
      <c r="N168" s="164"/>
      <c r="O168" s="163">
        <f t="shared" si="69"/>
        <v>0</v>
      </c>
      <c r="P168" s="164"/>
      <c r="Q168" s="172"/>
      <c r="R168" s="164"/>
      <c r="S168" s="164"/>
      <c r="T168" s="164"/>
      <c r="U168" s="15"/>
      <c r="V168" s="285" t="e">
        <f t="shared" si="58"/>
        <v>#DIV/0!</v>
      </c>
      <c r="W168" s="15"/>
      <c r="X168" s="34"/>
      <c r="Y168" s="34"/>
    </row>
    <row r="169" spans="1:25" ht="22.5" customHeight="1" thickTop="1" thickBot="1" x14ac:dyDescent="0.4">
      <c r="A169" s="54">
        <v>1</v>
      </c>
      <c r="B169" s="55">
        <v>1</v>
      </c>
      <c r="C169" s="55" t="s">
        <v>94</v>
      </c>
      <c r="D169" s="55">
        <v>2</v>
      </c>
      <c r="E169" s="55" t="s">
        <v>213</v>
      </c>
      <c r="F169" s="55" t="s">
        <v>254</v>
      </c>
      <c r="G169" s="55" t="s">
        <v>98</v>
      </c>
      <c r="H169" s="55" t="s">
        <v>107</v>
      </c>
      <c r="I169" s="55"/>
      <c r="J169" s="55"/>
      <c r="K169" s="57" t="s">
        <v>260</v>
      </c>
      <c r="L169" s="165">
        <f>SUM(L170:L171)</f>
        <v>0</v>
      </c>
      <c r="M169" s="165">
        <f>SUM(M170:M171)</f>
        <v>0</v>
      </c>
      <c r="N169" s="165">
        <f>SUM(N170:N171)</f>
        <v>0</v>
      </c>
      <c r="O169" s="165">
        <f t="shared" si="69"/>
        <v>0</v>
      </c>
      <c r="P169" s="165">
        <f t="shared" ref="P169:U169" si="74">SUM(P170:P171)</f>
        <v>0</v>
      </c>
      <c r="Q169" s="291">
        <f t="shared" si="74"/>
        <v>0</v>
      </c>
      <c r="R169" s="165">
        <f t="shared" si="74"/>
        <v>0</v>
      </c>
      <c r="S169" s="165">
        <f t="shared" si="74"/>
        <v>0</v>
      </c>
      <c r="T169" s="165">
        <f t="shared" si="74"/>
        <v>0</v>
      </c>
      <c r="U169" s="58">
        <f t="shared" si="74"/>
        <v>0</v>
      </c>
      <c r="V169" s="287" t="e">
        <f t="shared" si="58"/>
        <v>#DIV/0!</v>
      </c>
      <c r="W169" s="14"/>
      <c r="X169" s="34"/>
      <c r="Y169" s="53"/>
    </row>
    <row r="170" spans="1:25" ht="22.5" customHeight="1" thickTop="1" thickBot="1" x14ac:dyDescent="0.4">
      <c r="A170" s="13">
        <v>1</v>
      </c>
      <c r="B170" s="13">
        <v>1</v>
      </c>
      <c r="C170" s="27" t="s">
        <v>94</v>
      </c>
      <c r="D170" s="13">
        <v>2</v>
      </c>
      <c r="E170" s="27" t="s">
        <v>213</v>
      </c>
      <c r="F170" s="27" t="s">
        <v>254</v>
      </c>
      <c r="G170" s="27" t="s">
        <v>98</v>
      </c>
      <c r="H170" s="27" t="s">
        <v>107</v>
      </c>
      <c r="I170" s="27" t="s">
        <v>94</v>
      </c>
      <c r="J170" s="27"/>
      <c r="K170" s="25" t="s">
        <v>261</v>
      </c>
      <c r="L170" s="164"/>
      <c r="M170" s="164"/>
      <c r="N170" s="164"/>
      <c r="O170" s="163">
        <f t="shared" si="69"/>
        <v>0</v>
      </c>
      <c r="P170" s="164"/>
      <c r="Q170" s="172"/>
      <c r="R170" s="164"/>
      <c r="S170" s="164"/>
      <c r="T170" s="164"/>
      <c r="U170" s="15"/>
      <c r="V170" s="285" t="e">
        <f t="shared" si="58"/>
        <v>#DIV/0!</v>
      </c>
      <c r="W170" s="15"/>
      <c r="X170" s="34"/>
      <c r="Y170" s="34"/>
    </row>
    <row r="171" spans="1:25" ht="22.5" customHeight="1" thickTop="1" thickBot="1" x14ac:dyDescent="0.4">
      <c r="A171" s="13">
        <v>1</v>
      </c>
      <c r="B171" s="13">
        <v>1</v>
      </c>
      <c r="C171" s="27" t="s">
        <v>94</v>
      </c>
      <c r="D171" s="13">
        <v>2</v>
      </c>
      <c r="E171" s="27" t="s">
        <v>213</v>
      </c>
      <c r="F171" s="27" t="s">
        <v>254</v>
      </c>
      <c r="G171" s="27" t="s">
        <v>98</v>
      </c>
      <c r="H171" s="27" t="s">
        <v>107</v>
      </c>
      <c r="I171" s="27" t="s">
        <v>105</v>
      </c>
      <c r="J171" s="27"/>
      <c r="K171" s="25" t="s">
        <v>262</v>
      </c>
      <c r="L171" s="164"/>
      <c r="M171" s="164"/>
      <c r="N171" s="164"/>
      <c r="O171" s="163">
        <f t="shared" si="69"/>
        <v>0</v>
      </c>
      <c r="P171" s="164"/>
      <c r="Q171" s="172"/>
      <c r="R171" s="164"/>
      <c r="S171" s="164"/>
      <c r="T171" s="164"/>
      <c r="U171" s="15"/>
      <c r="V171" s="285" t="e">
        <f t="shared" si="58"/>
        <v>#DIV/0!</v>
      </c>
      <c r="W171" s="15"/>
      <c r="X171" s="34"/>
      <c r="Y171" s="34"/>
    </row>
    <row r="172" spans="1:25" ht="22.5" customHeight="1" thickTop="1" thickBot="1" x14ac:dyDescent="0.4">
      <c r="A172" s="54">
        <v>1</v>
      </c>
      <c r="B172" s="55">
        <v>1</v>
      </c>
      <c r="C172" s="55" t="s">
        <v>94</v>
      </c>
      <c r="D172" s="55">
        <v>2</v>
      </c>
      <c r="E172" s="55" t="s">
        <v>213</v>
      </c>
      <c r="F172" s="55" t="s">
        <v>254</v>
      </c>
      <c r="G172" s="55" t="s">
        <v>98</v>
      </c>
      <c r="H172" s="55" t="s">
        <v>168</v>
      </c>
      <c r="I172" s="55"/>
      <c r="J172" s="55"/>
      <c r="K172" s="57" t="s">
        <v>263</v>
      </c>
      <c r="L172" s="165">
        <f>SUM(L173:L174)</f>
        <v>0</v>
      </c>
      <c r="M172" s="165">
        <f>SUM(M173:M174)</f>
        <v>0</v>
      </c>
      <c r="N172" s="165">
        <f>SUM(N173:N174)</f>
        <v>0</v>
      </c>
      <c r="O172" s="165">
        <f t="shared" si="69"/>
        <v>0</v>
      </c>
      <c r="P172" s="165">
        <f t="shared" ref="P172:U172" si="75">SUM(P173:P174)</f>
        <v>0</v>
      </c>
      <c r="Q172" s="291">
        <f t="shared" si="75"/>
        <v>0</v>
      </c>
      <c r="R172" s="165">
        <f t="shared" si="75"/>
        <v>0</v>
      </c>
      <c r="S172" s="165">
        <f t="shared" si="75"/>
        <v>0</v>
      </c>
      <c r="T172" s="165">
        <f t="shared" si="75"/>
        <v>0</v>
      </c>
      <c r="U172" s="58">
        <f t="shared" si="75"/>
        <v>0</v>
      </c>
      <c r="V172" s="287" t="e">
        <f t="shared" si="58"/>
        <v>#DIV/0!</v>
      </c>
      <c r="W172" s="14"/>
      <c r="X172" s="34"/>
      <c r="Y172" s="53"/>
    </row>
    <row r="173" spans="1:25" s="39" customFormat="1" ht="22.5" customHeight="1" thickTop="1" thickBot="1" x14ac:dyDescent="0.4">
      <c r="A173" s="13">
        <v>1</v>
      </c>
      <c r="B173" s="13">
        <v>1</v>
      </c>
      <c r="C173" s="27" t="s">
        <v>94</v>
      </c>
      <c r="D173" s="13">
        <v>2</v>
      </c>
      <c r="E173" s="27" t="s">
        <v>213</v>
      </c>
      <c r="F173" s="27" t="s">
        <v>254</v>
      </c>
      <c r="G173" s="27" t="s">
        <v>98</v>
      </c>
      <c r="H173" s="27" t="s">
        <v>168</v>
      </c>
      <c r="I173" s="27" t="s">
        <v>94</v>
      </c>
      <c r="J173" s="32"/>
      <c r="K173" s="25" t="s">
        <v>264</v>
      </c>
      <c r="L173" s="163"/>
      <c r="M173" s="163"/>
      <c r="N173" s="163"/>
      <c r="O173" s="163">
        <f t="shared" si="69"/>
        <v>0</v>
      </c>
      <c r="P173" s="163"/>
      <c r="Q173" s="173"/>
      <c r="R173" s="163"/>
      <c r="S173" s="163"/>
      <c r="T173" s="163"/>
      <c r="U173" s="14"/>
      <c r="V173" s="285" t="e">
        <f t="shared" si="58"/>
        <v>#DIV/0!</v>
      </c>
      <c r="W173" s="14"/>
      <c r="X173" s="34"/>
      <c r="Y173" s="34"/>
    </row>
    <row r="174" spans="1:25" s="39" customFormat="1" ht="22.5" customHeight="1" thickTop="1" thickBot="1" x14ac:dyDescent="0.4">
      <c r="A174" s="13">
        <v>1</v>
      </c>
      <c r="B174" s="13">
        <v>1</v>
      </c>
      <c r="C174" s="27" t="s">
        <v>94</v>
      </c>
      <c r="D174" s="13">
        <v>2</v>
      </c>
      <c r="E174" s="27" t="s">
        <v>213</v>
      </c>
      <c r="F174" s="27" t="s">
        <v>254</v>
      </c>
      <c r="G174" s="27" t="s">
        <v>98</v>
      </c>
      <c r="H174" s="27" t="s">
        <v>168</v>
      </c>
      <c r="I174" s="27" t="s">
        <v>105</v>
      </c>
      <c r="J174" s="32"/>
      <c r="K174" s="25" t="s">
        <v>265</v>
      </c>
      <c r="L174" s="163"/>
      <c r="M174" s="163"/>
      <c r="N174" s="163"/>
      <c r="O174" s="163">
        <f t="shared" si="69"/>
        <v>0</v>
      </c>
      <c r="P174" s="163"/>
      <c r="Q174" s="173"/>
      <c r="R174" s="163"/>
      <c r="S174" s="163"/>
      <c r="T174" s="163"/>
      <c r="U174" s="14"/>
      <c r="V174" s="285" t="e">
        <f t="shared" si="58"/>
        <v>#DIV/0!</v>
      </c>
      <c r="W174" s="14"/>
      <c r="X174" s="34"/>
      <c r="Y174" s="34"/>
    </row>
    <row r="175" spans="1:25" s="39" customFormat="1" ht="22.5" customHeight="1" thickTop="1" thickBot="1" x14ac:dyDescent="0.4">
      <c r="A175" s="47">
        <v>1</v>
      </c>
      <c r="B175" s="47">
        <v>1</v>
      </c>
      <c r="C175" s="47" t="s">
        <v>94</v>
      </c>
      <c r="D175" s="48">
        <v>2</v>
      </c>
      <c r="E175" s="48" t="s">
        <v>213</v>
      </c>
      <c r="F175" s="48" t="s">
        <v>266</v>
      </c>
      <c r="G175" s="51"/>
      <c r="H175" s="48"/>
      <c r="I175" s="48"/>
      <c r="J175" s="48"/>
      <c r="K175" s="49" t="s">
        <v>267</v>
      </c>
      <c r="L175" s="162">
        <f>SUM(L176:L177)</f>
        <v>0</v>
      </c>
      <c r="M175" s="162">
        <f>SUM(M176:M177)</f>
        <v>0</v>
      </c>
      <c r="N175" s="162">
        <f>SUM(N176:N177)</f>
        <v>0</v>
      </c>
      <c r="O175" s="162">
        <f t="shared" si="69"/>
        <v>0</v>
      </c>
      <c r="P175" s="162">
        <f t="shared" ref="P175:U175" si="76">SUM(P176:P177)</f>
        <v>0</v>
      </c>
      <c r="Q175" s="171">
        <f t="shared" si="76"/>
        <v>0</v>
      </c>
      <c r="R175" s="162">
        <f t="shared" si="76"/>
        <v>0</v>
      </c>
      <c r="S175" s="162">
        <f t="shared" si="76"/>
        <v>0</v>
      </c>
      <c r="T175" s="162">
        <f t="shared" si="76"/>
        <v>0</v>
      </c>
      <c r="U175" s="50">
        <f t="shared" si="76"/>
        <v>0</v>
      </c>
      <c r="V175" s="286" t="e">
        <f t="shared" si="58"/>
        <v>#DIV/0!</v>
      </c>
      <c r="W175" s="14"/>
      <c r="X175" s="12"/>
      <c r="Y175" s="47"/>
    </row>
    <row r="176" spans="1:25" s="39" customFormat="1" ht="22.5" customHeight="1" thickTop="1" thickBot="1" x14ac:dyDescent="0.4">
      <c r="A176" s="13">
        <v>1</v>
      </c>
      <c r="B176" s="13">
        <v>1</v>
      </c>
      <c r="C176" s="27" t="s">
        <v>94</v>
      </c>
      <c r="D176" s="13">
        <v>2</v>
      </c>
      <c r="E176" s="27" t="s">
        <v>213</v>
      </c>
      <c r="F176" s="27" t="s">
        <v>266</v>
      </c>
      <c r="G176" s="27" t="s">
        <v>94</v>
      </c>
      <c r="H176" s="27"/>
      <c r="I176" s="27"/>
      <c r="J176" s="32"/>
      <c r="K176" s="25" t="s">
        <v>268</v>
      </c>
      <c r="L176" s="163"/>
      <c r="M176" s="163"/>
      <c r="N176" s="163"/>
      <c r="O176" s="163">
        <f t="shared" si="69"/>
        <v>0</v>
      </c>
      <c r="P176" s="163"/>
      <c r="Q176" s="173"/>
      <c r="R176" s="163"/>
      <c r="S176" s="163"/>
      <c r="T176" s="163"/>
      <c r="U176" s="14"/>
      <c r="V176" s="285" t="e">
        <f t="shared" si="58"/>
        <v>#DIV/0!</v>
      </c>
      <c r="W176" s="14"/>
      <c r="X176" s="34"/>
      <c r="Y176" s="34"/>
    </row>
    <row r="177" spans="1:25" s="39" customFormat="1" ht="22.5" customHeight="1" thickTop="1" thickBot="1" x14ac:dyDescent="0.4">
      <c r="A177" s="13">
        <v>1</v>
      </c>
      <c r="B177" s="13">
        <v>1</v>
      </c>
      <c r="C177" s="27" t="s">
        <v>94</v>
      </c>
      <c r="D177" s="13">
        <v>2</v>
      </c>
      <c r="E177" s="27" t="s">
        <v>213</v>
      </c>
      <c r="F177" s="27" t="s">
        <v>266</v>
      </c>
      <c r="G177" s="27" t="s">
        <v>105</v>
      </c>
      <c r="H177" s="27"/>
      <c r="I177" s="27"/>
      <c r="J177" s="32"/>
      <c r="K177" s="25" t="s">
        <v>269</v>
      </c>
      <c r="L177" s="163"/>
      <c r="M177" s="163"/>
      <c r="N177" s="163"/>
      <c r="O177" s="163">
        <f t="shared" si="69"/>
        <v>0</v>
      </c>
      <c r="P177" s="163"/>
      <c r="Q177" s="173"/>
      <c r="R177" s="163"/>
      <c r="S177" s="163"/>
      <c r="T177" s="163"/>
      <c r="U177" s="14"/>
      <c r="V177" s="285" t="e">
        <f t="shared" si="58"/>
        <v>#DIV/0!</v>
      </c>
      <c r="W177" s="14"/>
      <c r="X177" s="34"/>
      <c r="Y177" s="34"/>
    </row>
    <row r="178" spans="1:25" s="39" customFormat="1" ht="22.5" customHeight="1" thickTop="1" thickBot="1" x14ac:dyDescent="0.4">
      <c r="A178" s="47">
        <v>1</v>
      </c>
      <c r="B178" s="47">
        <v>1</v>
      </c>
      <c r="C178" s="47" t="s">
        <v>94</v>
      </c>
      <c r="D178" s="48">
        <v>2</v>
      </c>
      <c r="E178" s="48" t="s">
        <v>213</v>
      </c>
      <c r="F178" s="48" t="s">
        <v>270</v>
      </c>
      <c r="G178" s="51"/>
      <c r="H178" s="48"/>
      <c r="I178" s="48"/>
      <c r="J178" s="48"/>
      <c r="K178" s="49" t="s">
        <v>271</v>
      </c>
      <c r="L178" s="162">
        <f>SUM(L179:L180)</f>
        <v>0</v>
      </c>
      <c r="M178" s="162">
        <f>SUM(M179:M180)</f>
        <v>0</v>
      </c>
      <c r="N178" s="162">
        <f>SUM(N179:N180)</f>
        <v>0</v>
      </c>
      <c r="O178" s="162">
        <f t="shared" si="69"/>
        <v>0</v>
      </c>
      <c r="P178" s="162">
        <f t="shared" ref="P178:U178" si="77">SUM(P179:P180)</f>
        <v>0</v>
      </c>
      <c r="Q178" s="171">
        <f t="shared" si="77"/>
        <v>0</v>
      </c>
      <c r="R178" s="162">
        <f t="shared" si="77"/>
        <v>0</v>
      </c>
      <c r="S178" s="162">
        <f t="shared" si="77"/>
        <v>0</v>
      </c>
      <c r="T178" s="162">
        <f t="shared" si="77"/>
        <v>0</v>
      </c>
      <c r="U178" s="50">
        <f t="shared" si="77"/>
        <v>0</v>
      </c>
      <c r="V178" s="286" t="e">
        <f t="shared" si="58"/>
        <v>#DIV/0!</v>
      </c>
      <c r="W178" s="14"/>
      <c r="X178" s="12"/>
      <c r="Y178" s="47"/>
    </row>
    <row r="179" spans="1:25" s="39" customFormat="1" ht="22.5" customHeight="1" thickTop="1" thickBot="1" x14ac:dyDescent="0.4">
      <c r="A179" s="13">
        <v>1</v>
      </c>
      <c r="B179" s="13">
        <v>1</v>
      </c>
      <c r="C179" s="27" t="s">
        <v>94</v>
      </c>
      <c r="D179" s="13">
        <v>2</v>
      </c>
      <c r="E179" s="27" t="s">
        <v>213</v>
      </c>
      <c r="F179" s="27" t="s">
        <v>270</v>
      </c>
      <c r="G179" s="27" t="s">
        <v>94</v>
      </c>
      <c r="H179" s="27"/>
      <c r="I179" s="27"/>
      <c r="J179" s="27"/>
      <c r="K179" s="25" t="s">
        <v>272</v>
      </c>
      <c r="L179" s="163"/>
      <c r="M179" s="163"/>
      <c r="N179" s="163"/>
      <c r="O179" s="163">
        <f t="shared" si="69"/>
        <v>0</v>
      </c>
      <c r="P179" s="163"/>
      <c r="Q179" s="173"/>
      <c r="R179" s="163"/>
      <c r="S179" s="163"/>
      <c r="T179" s="163"/>
      <c r="U179" s="14"/>
      <c r="V179" s="285" t="e">
        <f t="shared" si="58"/>
        <v>#DIV/0!</v>
      </c>
      <c r="W179" s="14"/>
      <c r="X179" s="34"/>
      <c r="Y179" s="34"/>
    </row>
    <row r="180" spans="1:25" s="39" customFormat="1" ht="22.5" customHeight="1" thickTop="1" thickBot="1" x14ac:dyDescent="0.4">
      <c r="A180" s="13">
        <v>1</v>
      </c>
      <c r="B180" s="13">
        <v>1</v>
      </c>
      <c r="C180" s="27" t="s">
        <v>94</v>
      </c>
      <c r="D180" s="13">
        <v>2</v>
      </c>
      <c r="E180" s="27" t="s">
        <v>213</v>
      </c>
      <c r="F180" s="27" t="s">
        <v>270</v>
      </c>
      <c r="G180" s="27" t="s">
        <v>105</v>
      </c>
      <c r="H180" s="27"/>
      <c r="I180" s="27"/>
      <c r="J180" s="27"/>
      <c r="K180" s="25" t="s">
        <v>273</v>
      </c>
      <c r="L180" s="163"/>
      <c r="M180" s="163"/>
      <c r="N180" s="163"/>
      <c r="O180" s="163">
        <f t="shared" si="69"/>
        <v>0</v>
      </c>
      <c r="P180" s="163"/>
      <c r="Q180" s="173"/>
      <c r="R180" s="163"/>
      <c r="S180" s="163"/>
      <c r="T180" s="163"/>
      <c r="U180" s="14"/>
      <c r="V180" s="285" t="e">
        <f t="shared" si="58"/>
        <v>#DIV/0!</v>
      </c>
      <c r="W180" s="14"/>
      <c r="X180" s="34"/>
      <c r="Y180" s="34"/>
    </row>
    <row r="181" spans="1:25" s="96" customFormat="1" ht="22.5" customHeight="1" thickTop="1" thickBot="1" x14ac:dyDescent="0.4">
      <c r="A181" s="90">
        <v>1</v>
      </c>
      <c r="B181" s="91" t="s">
        <v>94</v>
      </c>
      <c r="C181" s="91" t="s">
        <v>105</v>
      </c>
      <c r="D181" s="91"/>
      <c r="E181" s="91"/>
      <c r="F181" s="91"/>
      <c r="G181" s="91"/>
      <c r="H181" s="92"/>
      <c r="I181" s="92"/>
      <c r="J181" s="92"/>
      <c r="K181" s="93" t="s">
        <v>274</v>
      </c>
      <c r="L181" s="159">
        <f>+L182+L228+L244+L281+L299+L314+L332+L338+L437</f>
        <v>784353171</v>
      </c>
      <c r="M181" s="159">
        <f>+M182+M228+M244+M281+M299+M314+M332+M338+M437</f>
        <v>2959855640</v>
      </c>
      <c r="N181" s="159">
        <f>+N182+N228+N244+N281+N299+N314+N332+N338+N437</f>
        <v>209369292</v>
      </c>
      <c r="O181" s="159">
        <f t="shared" si="69"/>
        <v>3534839519</v>
      </c>
      <c r="P181" s="159">
        <f t="shared" ref="P181:U181" si="78">+P182+P228+P244+P281+P299+P314+P332+P338+P437</f>
        <v>12651723.6</v>
      </c>
      <c r="Q181" s="159">
        <f t="shared" si="78"/>
        <v>3487695757.8544002</v>
      </c>
      <c r="R181" s="159">
        <f t="shared" si="78"/>
        <v>34492037.545599997</v>
      </c>
      <c r="S181" s="159">
        <f t="shared" si="78"/>
        <v>0</v>
      </c>
      <c r="T181" s="159">
        <f t="shared" si="78"/>
        <v>3461547014</v>
      </c>
      <c r="U181" s="94">
        <f t="shared" si="78"/>
        <v>3461547014</v>
      </c>
      <c r="V181" s="280">
        <f t="shared" si="58"/>
        <v>100</v>
      </c>
      <c r="W181" s="94"/>
      <c r="X181" s="95"/>
      <c r="Y181" s="95"/>
    </row>
    <row r="182" spans="1:25" s="105" customFormat="1" ht="22.5" customHeight="1" thickTop="1" thickBot="1" x14ac:dyDescent="0.4">
      <c r="A182" s="99">
        <v>1</v>
      </c>
      <c r="B182" s="100">
        <v>1</v>
      </c>
      <c r="C182" s="100" t="s">
        <v>105</v>
      </c>
      <c r="D182" s="100" t="s">
        <v>98</v>
      </c>
      <c r="E182" s="100"/>
      <c r="F182" s="100"/>
      <c r="G182" s="100"/>
      <c r="H182" s="101"/>
      <c r="I182" s="101"/>
      <c r="J182" s="101"/>
      <c r="K182" s="102" t="s">
        <v>275</v>
      </c>
      <c r="L182" s="160">
        <f>+L183+L196</f>
        <v>0</v>
      </c>
      <c r="M182" s="160">
        <f>+M183+M196</f>
        <v>0</v>
      </c>
      <c r="N182" s="160">
        <f>+N183+N196</f>
        <v>0</v>
      </c>
      <c r="O182" s="160">
        <f t="shared" si="69"/>
        <v>0</v>
      </c>
      <c r="P182" s="160">
        <f t="shared" ref="P182:U182" si="79">+P183+P196</f>
        <v>0</v>
      </c>
      <c r="Q182" s="289">
        <f t="shared" si="79"/>
        <v>0</v>
      </c>
      <c r="R182" s="160">
        <f t="shared" si="79"/>
        <v>0</v>
      </c>
      <c r="S182" s="160">
        <f t="shared" si="79"/>
        <v>0</v>
      </c>
      <c r="T182" s="160">
        <f t="shared" si="79"/>
        <v>0</v>
      </c>
      <c r="U182" s="103">
        <f t="shared" si="79"/>
        <v>0</v>
      </c>
      <c r="V182" s="283" t="e">
        <f t="shared" si="58"/>
        <v>#DIV/0!</v>
      </c>
      <c r="W182" s="103"/>
      <c r="X182" s="99"/>
      <c r="Y182" s="100"/>
    </row>
    <row r="183" spans="1:25" ht="22.5" customHeight="1" thickTop="1" thickBot="1" x14ac:dyDescent="0.4">
      <c r="A183" s="42">
        <v>1</v>
      </c>
      <c r="B183" s="43">
        <v>1</v>
      </c>
      <c r="C183" s="43" t="s">
        <v>105</v>
      </c>
      <c r="D183" s="43" t="s">
        <v>98</v>
      </c>
      <c r="E183" s="43" t="s">
        <v>98</v>
      </c>
      <c r="F183" s="43"/>
      <c r="G183" s="43"/>
      <c r="H183" s="44"/>
      <c r="I183" s="44"/>
      <c r="J183" s="44"/>
      <c r="K183" s="45" t="s">
        <v>276</v>
      </c>
      <c r="L183" s="161">
        <f>+L184+L187+L190+L193</f>
        <v>0</v>
      </c>
      <c r="M183" s="161">
        <f>+M184+M187+M190+M193</f>
        <v>0</v>
      </c>
      <c r="N183" s="161">
        <f>+N184+N187+N190+N193</f>
        <v>0</v>
      </c>
      <c r="O183" s="161">
        <f t="shared" si="69"/>
        <v>0</v>
      </c>
      <c r="P183" s="161">
        <f t="shared" ref="P183:U183" si="80">+P184+P187+P190+P193</f>
        <v>0</v>
      </c>
      <c r="Q183" s="290">
        <f t="shared" si="80"/>
        <v>0</v>
      </c>
      <c r="R183" s="161">
        <f t="shared" si="80"/>
        <v>0</v>
      </c>
      <c r="S183" s="161">
        <f t="shared" si="80"/>
        <v>0</v>
      </c>
      <c r="T183" s="161">
        <f t="shared" si="80"/>
        <v>0</v>
      </c>
      <c r="U183" s="46">
        <f t="shared" si="80"/>
        <v>0</v>
      </c>
      <c r="V183" s="284" t="e">
        <f t="shared" si="58"/>
        <v>#DIV/0!</v>
      </c>
      <c r="W183" s="14"/>
      <c r="X183" s="13"/>
      <c r="Y183" s="43"/>
    </row>
    <row r="184" spans="1:25" s="39" customFormat="1" ht="22.5" customHeight="1" thickTop="1" thickBot="1" x14ac:dyDescent="0.4">
      <c r="A184" s="47">
        <v>1</v>
      </c>
      <c r="B184" s="47">
        <v>1</v>
      </c>
      <c r="C184" s="47" t="s">
        <v>105</v>
      </c>
      <c r="D184" s="48" t="s">
        <v>98</v>
      </c>
      <c r="E184" s="48" t="s">
        <v>98</v>
      </c>
      <c r="F184" s="48" t="s">
        <v>170</v>
      </c>
      <c r="G184" s="51"/>
      <c r="H184" s="48"/>
      <c r="I184" s="48"/>
      <c r="J184" s="48"/>
      <c r="K184" s="49" t="s">
        <v>277</v>
      </c>
      <c r="L184" s="162">
        <f>SUM(L185:L186)</f>
        <v>0</v>
      </c>
      <c r="M184" s="162">
        <f>SUM(M185:M186)</f>
        <v>0</v>
      </c>
      <c r="N184" s="162">
        <f>SUM(N185:N186)</f>
        <v>0</v>
      </c>
      <c r="O184" s="162">
        <f t="shared" si="69"/>
        <v>0</v>
      </c>
      <c r="P184" s="162">
        <f t="shared" ref="P184:U184" si="81">SUM(P185:P186)</f>
        <v>0</v>
      </c>
      <c r="Q184" s="171">
        <f t="shared" si="81"/>
        <v>0</v>
      </c>
      <c r="R184" s="162">
        <f t="shared" si="81"/>
        <v>0</v>
      </c>
      <c r="S184" s="162">
        <f t="shared" si="81"/>
        <v>0</v>
      </c>
      <c r="T184" s="162">
        <f t="shared" si="81"/>
        <v>0</v>
      </c>
      <c r="U184" s="50">
        <f t="shared" si="81"/>
        <v>0</v>
      </c>
      <c r="V184" s="286" t="e">
        <f t="shared" si="58"/>
        <v>#DIV/0!</v>
      </c>
      <c r="W184" s="14"/>
      <c r="X184" s="12"/>
      <c r="Y184" s="47"/>
    </row>
    <row r="185" spans="1:25" s="39" customFormat="1" ht="22.5" customHeight="1" thickTop="1" thickBot="1" x14ac:dyDescent="0.4">
      <c r="A185" s="13">
        <v>1</v>
      </c>
      <c r="B185" s="13">
        <v>1</v>
      </c>
      <c r="C185" s="27" t="s">
        <v>105</v>
      </c>
      <c r="D185" s="27" t="s">
        <v>98</v>
      </c>
      <c r="E185" s="27" t="s">
        <v>98</v>
      </c>
      <c r="F185" s="27" t="s">
        <v>170</v>
      </c>
      <c r="G185" s="27" t="s">
        <v>94</v>
      </c>
      <c r="H185" s="27"/>
      <c r="I185" s="27"/>
      <c r="J185" s="27"/>
      <c r="K185" s="25" t="s">
        <v>278</v>
      </c>
      <c r="L185" s="163"/>
      <c r="M185" s="163"/>
      <c r="N185" s="163"/>
      <c r="O185" s="163">
        <f t="shared" si="69"/>
        <v>0</v>
      </c>
      <c r="P185" s="163"/>
      <c r="Q185" s="173"/>
      <c r="R185" s="163"/>
      <c r="S185" s="163"/>
      <c r="T185" s="163"/>
      <c r="U185" s="14"/>
      <c r="V185" s="285" t="e">
        <f t="shared" si="58"/>
        <v>#DIV/0!</v>
      </c>
      <c r="W185" s="14"/>
      <c r="X185" s="34"/>
      <c r="Y185" s="34"/>
    </row>
    <row r="186" spans="1:25" s="39" customFormat="1" ht="22.5" customHeight="1" thickTop="1" thickBot="1" x14ac:dyDescent="0.4">
      <c r="A186" s="13">
        <v>1</v>
      </c>
      <c r="B186" s="13">
        <v>1</v>
      </c>
      <c r="C186" s="27" t="s">
        <v>105</v>
      </c>
      <c r="D186" s="27" t="s">
        <v>98</v>
      </c>
      <c r="E186" s="27" t="s">
        <v>98</v>
      </c>
      <c r="F186" s="27" t="s">
        <v>170</v>
      </c>
      <c r="G186" s="27" t="s">
        <v>105</v>
      </c>
      <c r="H186" s="27"/>
      <c r="I186" s="27"/>
      <c r="J186" s="27"/>
      <c r="K186" s="25" t="s">
        <v>279</v>
      </c>
      <c r="L186" s="163"/>
      <c r="M186" s="163"/>
      <c r="N186" s="163"/>
      <c r="O186" s="163">
        <f t="shared" si="69"/>
        <v>0</v>
      </c>
      <c r="P186" s="163"/>
      <c r="Q186" s="173"/>
      <c r="R186" s="163"/>
      <c r="S186" s="163"/>
      <c r="T186" s="163"/>
      <c r="U186" s="14"/>
      <c r="V186" s="285" t="e">
        <f t="shared" si="58"/>
        <v>#DIV/0!</v>
      </c>
      <c r="W186" s="14"/>
      <c r="X186" s="34"/>
      <c r="Y186" s="34"/>
    </row>
    <row r="187" spans="1:25" s="39" customFormat="1" ht="22.5" customHeight="1" thickTop="1" thickBot="1" x14ac:dyDescent="0.4">
      <c r="A187" s="47">
        <v>1</v>
      </c>
      <c r="B187" s="47">
        <v>1</v>
      </c>
      <c r="C187" s="47" t="s">
        <v>105</v>
      </c>
      <c r="D187" s="48" t="s">
        <v>98</v>
      </c>
      <c r="E187" s="48" t="s">
        <v>98</v>
      </c>
      <c r="F187" s="48" t="s">
        <v>190</v>
      </c>
      <c r="G187" s="51"/>
      <c r="H187" s="48"/>
      <c r="I187" s="48"/>
      <c r="J187" s="48"/>
      <c r="K187" s="49" t="s">
        <v>280</v>
      </c>
      <c r="L187" s="162">
        <f>SUM(L188:L189)</f>
        <v>0</v>
      </c>
      <c r="M187" s="162">
        <f>SUM(M188:M189)</f>
        <v>0</v>
      </c>
      <c r="N187" s="162">
        <f>SUM(N188:N189)</f>
        <v>0</v>
      </c>
      <c r="O187" s="162">
        <f t="shared" si="69"/>
        <v>0</v>
      </c>
      <c r="P187" s="162">
        <f t="shared" ref="P187:U187" si="82">SUM(P188:P189)</f>
        <v>0</v>
      </c>
      <c r="Q187" s="171">
        <f t="shared" si="82"/>
        <v>0</v>
      </c>
      <c r="R187" s="162">
        <f t="shared" si="82"/>
        <v>0</v>
      </c>
      <c r="S187" s="162">
        <f t="shared" si="82"/>
        <v>0</v>
      </c>
      <c r="T187" s="162">
        <f t="shared" si="82"/>
        <v>0</v>
      </c>
      <c r="U187" s="50">
        <f t="shared" si="82"/>
        <v>0</v>
      </c>
      <c r="V187" s="286" t="e">
        <f t="shared" si="58"/>
        <v>#DIV/0!</v>
      </c>
      <c r="W187" s="14"/>
      <c r="X187" s="12"/>
      <c r="Y187" s="47"/>
    </row>
    <row r="188" spans="1:25" s="39" customFormat="1" ht="22.5" customHeight="1" thickTop="1" thickBot="1" x14ac:dyDescent="0.4">
      <c r="A188" s="13">
        <v>1</v>
      </c>
      <c r="B188" s="13">
        <v>1</v>
      </c>
      <c r="C188" s="27" t="s">
        <v>105</v>
      </c>
      <c r="D188" s="27" t="s">
        <v>98</v>
      </c>
      <c r="E188" s="27" t="s">
        <v>98</v>
      </c>
      <c r="F188" s="27" t="s">
        <v>190</v>
      </c>
      <c r="G188" s="27" t="s">
        <v>94</v>
      </c>
      <c r="H188" s="27"/>
      <c r="I188" s="27"/>
      <c r="J188" s="27"/>
      <c r="K188" s="25" t="s">
        <v>281</v>
      </c>
      <c r="L188" s="163"/>
      <c r="M188" s="163"/>
      <c r="N188" s="163"/>
      <c r="O188" s="163">
        <f t="shared" si="69"/>
        <v>0</v>
      </c>
      <c r="P188" s="163"/>
      <c r="Q188" s="173"/>
      <c r="R188" s="163"/>
      <c r="S188" s="163"/>
      <c r="T188" s="163"/>
      <c r="U188" s="14"/>
      <c r="V188" s="285" t="e">
        <f t="shared" si="58"/>
        <v>#DIV/0!</v>
      </c>
      <c r="W188" s="14"/>
      <c r="X188" s="34"/>
      <c r="Y188" s="34"/>
    </row>
    <row r="189" spans="1:25" s="39" customFormat="1" ht="22.5" customHeight="1" thickTop="1" thickBot="1" x14ac:dyDescent="0.4">
      <c r="A189" s="13">
        <v>1</v>
      </c>
      <c r="B189" s="13">
        <v>1</v>
      </c>
      <c r="C189" s="27" t="s">
        <v>105</v>
      </c>
      <c r="D189" s="27" t="s">
        <v>98</v>
      </c>
      <c r="E189" s="27" t="s">
        <v>98</v>
      </c>
      <c r="F189" s="27" t="s">
        <v>190</v>
      </c>
      <c r="G189" s="27" t="s">
        <v>105</v>
      </c>
      <c r="H189" s="27"/>
      <c r="I189" s="27"/>
      <c r="J189" s="27"/>
      <c r="K189" s="25" t="s">
        <v>282</v>
      </c>
      <c r="L189" s="163"/>
      <c r="M189" s="163"/>
      <c r="N189" s="163"/>
      <c r="O189" s="163">
        <f t="shared" si="69"/>
        <v>0</v>
      </c>
      <c r="P189" s="163"/>
      <c r="Q189" s="173"/>
      <c r="R189" s="163"/>
      <c r="S189" s="163"/>
      <c r="T189" s="163"/>
      <c r="U189" s="14"/>
      <c r="V189" s="285" t="e">
        <f t="shared" si="58"/>
        <v>#DIV/0!</v>
      </c>
      <c r="W189" s="14"/>
      <c r="X189" s="34"/>
      <c r="Y189" s="34"/>
    </row>
    <row r="190" spans="1:25" s="39" customFormat="1" ht="22.5" customHeight="1" thickTop="1" thickBot="1" x14ac:dyDescent="0.4">
      <c r="A190" s="47">
        <v>1</v>
      </c>
      <c r="B190" s="47">
        <v>1</v>
      </c>
      <c r="C190" s="47" t="s">
        <v>105</v>
      </c>
      <c r="D190" s="48" t="s">
        <v>98</v>
      </c>
      <c r="E190" s="48" t="s">
        <v>98</v>
      </c>
      <c r="F190" s="48" t="s">
        <v>237</v>
      </c>
      <c r="G190" s="51"/>
      <c r="H190" s="48"/>
      <c r="I190" s="48"/>
      <c r="J190" s="48"/>
      <c r="K190" s="49" t="s">
        <v>283</v>
      </c>
      <c r="L190" s="162">
        <f>SUM(L191:L192)</f>
        <v>0</v>
      </c>
      <c r="M190" s="162">
        <f>SUM(M191:M192)</f>
        <v>0</v>
      </c>
      <c r="N190" s="162">
        <f>SUM(N191:N192)</f>
        <v>0</v>
      </c>
      <c r="O190" s="162">
        <f t="shared" si="69"/>
        <v>0</v>
      </c>
      <c r="P190" s="162">
        <f t="shared" ref="P190:U190" si="83">SUM(P191:P192)</f>
        <v>0</v>
      </c>
      <c r="Q190" s="171">
        <f t="shared" si="83"/>
        <v>0</v>
      </c>
      <c r="R190" s="162">
        <f t="shared" si="83"/>
        <v>0</v>
      </c>
      <c r="S190" s="162">
        <f t="shared" si="83"/>
        <v>0</v>
      </c>
      <c r="T190" s="162">
        <f t="shared" si="83"/>
        <v>0</v>
      </c>
      <c r="U190" s="50">
        <f t="shared" si="83"/>
        <v>0</v>
      </c>
      <c r="V190" s="286" t="e">
        <f t="shared" si="58"/>
        <v>#DIV/0!</v>
      </c>
      <c r="W190" s="14"/>
      <c r="X190" s="12"/>
      <c r="Y190" s="47"/>
    </row>
    <row r="191" spans="1:25" s="39" customFormat="1" ht="22.5" customHeight="1" thickTop="1" thickBot="1" x14ac:dyDescent="0.4">
      <c r="A191" s="13">
        <v>1</v>
      </c>
      <c r="B191" s="13">
        <v>1</v>
      </c>
      <c r="C191" s="27" t="s">
        <v>105</v>
      </c>
      <c r="D191" s="27" t="s">
        <v>98</v>
      </c>
      <c r="E191" s="27" t="s">
        <v>98</v>
      </c>
      <c r="F191" s="27" t="s">
        <v>237</v>
      </c>
      <c r="G191" s="27" t="s">
        <v>94</v>
      </c>
      <c r="H191" s="27"/>
      <c r="I191" s="27"/>
      <c r="J191" s="27"/>
      <c r="K191" s="25" t="s">
        <v>284</v>
      </c>
      <c r="L191" s="163"/>
      <c r="M191" s="163"/>
      <c r="N191" s="163"/>
      <c r="O191" s="163">
        <f t="shared" si="69"/>
        <v>0</v>
      </c>
      <c r="P191" s="163"/>
      <c r="Q191" s="173"/>
      <c r="R191" s="163"/>
      <c r="S191" s="163"/>
      <c r="T191" s="163"/>
      <c r="U191" s="14"/>
      <c r="V191" s="285" t="e">
        <f t="shared" si="58"/>
        <v>#DIV/0!</v>
      </c>
      <c r="W191" s="14"/>
      <c r="X191" s="34"/>
      <c r="Y191" s="34"/>
    </row>
    <row r="192" spans="1:25" s="39" customFormat="1" ht="22.5" customHeight="1" thickTop="1" thickBot="1" x14ac:dyDescent="0.4">
      <c r="A192" s="13">
        <v>1</v>
      </c>
      <c r="B192" s="13">
        <v>1</v>
      </c>
      <c r="C192" s="27" t="s">
        <v>105</v>
      </c>
      <c r="D192" s="27" t="s">
        <v>98</v>
      </c>
      <c r="E192" s="27" t="s">
        <v>98</v>
      </c>
      <c r="F192" s="27" t="s">
        <v>237</v>
      </c>
      <c r="G192" s="27" t="s">
        <v>105</v>
      </c>
      <c r="H192" s="27"/>
      <c r="I192" s="27"/>
      <c r="J192" s="27"/>
      <c r="K192" s="25" t="s">
        <v>285</v>
      </c>
      <c r="L192" s="163"/>
      <c r="M192" s="163"/>
      <c r="N192" s="163"/>
      <c r="O192" s="163">
        <f t="shared" si="69"/>
        <v>0</v>
      </c>
      <c r="P192" s="163"/>
      <c r="Q192" s="173"/>
      <c r="R192" s="163"/>
      <c r="S192" s="163"/>
      <c r="T192" s="163"/>
      <c r="U192" s="14"/>
      <c r="V192" s="285" t="e">
        <f t="shared" si="58"/>
        <v>#DIV/0!</v>
      </c>
      <c r="W192" s="14"/>
      <c r="X192" s="34"/>
      <c r="Y192" s="34"/>
    </row>
    <row r="193" spans="1:25" s="39" customFormat="1" ht="22.5" customHeight="1" thickTop="1" thickBot="1" x14ac:dyDescent="0.4">
      <c r="A193" s="47">
        <v>1</v>
      </c>
      <c r="B193" s="47">
        <v>1</v>
      </c>
      <c r="C193" s="47" t="s">
        <v>105</v>
      </c>
      <c r="D193" s="48" t="s">
        <v>98</v>
      </c>
      <c r="E193" s="48" t="s">
        <v>98</v>
      </c>
      <c r="F193" s="48" t="s">
        <v>286</v>
      </c>
      <c r="G193" s="51"/>
      <c r="H193" s="48"/>
      <c r="I193" s="48"/>
      <c r="J193" s="48"/>
      <c r="K193" s="49" t="s">
        <v>287</v>
      </c>
      <c r="L193" s="162">
        <f>SUM(L194:L195)</f>
        <v>0</v>
      </c>
      <c r="M193" s="162">
        <f>SUM(M194:M195)</f>
        <v>0</v>
      </c>
      <c r="N193" s="162">
        <f>SUM(N194:N195)</f>
        <v>0</v>
      </c>
      <c r="O193" s="162">
        <f t="shared" si="69"/>
        <v>0</v>
      </c>
      <c r="P193" s="162">
        <f t="shared" ref="P193:U193" si="84">SUM(P194:P195)</f>
        <v>0</v>
      </c>
      <c r="Q193" s="171">
        <f t="shared" si="84"/>
        <v>0</v>
      </c>
      <c r="R193" s="162">
        <f t="shared" si="84"/>
        <v>0</v>
      </c>
      <c r="S193" s="162">
        <f t="shared" si="84"/>
        <v>0</v>
      </c>
      <c r="T193" s="162">
        <f t="shared" si="84"/>
        <v>0</v>
      </c>
      <c r="U193" s="50">
        <f t="shared" si="84"/>
        <v>0</v>
      </c>
      <c r="V193" s="286" t="e">
        <f t="shared" si="58"/>
        <v>#DIV/0!</v>
      </c>
      <c r="W193" s="14"/>
      <c r="X193" s="12"/>
      <c r="Y193" s="47"/>
    </row>
    <row r="194" spans="1:25" s="39" customFormat="1" ht="22.5" customHeight="1" thickTop="1" thickBot="1" x14ac:dyDescent="0.4">
      <c r="A194" s="13">
        <v>1</v>
      </c>
      <c r="B194" s="13">
        <v>1</v>
      </c>
      <c r="C194" s="27" t="s">
        <v>105</v>
      </c>
      <c r="D194" s="27" t="s">
        <v>98</v>
      </c>
      <c r="E194" s="27" t="s">
        <v>98</v>
      </c>
      <c r="F194" s="27" t="s">
        <v>286</v>
      </c>
      <c r="G194" s="27" t="s">
        <v>94</v>
      </c>
      <c r="H194" s="27"/>
      <c r="I194" s="27"/>
      <c r="J194" s="27"/>
      <c r="K194" s="25" t="s">
        <v>288</v>
      </c>
      <c r="L194" s="163"/>
      <c r="M194" s="163"/>
      <c r="N194" s="163"/>
      <c r="O194" s="163">
        <f t="shared" si="69"/>
        <v>0</v>
      </c>
      <c r="P194" s="163"/>
      <c r="Q194" s="173"/>
      <c r="R194" s="163"/>
      <c r="S194" s="163"/>
      <c r="T194" s="163"/>
      <c r="U194" s="14"/>
      <c r="V194" s="285" t="e">
        <f t="shared" si="58"/>
        <v>#DIV/0!</v>
      </c>
      <c r="W194" s="14"/>
      <c r="X194" s="34"/>
      <c r="Y194" s="34"/>
    </row>
    <row r="195" spans="1:25" s="39" customFormat="1" ht="22.5" customHeight="1" thickTop="1" thickBot="1" x14ac:dyDescent="0.4">
      <c r="A195" s="13">
        <v>1</v>
      </c>
      <c r="B195" s="13">
        <v>1</v>
      </c>
      <c r="C195" s="27" t="s">
        <v>105</v>
      </c>
      <c r="D195" s="27" t="s">
        <v>98</v>
      </c>
      <c r="E195" s="27" t="s">
        <v>98</v>
      </c>
      <c r="F195" s="27" t="s">
        <v>286</v>
      </c>
      <c r="G195" s="27" t="s">
        <v>105</v>
      </c>
      <c r="H195" s="27"/>
      <c r="I195" s="27"/>
      <c r="J195" s="27"/>
      <c r="K195" s="25" t="s">
        <v>289</v>
      </c>
      <c r="L195" s="163"/>
      <c r="M195" s="163"/>
      <c r="N195" s="163"/>
      <c r="O195" s="163">
        <f t="shared" si="69"/>
        <v>0</v>
      </c>
      <c r="P195" s="163"/>
      <c r="Q195" s="173"/>
      <c r="R195" s="163"/>
      <c r="S195" s="163"/>
      <c r="T195" s="163"/>
      <c r="U195" s="14"/>
      <c r="V195" s="285" t="e">
        <f t="shared" si="58"/>
        <v>#DIV/0!</v>
      </c>
      <c r="W195" s="14"/>
      <c r="X195" s="34"/>
      <c r="Y195" s="34"/>
    </row>
    <row r="196" spans="1:25" ht="22.5" customHeight="1" thickTop="1" thickBot="1" x14ac:dyDescent="0.4">
      <c r="A196" s="42">
        <v>1</v>
      </c>
      <c r="B196" s="43">
        <v>1</v>
      </c>
      <c r="C196" s="43" t="s">
        <v>105</v>
      </c>
      <c r="D196" s="43" t="s">
        <v>98</v>
      </c>
      <c r="E196" s="43" t="s">
        <v>107</v>
      </c>
      <c r="F196" s="43"/>
      <c r="G196" s="43"/>
      <c r="H196" s="44"/>
      <c r="I196" s="44"/>
      <c r="J196" s="44"/>
      <c r="K196" s="45" t="s">
        <v>290</v>
      </c>
      <c r="L196" s="161">
        <f>+L197+L211+L221</f>
        <v>0</v>
      </c>
      <c r="M196" s="161">
        <f>+M197+M211+M221</f>
        <v>0</v>
      </c>
      <c r="N196" s="161">
        <f>+N197+N211+N221</f>
        <v>0</v>
      </c>
      <c r="O196" s="161">
        <f t="shared" si="69"/>
        <v>0</v>
      </c>
      <c r="P196" s="161">
        <f t="shared" ref="P196:U196" si="85">+P197+P211+P221</f>
        <v>0</v>
      </c>
      <c r="Q196" s="290">
        <f t="shared" si="85"/>
        <v>0</v>
      </c>
      <c r="R196" s="161">
        <f t="shared" si="85"/>
        <v>0</v>
      </c>
      <c r="S196" s="161">
        <f t="shared" si="85"/>
        <v>0</v>
      </c>
      <c r="T196" s="161">
        <f t="shared" si="85"/>
        <v>0</v>
      </c>
      <c r="U196" s="46">
        <f t="shared" si="85"/>
        <v>0</v>
      </c>
      <c r="V196" s="284" t="e">
        <f t="shared" si="58"/>
        <v>#DIV/0!</v>
      </c>
      <c r="W196" s="14"/>
      <c r="X196" s="13"/>
      <c r="Y196" s="43"/>
    </row>
    <row r="197" spans="1:25" s="39" customFormat="1" ht="22.5" customHeight="1" thickTop="1" thickBot="1" x14ac:dyDescent="0.4">
      <c r="A197" s="47">
        <v>1</v>
      </c>
      <c r="B197" s="47">
        <v>1</v>
      </c>
      <c r="C197" s="47" t="s">
        <v>105</v>
      </c>
      <c r="D197" s="48" t="s">
        <v>98</v>
      </c>
      <c r="E197" s="48" t="s">
        <v>107</v>
      </c>
      <c r="F197" s="48" t="s">
        <v>170</v>
      </c>
      <c r="G197" s="51"/>
      <c r="H197" s="48"/>
      <c r="I197" s="48"/>
      <c r="J197" s="48"/>
      <c r="K197" s="49" t="s">
        <v>291</v>
      </c>
      <c r="L197" s="162">
        <f>+L198+L201+L204</f>
        <v>0</v>
      </c>
      <c r="M197" s="162">
        <f>+M198+M201+M204</f>
        <v>0</v>
      </c>
      <c r="N197" s="162">
        <f>+N198+N201+N204</f>
        <v>0</v>
      </c>
      <c r="O197" s="162">
        <f t="shared" si="69"/>
        <v>0</v>
      </c>
      <c r="P197" s="162">
        <f t="shared" ref="P197:U197" si="86">+P198+P201+P204</f>
        <v>0</v>
      </c>
      <c r="Q197" s="171">
        <f t="shared" si="86"/>
        <v>0</v>
      </c>
      <c r="R197" s="162">
        <f t="shared" si="86"/>
        <v>0</v>
      </c>
      <c r="S197" s="162">
        <f t="shared" si="86"/>
        <v>0</v>
      </c>
      <c r="T197" s="162">
        <f t="shared" si="86"/>
        <v>0</v>
      </c>
      <c r="U197" s="50">
        <f t="shared" si="86"/>
        <v>0</v>
      </c>
      <c r="V197" s="286" t="e">
        <f t="shared" si="58"/>
        <v>#DIV/0!</v>
      </c>
      <c r="W197" s="14"/>
      <c r="X197" s="12"/>
      <c r="Y197" s="47"/>
    </row>
    <row r="198" spans="1:25" s="39" customFormat="1" ht="22.5" customHeight="1" thickTop="1" thickBot="1" x14ac:dyDescent="0.4">
      <c r="A198" s="12">
        <v>1</v>
      </c>
      <c r="B198" s="12">
        <v>1</v>
      </c>
      <c r="C198" s="32" t="s">
        <v>105</v>
      </c>
      <c r="D198" s="12" t="s">
        <v>98</v>
      </c>
      <c r="E198" s="32" t="s">
        <v>107</v>
      </c>
      <c r="F198" s="32" t="s">
        <v>170</v>
      </c>
      <c r="G198" s="32" t="s">
        <v>98</v>
      </c>
      <c r="H198" s="32"/>
      <c r="I198" s="32"/>
      <c r="J198" s="32"/>
      <c r="K198" s="24" t="s">
        <v>292</v>
      </c>
      <c r="L198" s="163">
        <f>SUM(L199:L200)</f>
        <v>0</v>
      </c>
      <c r="M198" s="163">
        <f>SUM(M199:M200)</f>
        <v>0</v>
      </c>
      <c r="N198" s="163">
        <f>SUM(N199:N200)</f>
        <v>0</v>
      </c>
      <c r="O198" s="163">
        <f t="shared" si="69"/>
        <v>0</v>
      </c>
      <c r="P198" s="163">
        <f t="shared" ref="P198:U198" si="87">SUM(P199:P200)</f>
        <v>0</v>
      </c>
      <c r="Q198" s="173">
        <f t="shared" si="87"/>
        <v>0</v>
      </c>
      <c r="R198" s="163">
        <f t="shared" si="87"/>
        <v>0</v>
      </c>
      <c r="S198" s="163">
        <f t="shared" si="87"/>
        <v>0</v>
      </c>
      <c r="T198" s="163">
        <f t="shared" si="87"/>
        <v>0</v>
      </c>
      <c r="U198" s="14">
        <f t="shared" si="87"/>
        <v>0</v>
      </c>
      <c r="V198" s="285" t="e">
        <f t="shared" si="58"/>
        <v>#DIV/0!</v>
      </c>
      <c r="W198" s="14"/>
      <c r="X198" s="34"/>
      <c r="Y198" s="34"/>
    </row>
    <row r="199" spans="1:25" s="39" customFormat="1" ht="22.5" customHeight="1" thickTop="1" thickBot="1" x14ac:dyDescent="0.4">
      <c r="A199" s="13">
        <v>1</v>
      </c>
      <c r="B199" s="13">
        <v>1</v>
      </c>
      <c r="C199" s="27" t="s">
        <v>105</v>
      </c>
      <c r="D199" s="27" t="s">
        <v>98</v>
      </c>
      <c r="E199" s="27" t="s">
        <v>107</v>
      </c>
      <c r="F199" s="27" t="s">
        <v>170</v>
      </c>
      <c r="G199" s="27" t="s">
        <v>98</v>
      </c>
      <c r="H199" s="27" t="s">
        <v>94</v>
      </c>
      <c r="I199" s="27"/>
      <c r="J199" s="27"/>
      <c r="K199" s="25" t="s">
        <v>293</v>
      </c>
      <c r="L199" s="163"/>
      <c r="M199" s="163"/>
      <c r="N199" s="163"/>
      <c r="O199" s="163">
        <f t="shared" si="69"/>
        <v>0</v>
      </c>
      <c r="P199" s="163"/>
      <c r="Q199" s="173"/>
      <c r="R199" s="163"/>
      <c r="S199" s="163"/>
      <c r="T199" s="163"/>
      <c r="U199" s="14"/>
      <c r="V199" s="285" t="e">
        <f t="shared" si="58"/>
        <v>#DIV/0!</v>
      </c>
      <c r="W199" s="14"/>
      <c r="X199" s="34"/>
      <c r="Y199" s="34"/>
    </row>
    <row r="200" spans="1:25" s="39" customFormat="1" ht="22.5" customHeight="1" thickTop="1" thickBot="1" x14ac:dyDescent="0.4">
      <c r="A200" s="13">
        <v>1</v>
      </c>
      <c r="B200" s="13">
        <v>1</v>
      </c>
      <c r="C200" s="27" t="s">
        <v>105</v>
      </c>
      <c r="D200" s="27" t="s">
        <v>98</v>
      </c>
      <c r="E200" s="27" t="s">
        <v>107</v>
      </c>
      <c r="F200" s="27" t="s">
        <v>170</v>
      </c>
      <c r="G200" s="27" t="s">
        <v>98</v>
      </c>
      <c r="H200" s="27" t="s">
        <v>105</v>
      </c>
      <c r="I200" s="27"/>
      <c r="J200" s="27"/>
      <c r="K200" s="25" t="s">
        <v>294</v>
      </c>
      <c r="L200" s="163"/>
      <c r="M200" s="163"/>
      <c r="N200" s="163"/>
      <c r="O200" s="163">
        <f t="shared" si="69"/>
        <v>0</v>
      </c>
      <c r="P200" s="163"/>
      <c r="Q200" s="173"/>
      <c r="R200" s="163"/>
      <c r="S200" s="163"/>
      <c r="T200" s="163"/>
      <c r="U200" s="14"/>
      <c r="V200" s="285" t="e">
        <f t="shared" si="58"/>
        <v>#DIV/0!</v>
      </c>
      <c r="W200" s="14"/>
      <c r="X200" s="34"/>
      <c r="Y200" s="34"/>
    </row>
    <row r="201" spans="1:25" s="39" customFormat="1" ht="22.5" customHeight="1" thickTop="1" thickBot="1" x14ac:dyDescent="0.4">
      <c r="A201" s="12">
        <v>1</v>
      </c>
      <c r="B201" s="12">
        <v>1</v>
      </c>
      <c r="C201" s="32" t="s">
        <v>105</v>
      </c>
      <c r="D201" s="12" t="s">
        <v>98</v>
      </c>
      <c r="E201" s="32" t="s">
        <v>107</v>
      </c>
      <c r="F201" s="32" t="s">
        <v>170</v>
      </c>
      <c r="G201" s="32" t="s">
        <v>107</v>
      </c>
      <c r="H201" s="32"/>
      <c r="I201" s="32"/>
      <c r="J201" s="32"/>
      <c r="K201" s="24" t="s">
        <v>295</v>
      </c>
      <c r="L201" s="163">
        <f>SUM(L202:L203)</f>
        <v>0</v>
      </c>
      <c r="M201" s="163">
        <f>SUM(M202:M203)</f>
        <v>0</v>
      </c>
      <c r="N201" s="163">
        <f>SUM(N202:N203)</f>
        <v>0</v>
      </c>
      <c r="O201" s="163">
        <f t="shared" si="69"/>
        <v>0</v>
      </c>
      <c r="P201" s="163">
        <f t="shared" ref="P201:U201" si="88">SUM(P202:P203)</f>
        <v>0</v>
      </c>
      <c r="Q201" s="173">
        <f t="shared" si="88"/>
        <v>0</v>
      </c>
      <c r="R201" s="163">
        <f t="shared" si="88"/>
        <v>0</v>
      </c>
      <c r="S201" s="163">
        <f t="shared" si="88"/>
        <v>0</v>
      </c>
      <c r="T201" s="163">
        <f t="shared" si="88"/>
        <v>0</v>
      </c>
      <c r="U201" s="14">
        <f t="shared" si="88"/>
        <v>0</v>
      </c>
      <c r="V201" s="285" t="e">
        <f t="shared" ref="V201:V264" si="89">+U201/T201*100</f>
        <v>#DIV/0!</v>
      </c>
      <c r="W201" s="14"/>
      <c r="X201" s="34"/>
      <c r="Y201" s="34"/>
    </row>
    <row r="202" spans="1:25" s="39" customFormat="1" ht="22.5" customHeight="1" thickTop="1" thickBot="1" x14ac:dyDescent="0.4">
      <c r="A202" s="13">
        <v>1</v>
      </c>
      <c r="B202" s="13">
        <v>1</v>
      </c>
      <c r="C202" s="27" t="s">
        <v>105</v>
      </c>
      <c r="D202" s="27" t="s">
        <v>98</v>
      </c>
      <c r="E202" s="27" t="s">
        <v>107</v>
      </c>
      <c r="F202" s="27" t="s">
        <v>170</v>
      </c>
      <c r="G202" s="27" t="s">
        <v>107</v>
      </c>
      <c r="H202" s="27" t="s">
        <v>94</v>
      </c>
      <c r="I202" s="27"/>
      <c r="J202" s="27"/>
      <c r="K202" s="25" t="s">
        <v>296</v>
      </c>
      <c r="L202" s="163"/>
      <c r="M202" s="163"/>
      <c r="N202" s="163"/>
      <c r="O202" s="163">
        <f t="shared" si="69"/>
        <v>0</v>
      </c>
      <c r="P202" s="163"/>
      <c r="Q202" s="173"/>
      <c r="R202" s="163"/>
      <c r="S202" s="163"/>
      <c r="T202" s="163"/>
      <c r="U202" s="14"/>
      <c r="V202" s="285" t="e">
        <f t="shared" si="89"/>
        <v>#DIV/0!</v>
      </c>
      <c r="W202" s="14"/>
      <c r="X202" s="34"/>
      <c r="Y202" s="34"/>
    </row>
    <row r="203" spans="1:25" s="39" customFormat="1" ht="22.5" customHeight="1" thickTop="1" thickBot="1" x14ac:dyDescent="0.4">
      <c r="A203" s="13">
        <v>1</v>
      </c>
      <c r="B203" s="13">
        <v>1</v>
      </c>
      <c r="C203" s="27" t="s">
        <v>105</v>
      </c>
      <c r="D203" s="27" t="s">
        <v>98</v>
      </c>
      <c r="E203" s="27" t="s">
        <v>107</v>
      </c>
      <c r="F203" s="27" t="s">
        <v>170</v>
      </c>
      <c r="G203" s="27" t="s">
        <v>107</v>
      </c>
      <c r="H203" s="27" t="s">
        <v>105</v>
      </c>
      <c r="I203" s="27"/>
      <c r="J203" s="27"/>
      <c r="K203" s="25" t="s">
        <v>297</v>
      </c>
      <c r="L203" s="163"/>
      <c r="M203" s="163"/>
      <c r="N203" s="163"/>
      <c r="O203" s="163">
        <f t="shared" si="69"/>
        <v>0</v>
      </c>
      <c r="P203" s="163"/>
      <c r="Q203" s="173"/>
      <c r="R203" s="163"/>
      <c r="S203" s="163"/>
      <c r="T203" s="163"/>
      <c r="U203" s="14"/>
      <c r="V203" s="285" t="e">
        <f t="shared" si="89"/>
        <v>#DIV/0!</v>
      </c>
      <c r="W203" s="14"/>
      <c r="X203" s="34"/>
      <c r="Y203" s="34"/>
    </row>
    <row r="204" spans="1:25" s="39" customFormat="1" ht="22.5" customHeight="1" thickTop="1" thickBot="1" x14ac:dyDescent="0.4">
      <c r="A204" s="12">
        <v>1</v>
      </c>
      <c r="B204" s="12">
        <v>1</v>
      </c>
      <c r="C204" s="32" t="s">
        <v>105</v>
      </c>
      <c r="D204" s="12" t="s">
        <v>98</v>
      </c>
      <c r="E204" s="32" t="s">
        <v>107</v>
      </c>
      <c r="F204" s="32" t="s">
        <v>170</v>
      </c>
      <c r="G204" s="32" t="s">
        <v>168</v>
      </c>
      <c r="H204" s="32"/>
      <c r="I204" s="32"/>
      <c r="J204" s="32"/>
      <c r="K204" s="24" t="s">
        <v>298</v>
      </c>
      <c r="L204" s="163">
        <f>+L205+L208</f>
        <v>0</v>
      </c>
      <c r="M204" s="163">
        <f>+M205+M208</f>
        <v>0</v>
      </c>
      <c r="N204" s="163">
        <f>+N205+N208</f>
        <v>0</v>
      </c>
      <c r="O204" s="163">
        <f t="shared" si="69"/>
        <v>0</v>
      </c>
      <c r="P204" s="163">
        <f t="shared" ref="P204:U204" si="90">+P205+P208</f>
        <v>0</v>
      </c>
      <c r="Q204" s="173">
        <f t="shared" si="90"/>
        <v>0</v>
      </c>
      <c r="R204" s="163">
        <f t="shared" si="90"/>
        <v>0</v>
      </c>
      <c r="S204" s="163">
        <f t="shared" si="90"/>
        <v>0</v>
      </c>
      <c r="T204" s="163">
        <f t="shared" si="90"/>
        <v>0</v>
      </c>
      <c r="U204" s="14">
        <f t="shared" si="90"/>
        <v>0</v>
      </c>
      <c r="V204" s="285" t="e">
        <f t="shared" si="89"/>
        <v>#DIV/0!</v>
      </c>
      <c r="W204" s="14"/>
      <c r="X204" s="34"/>
      <c r="Y204" s="34"/>
    </row>
    <row r="205" spans="1:25" ht="22.5" customHeight="1" thickTop="1" thickBot="1" x14ac:dyDescent="0.4">
      <c r="A205" s="13">
        <v>1</v>
      </c>
      <c r="B205" s="13">
        <v>1</v>
      </c>
      <c r="C205" s="27" t="s">
        <v>105</v>
      </c>
      <c r="D205" s="27" t="s">
        <v>98</v>
      </c>
      <c r="E205" s="27" t="s">
        <v>107</v>
      </c>
      <c r="F205" s="27" t="s">
        <v>170</v>
      </c>
      <c r="G205" s="27" t="s">
        <v>168</v>
      </c>
      <c r="H205" s="27" t="s">
        <v>98</v>
      </c>
      <c r="I205" s="27"/>
      <c r="J205" s="27"/>
      <c r="K205" s="25" t="s">
        <v>299</v>
      </c>
      <c r="L205" s="164">
        <f>SUM(L206:L207)</f>
        <v>0</v>
      </c>
      <c r="M205" s="164">
        <f>SUM(M206:M207)</f>
        <v>0</v>
      </c>
      <c r="N205" s="164">
        <f>SUM(N206:N207)</f>
        <v>0</v>
      </c>
      <c r="O205" s="164">
        <f t="shared" si="69"/>
        <v>0</v>
      </c>
      <c r="P205" s="164">
        <f t="shared" ref="P205:U205" si="91">SUM(P206:P207)</f>
        <v>0</v>
      </c>
      <c r="Q205" s="172">
        <f t="shared" si="91"/>
        <v>0</v>
      </c>
      <c r="R205" s="164">
        <f t="shared" si="91"/>
        <v>0</v>
      </c>
      <c r="S205" s="164">
        <f t="shared" si="91"/>
        <v>0</v>
      </c>
      <c r="T205" s="164">
        <f t="shared" si="91"/>
        <v>0</v>
      </c>
      <c r="U205" s="15">
        <f t="shared" si="91"/>
        <v>0</v>
      </c>
      <c r="V205" s="285" t="e">
        <f t="shared" si="89"/>
        <v>#DIV/0!</v>
      </c>
      <c r="W205" s="15"/>
      <c r="X205" s="34"/>
      <c r="Y205" s="34"/>
    </row>
    <row r="206" spans="1:25" ht="22.5" customHeight="1" thickTop="1" thickBot="1" x14ac:dyDescent="0.4">
      <c r="A206" s="13">
        <v>1</v>
      </c>
      <c r="B206" s="13">
        <v>1</v>
      </c>
      <c r="C206" s="27" t="s">
        <v>105</v>
      </c>
      <c r="D206" s="27" t="s">
        <v>98</v>
      </c>
      <c r="E206" s="27" t="s">
        <v>107</v>
      </c>
      <c r="F206" s="27" t="s">
        <v>170</v>
      </c>
      <c r="G206" s="27" t="s">
        <v>168</v>
      </c>
      <c r="H206" s="27" t="s">
        <v>98</v>
      </c>
      <c r="I206" s="27" t="s">
        <v>94</v>
      </c>
      <c r="J206" s="27"/>
      <c r="K206" s="25" t="s">
        <v>300</v>
      </c>
      <c r="L206" s="164"/>
      <c r="M206" s="164"/>
      <c r="N206" s="164"/>
      <c r="O206" s="163">
        <f t="shared" si="69"/>
        <v>0</v>
      </c>
      <c r="P206" s="164"/>
      <c r="Q206" s="172"/>
      <c r="R206" s="164"/>
      <c r="S206" s="164"/>
      <c r="T206" s="164"/>
      <c r="U206" s="15"/>
      <c r="V206" s="285" t="e">
        <f t="shared" si="89"/>
        <v>#DIV/0!</v>
      </c>
      <c r="W206" s="15"/>
      <c r="X206" s="34"/>
      <c r="Y206" s="34"/>
    </row>
    <row r="207" spans="1:25" ht="22.5" customHeight="1" thickTop="1" thickBot="1" x14ac:dyDescent="0.4">
      <c r="A207" s="13">
        <v>1</v>
      </c>
      <c r="B207" s="13">
        <v>1</v>
      </c>
      <c r="C207" s="27" t="s">
        <v>105</v>
      </c>
      <c r="D207" s="27" t="s">
        <v>98</v>
      </c>
      <c r="E207" s="27" t="s">
        <v>107</v>
      </c>
      <c r="F207" s="27" t="s">
        <v>170</v>
      </c>
      <c r="G207" s="27" t="s">
        <v>168</v>
      </c>
      <c r="H207" s="27" t="s">
        <v>98</v>
      </c>
      <c r="I207" s="27" t="s">
        <v>105</v>
      </c>
      <c r="J207" s="27"/>
      <c r="K207" s="25" t="s">
        <v>301</v>
      </c>
      <c r="L207" s="164"/>
      <c r="M207" s="164"/>
      <c r="N207" s="164"/>
      <c r="O207" s="163">
        <f t="shared" si="69"/>
        <v>0</v>
      </c>
      <c r="P207" s="164"/>
      <c r="Q207" s="172"/>
      <c r="R207" s="164"/>
      <c r="S207" s="164"/>
      <c r="T207" s="164"/>
      <c r="U207" s="15"/>
      <c r="V207" s="285" t="e">
        <f t="shared" si="89"/>
        <v>#DIV/0!</v>
      </c>
      <c r="W207" s="15"/>
      <c r="X207" s="34"/>
      <c r="Y207" s="34"/>
    </row>
    <row r="208" spans="1:25" ht="22.5" customHeight="1" thickTop="1" thickBot="1" x14ac:dyDescent="0.4">
      <c r="A208" s="13">
        <v>1</v>
      </c>
      <c r="B208" s="13">
        <v>1</v>
      </c>
      <c r="C208" s="27" t="s">
        <v>105</v>
      </c>
      <c r="D208" s="27" t="s">
        <v>98</v>
      </c>
      <c r="E208" s="27" t="s">
        <v>107</v>
      </c>
      <c r="F208" s="27" t="s">
        <v>170</v>
      </c>
      <c r="G208" s="27" t="s">
        <v>168</v>
      </c>
      <c r="H208" s="27" t="s">
        <v>107</v>
      </c>
      <c r="I208" s="27"/>
      <c r="J208" s="27"/>
      <c r="K208" s="25" t="s">
        <v>302</v>
      </c>
      <c r="L208" s="164">
        <f>SUM(L209:L210)</f>
        <v>0</v>
      </c>
      <c r="M208" s="164">
        <f>SUM(M209:M210)</f>
        <v>0</v>
      </c>
      <c r="N208" s="164">
        <f>SUM(N209:N210)</f>
        <v>0</v>
      </c>
      <c r="O208" s="164">
        <f t="shared" si="69"/>
        <v>0</v>
      </c>
      <c r="P208" s="164">
        <f t="shared" ref="P208:U208" si="92">SUM(P209:P210)</f>
        <v>0</v>
      </c>
      <c r="Q208" s="172">
        <f t="shared" si="92"/>
        <v>0</v>
      </c>
      <c r="R208" s="164">
        <f t="shared" si="92"/>
        <v>0</v>
      </c>
      <c r="S208" s="164">
        <f t="shared" si="92"/>
        <v>0</v>
      </c>
      <c r="T208" s="164">
        <f t="shared" si="92"/>
        <v>0</v>
      </c>
      <c r="U208" s="15">
        <f t="shared" si="92"/>
        <v>0</v>
      </c>
      <c r="V208" s="285" t="e">
        <f t="shared" si="89"/>
        <v>#DIV/0!</v>
      </c>
      <c r="W208" s="15"/>
      <c r="X208" s="34"/>
      <c r="Y208" s="34"/>
    </row>
    <row r="209" spans="1:25" ht="22.5" customHeight="1" thickTop="1" thickBot="1" x14ac:dyDescent="0.4">
      <c r="A209" s="13">
        <v>1</v>
      </c>
      <c r="B209" s="13">
        <v>1</v>
      </c>
      <c r="C209" s="27" t="s">
        <v>105</v>
      </c>
      <c r="D209" s="27" t="s">
        <v>98</v>
      </c>
      <c r="E209" s="27" t="s">
        <v>107</v>
      </c>
      <c r="F209" s="27" t="s">
        <v>170</v>
      </c>
      <c r="G209" s="27" t="s">
        <v>168</v>
      </c>
      <c r="H209" s="27" t="s">
        <v>107</v>
      </c>
      <c r="I209" s="27" t="s">
        <v>94</v>
      </c>
      <c r="J209" s="27"/>
      <c r="K209" s="25" t="s">
        <v>303</v>
      </c>
      <c r="L209" s="164"/>
      <c r="M209" s="164"/>
      <c r="N209" s="164"/>
      <c r="O209" s="163">
        <f t="shared" si="69"/>
        <v>0</v>
      </c>
      <c r="P209" s="164"/>
      <c r="Q209" s="172"/>
      <c r="R209" s="164"/>
      <c r="S209" s="164"/>
      <c r="T209" s="164"/>
      <c r="U209" s="15"/>
      <c r="V209" s="285" t="e">
        <f t="shared" si="89"/>
        <v>#DIV/0!</v>
      </c>
      <c r="W209" s="15"/>
      <c r="X209" s="34"/>
      <c r="Y209" s="34"/>
    </row>
    <row r="210" spans="1:25" ht="22.5" customHeight="1" thickTop="1" thickBot="1" x14ac:dyDescent="0.4">
      <c r="A210" s="13">
        <v>1</v>
      </c>
      <c r="B210" s="13">
        <v>1</v>
      </c>
      <c r="C210" s="27" t="s">
        <v>105</v>
      </c>
      <c r="D210" s="27" t="s">
        <v>98</v>
      </c>
      <c r="E210" s="27" t="s">
        <v>107</v>
      </c>
      <c r="F210" s="27" t="s">
        <v>170</v>
      </c>
      <c r="G210" s="27" t="s">
        <v>168</v>
      </c>
      <c r="H210" s="27" t="s">
        <v>107</v>
      </c>
      <c r="I210" s="27" t="s">
        <v>105</v>
      </c>
      <c r="J210" s="27"/>
      <c r="K210" s="25" t="s">
        <v>304</v>
      </c>
      <c r="L210" s="164"/>
      <c r="M210" s="164"/>
      <c r="N210" s="164"/>
      <c r="O210" s="163">
        <f t="shared" si="69"/>
        <v>0</v>
      </c>
      <c r="P210" s="164"/>
      <c r="Q210" s="172"/>
      <c r="R210" s="164"/>
      <c r="S210" s="164"/>
      <c r="T210" s="164"/>
      <c r="U210" s="15"/>
      <c r="V210" s="285" t="e">
        <f t="shared" si="89"/>
        <v>#DIV/0!</v>
      </c>
      <c r="W210" s="15"/>
      <c r="X210" s="34"/>
      <c r="Y210" s="34"/>
    </row>
    <row r="211" spans="1:25" s="39" customFormat="1" ht="22.5" customHeight="1" thickTop="1" thickBot="1" x14ac:dyDescent="0.4">
      <c r="A211" s="47">
        <v>1</v>
      </c>
      <c r="B211" s="47">
        <v>1</v>
      </c>
      <c r="C211" s="47" t="s">
        <v>105</v>
      </c>
      <c r="D211" s="48" t="s">
        <v>98</v>
      </c>
      <c r="E211" s="48" t="s">
        <v>107</v>
      </c>
      <c r="F211" s="48" t="s">
        <v>190</v>
      </c>
      <c r="G211" s="51"/>
      <c r="H211" s="48"/>
      <c r="I211" s="48"/>
      <c r="J211" s="48"/>
      <c r="K211" s="49" t="s">
        <v>305</v>
      </c>
      <c r="L211" s="162">
        <f>+L212+L215+L218</f>
        <v>0</v>
      </c>
      <c r="M211" s="162">
        <f>+M212+M215+M218</f>
        <v>0</v>
      </c>
      <c r="N211" s="162">
        <f>+N212+N215+N218</f>
        <v>0</v>
      </c>
      <c r="O211" s="162">
        <f t="shared" ref="O211:O263" si="93">+L211+M211-N211</f>
        <v>0</v>
      </c>
      <c r="P211" s="162">
        <f t="shared" ref="P211:U211" si="94">+P212+P215+P218</f>
        <v>0</v>
      </c>
      <c r="Q211" s="171">
        <f t="shared" si="94"/>
        <v>0</v>
      </c>
      <c r="R211" s="162">
        <f t="shared" si="94"/>
        <v>0</v>
      </c>
      <c r="S211" s="162">
        <f t="shared" si="94"/>
        <v>0</v>
      </c>
      <c r="T211" s="162">
        <f t="shared" si="94"/>
        <v>0</v>
      </c>
      <c r="U211" s="50">
        <f t="shared" si="94"/>
        <v>0</v>
      </c>
      <c r="V211" s="286" t="e">
        <f t="shared" si="89"/>
        <v>#DIV/0!</v>
      </c>
      <c r="W211" s="14"/>
      <c r="X211" s="12"/>
      <c r="Y211" s="47"/>
    </row>
    <row r="212" spans="1:25" s="39" customFormat="1" ht="22.5" customHeight="1" thickTop="1" thickBot="1" x14ac:dyDescent="0.4">
      <c r="A212" s="12">
        <v>1</v>
      </c>
      <c r="B212" s="12">
        <v>1</v>
      </c>
      <c r="C212" s="32" t="s">
        <v>105</v>
      </c>
      <c r="D212" s="12" t="s">
        <v>98</v>
      </c>
      <c r="E212" s="32" t="s">
        <v>107</v>
      </c>
      <c r="F212" s="32" t="s">
        <v>190</v>
      </c>
      <c r="G212" s="32" t="s">
        <v>98</v>
      </c>
      <c r="H212" s="32"/>
      <c r="I212" s="32"/>
      <c r="J212" s="32"/>
      <c r="K212" s="24" t="s">
        <v>306</v>
      </c>
      <c r="L212" s="163">
        <f>SUM(L213:L214)</f>
        <v>0</v>
      </c>
      <c r="M212" s="163">
        <f>SUM(M213:M214)</f>
        <v>0</v>
      </c>
      <c r="N212" s="163">
        <f>SUM(N213:N214)</f>
        <v>0</v>
      </c>
      <c r="O212" s="163">
        <f t="shared" si="93"/>
        <v>0</v>
      </c>
      <c r="P212" s="163">
        <f t="shared" ref="P212:U212" si="95">SUM(P213:P214)</f>
        <v>0</v>
      </c>
      <c r="Q212" s="173">
        <f t="shared" si="95"/>
        <v>0</v>
      </c>
      <c r="R212" s="163">
        <f t="shared" si="95"/>
        <v>0</v>
      </c>
      <c r="S212" s="163">
        <f t="shared" si="95"/>
        <v>0</v>
      </c>
      <c r="T212" s="163">
        <f t="shared" si="95"/>
        <v>0</v>
      </c>
      <c r="U212" s="14">
        <f t="shared" si="95"/>
        <v>0</v>
      </c>
      <c r="V212" s="285" t="e">
        <f t="shared" si="89"/>
        <v>#DIV/0!</v>
      </c>
      <c r="W212" s="14"/>
      <c r="X212" s="34"/>
      <c r="Y212" s="34"/>
    </row>
    <row r="213" spans="1:25" ht="22.5" customHeight="1" thickTop="1" thickBot="1" x14ac:dyDescent="0.4">
      <c r="A213" s="13">
        <v>1</v>
      </c>
      <c r="B213" s="13">
        <v>1</v>
      </c>
      <c r="C213" s="27" t="s">
        <v>105</v>
      </c>
      <c r="D213" s="27" t="s">
        <v>98</v>
      </c>
      <c r="E213" s="27" t="s">
        <v>107</v>
      </c>
      <c r="F213" s="27" t="s">
        <v>190</v>
      </c>
      <c r="G213" s="27" t="s">
        <v>98</v>
      </c>
      <c r="H213" s="27" t="s">
        <v>94</v>
      </c>
      <c r="I213" s="27"/>
      <c r="J213" s="27"/>
      <c r="K213" s="25" t="s">
        <v>307</v>
      </c>
      <c r="L213" s="164"/>
      <c r="M213" s="164"/>
      <c r="N213" s="164"/>
      <c r="O213" s="163">
        <f t="shared" si="93"/>
        <v>0</v>
      </c>
      <c r="P213" s="164"/>
      <c r="Q213" s="172"/>
      <c r="R213" s="164"/>
      <c r="S213" s="164"/>
      <c r="T213" s="164"/>
      <c r="U213" s="15"/>
      <c r="V213" s="285" t="e">
        <f t="shared" si="89"/>
        <v>#DIV/0!</v>
      </c>
      <c r="W213" s="15"/>
      <c r="X213" s="34"/>
      <c r="Y213" s="34"/>
    </row>
    <row r="214" spans="1:25" ht="22.5" customHeight="1" thickTop="1" thickBot="1" x14ac:dyDescent="0.4">
      <c r="A214" s="13">
        <v>1</v>
      </c>
      <c r="B214" s="13">
        <v>1</v>
      </c>
      <c r="C214" s="27" t="s">
        <v>105</v>
      </c>
      <c r="D214" s="27" t="s">
        <v>98</v>
      </c>
      <c r="E214" s="27" t="s">
        <v>107</v>
      </c>
      <c r="F214" s="27" t="s">
        <v>190</v>
      </c>
      <c r="G214" s="27" t="s">
        <v>98</v>
      </c>
      <c r="H214" s="27" t="s">
        <v>105</v>
      </c>
      <c r="I214" s="27"/>
      <c r="J214" s="27"/>
      <c r="K214" s="25" t="s">
        <v>308</v>
      </c>
      <c r="L214" s="164"/>
      <c r="M214" s="164"/>
      <c r="N214" s="164"/>
      <c r="O214" s="163">
        <f t="shared" si="93"/>
        <v>0</v>
      </c>
      <c r="P214" s="164"/>
      <c r="Q214" s="172"/>
      <c r="R214" s="164"/>
      <c r="S214" s="164"/>
      <c r="T214" s="164"/>
      <c r="U214" s="15"/>
      <c r="V214" s="285" t="e">
        <f t="shared" si="89"/>
        <v>#DIV/0!</v>
      </c>
      <c r="W214" s="15"/>
      <c r="X214" s="34"/>
      <c r="Y214" s="34"/>
    </row>
    <row r="215" spans="1:25" s="39" customFormat="1" ht="22.5" customHeight="1" thickTop="1" thickBot="1" x14ac:dyDescent="0.4">
      <c r="A215" s="12">
        <v>1</v>
      </c>
      <c r="B215" s="12">
        <v>1</v>
      </c>
      <c r="C215" s="32" t="s">
        <v>105</v>
      </c>
      <c r="D215" s="12" t="s">
        <v>98</v>
      </c>
      <c r="E215" s="32" t="s">
        <v>107</v>
      </c>
      <c r="F215" s="32" t="s">
        <v>190</v>
      </c>
      <c r="G215" s="32" t="s">
        <v>107</v>
      </c>
      <c r="H215" s="32"/>
      <c r="I215" s="32"/>
      <c r="J215" s="32"/>
      <c r="K215" s="24" t="s">
        <v>309</v>
      </c>
      <c r="L215" s="163">
        <f>SUM(L216:L217)</f>
        <v>0</v>
      </c>
      <c r="M215" s="163">
        <f>SUM(M216:M217)</f>
        <v>0</v>
      </c>
      <c r="N215" s="163">
        <f>SUM(N216:N217)</f>
        <v>0</v>
      </c>
      <c r="O215" s="163">
        <f t="shared" si="93"/>
        <v>0</v>
      </c>
      <c r="P215" s="163">
        <f t="shared" ref="P215:U215" si="96">SUM(P216:P217)</f>
        <v>0</v>
      </c>
      <c r="Q215" s="173">
        <f t="shared" si="96"/>
        <v>0</v>
      </c>
      <c r="R215" s="163">
        <f t="shared" si="96"/>
        <v>0</v>
      </c>
      <c r="S215" s="163">
        <f t="shared" si="96"/>
        <v>0</v>
      </c>
      <c r="T215" s="163">
        <f t="shared" si="96"/>
        <v>0</v>
      </c>
      <c r="U215" s="14">
        <f t="shared" si="96"/>
        <v>0</v>
      </c>
      <c r="V215" s="285" t="e">
        <f t="shared" si="89"/>
        <v>#DIV/0!</v>
      </c>
      <c r="W215" s="14"/>
      <c r="X215" s="34"/>
      <c r="Y215" s="34"/>
    </row>
    <row r="216" spans="1:25" ht="22.5" customHeight="1" thickTop="1" thickBot="1" x14ac:dyDescent="0.4">
      <c r="A216" s="13">
        <v>1</v>
      </c>
      <c r="B216" s="13">
        <v>1</v>
      </c>
      <c r="C216" s="27" t="s">
        <v>105</v>
      </c>
      <c r="D216" s="27" t="s">
        <v>98</v>
      </c>
      <c r="E216" s="27" t="s">
        <v>107</v>
      </c>
      <c r="F216" s="27" t="s">
        <v>190</v>
      </c>
      <c r="G216" s="27" t="s">
        <v>107</v>
      </c>
      <c r="H216" s="27" t="s">
        <v>94</v>
      </c>
      <c r="I216" s="27"/>
      <c r="J216" s="27"/>
      <c r="K216" s="25" t="s">
        <v>310</v>
      </c>
      <c r="L216" s="164"/>
      <c r="M216" s="164"/>
      <c r="N216" s="164"/>
      <c r="O216" s="163">
        <f t="shared" si="93"/>
        <v>0</v>
      </c>
      <c r="P216" s="164"/>
      <c r="Q216" s="172"/>
      <c r="R216" s="164"/>
      <c r="S216" s="164"/>
      <c r="T216" s="164"/>
      <c r="U216" s="15"/>
      <c r="V216" s="285" t="e">
        <f t="shared" si="89"/>
        <v>#DIV/0!</v>
      </c>
      <c r="W216" s="15"/>
      <c r="X216" s="34"/>
      <c r="Y216" s="34"/>
    </row>
    <row r="217" spans="1:25" ht="22.5" customHeight="1" thickTop="1" thickBot="1" x14ac:dyDescent="0.4">
      <c r="A217" s="13">
        <v>1</v>
      </c>
      <c r="B217" s="13">
        <v>1</v>
      </c>
      <c r="C217" s="27" t="s">
        <v>105</v>
      </c>
      <c r="D217" s="27" t="s">
        <v>98</v>
      </c>
      <c r="E217" s="27" t="s">
        <v>107</v>
      </c>
      <c r="F217" s="27" t="s">
        <v>190</v>
      </c>
      <c r="G217" s="27" t="s">
        <v>107</v>
      </c>
      <c r="H217" s="27" t="s">
        <v>105</v>
      </c>
      <c r="I217" s="27"/>
      <c r="J217" s="27"/>
      <c r="K217" s="25" t="s">
        <v>311</v>
      </c>
      <c r="L217" s="164"/>
      <c r="M217" s="164"/>
      <c r="N217" s="164"/>
      <c r="O217" s="163">
        <f t="shared" si="93"/>
        <v>0</v>
      </c>
      <c r="P217" s="164"/>
      <c r="Q217" s="172"/>
      <c r="R217" s="164"/>
      <c r="S217" s="164"/>
      <c r="T217" s="164"/>
      <c r="U217" s="15"/>
      <c r="V217" s="285" t="e">
        <f t="shared" si="89"/>
        <v>#DIV/0!</v>
      </c>
      <c r="W217" s="15"/>
      <c r="X217" s="34"/>
      <c r="Y217" s="34"/>
    </row>
    <row r="218" spans="1:25" s="39" customFormat="1" ht="22.5" customHeight="1" thickTop="1" thickBot="1" x14ac:dyDescent="0.4">
      <c r="A218" s="12">
        <v>1</v>
      </c>
      <c r="B218" s="12">
        <v>1</v>
      </c>
      <c r="C218" s="32" t="s">
        <v>105</v>
      </c>
      <c r="D218" s="12" t="s">
        <v>98</v>
      </c>
      <c r="E218" s="32" t="s">
        <v>107</v>
      </c>
      <c r="F218" s="32" t="s">
        <v>190</v>
      </c>
      <c r="G218" s="32" t="s">
        <v>168</v>
      </c>
      <c r="H218" s="32"/>
      <c r="I218" s="32"/>
      <c r="J218" s="32"/>
      <c r="K218" s="24" t="s">
        <v>312</v>
      </c>
      <c r="L218" s="163">
        <f>SUM(L219:L220)</f>
        <v>0</v>
      </c>
      <c r="M218" s="163">
        <f>SUM(M219:M220)</f>
        <v>0</v>
      </c>
      <c r="N218" s="163">
        <f>SUM(N219:N220)</f>
        <v>0</v>
      </c>
      <c r="O218" s="163">
        <f t="shared" si="93"/>
        <v>0</v>
      </c>
      <c r="P218" s="163">
        <f t="shared" ref="P218:U218" si="97">SUM(P219:P220)</f>
        <v>0</v>
      </c>
      <c r="Q218" s="173">
        <f t="shared" si="97"/>
        <v>0</v>
      </c>
      <c r="R218" s="163">
        <f t="shared" si="97"/>
        <v>0</v>
      </c>
      <c r="S218" s="163">
        <f t="shared" si="97"/>
        <v>0</v>
      </c>
      <c r="T218" s="163">
        <f t="shared" si="97"/>
        <v>0</v>
      </c>
      <c r="U218" s="14">
        <f t="shared" si="97"/>
        <v>0</v>
      </c>
      <c r="V218" s="285" t="e">
        <f t="shared" si="89"/>
        <v>#DIV/0!</v>
      </c>
      <c r="W218" s="14"/>
      <c r="X218" s="34"/>
      <c r="Y218" s="34"/>
    </row>
    <row r="219" spans="1:25" ht="22.5" customHeight="1" thickTop="1" thickBot="1" x14ac:dyDescent="0.4">
      <c r="A219" s="13">
        <v>1</v>
      </c>
      <c r="B219" s="13">
        <v>1</v>
      </c>
      <c r="C219" s="27" t="s">
        <v>105</v>
      </c>
      <c r="D219" s="27" t="s">
        <v>98</v>
      </c>
      <c r="E219" s="27" t="s">
        <v>107</v>
      </c>
      <c r="F219" s="27" t="s">
        <v>190</v>
      </c>
      <c r="G219" s="27" t="s">
        <v>168</v>
      </c>
      <c r="H219" s="27" t="s">
        <v>94</v>
      </c>
      <c r="I219" s="27"/>
      <c r="J219" s="27"/>
      <c r="K219" s="25" t="s">
        <v>313</v>
      </c>
      <c r="L219" s="164"/>
      <c r="M219" s="164"/>
      <c r="N219" s="164"/>
      <c r="O219" s="163">
        <f t="shared" si="93"/>
        <v>0</v>
      </c>
      <c r="P219" s="164"/>
      <c r="Q219" s="172"/>
      <c r="R219" s="164"/>
      <c r="S219" s="164"/>
      <c r="T219" s="164"/>
      <c r="U219" s="15"/>
      <c r="V219" s="285" t="e">
        <f t="shared" si="89"/>
        <v>#DIV/0!</v>
      </c>
      <c r="W219" s="15"/>
      <c r="X219" s="34"/>
      <c r="Y219" s="34"/>
    </row>
    <row r="220" spans="1:25" ht="22.5" customHeight="1" thickTop="1" thickBot="1" x14ac:dyDescent="0.4">
      <c r="A220" s="13">
        <v>1</v>
      </c>
      <c r="B220" s="13">
        <v>1</v>
      </c>
      <c r="C220" s="27" t="s">
        <v>105</v>
      </c>
      <c r="D220" s="27" t="s">
        <v>98</v>
      </c>
      <c r="E220" s="27" t="s">
        <v>107</v>
      </c>
      <c r="F220" s="27" t="s">
        <v>190</v>
      </c>
      <c r="G220" s="27" t="s">
        <v>168</v>
      </c>
      <c r="H220" s="27" t="s">
        <v>105</v>
      </c>
      <c r="I220" s="27"/>
      <c r="J220" s="27"/>
      <c r="K220" s="25" t="s">
        <v>314</v>
      </c>
      <c r="L220" s="164"/>
      <c r="M220" s="164"/>
      <c r="N220" s="164"/>
      <c r="O220" s="163">
        <f t="shared" si="93"/>
        <v>0</v>
      </c>
      <c r="P220" s="164"/>
      <c r="Q220" s="172"/>
      <c r="R220" s="164"/>
      <c r="S220" s="164"/>
      <c r="T220" s="164"/>
      <c r="U220" s="15"/>
      <c r="V220" s="285" t="e">
        <f t="shared" si="89"/>
        <v>#DIV/0!</v>
      </c>
      <c r="W220" s="15"/>
      <c r="X220" s="34"/>
      <c r="Y220" s="34"/>
    </row>
    <row r="221" spans="1:25" s="39" customFormat="1" ht="22.5" customHeight="1" thickTop="1" thickBot="1" x14ac:dyDescent="0.4">
      <c r="A221" s="47">
        <v>1</v>
      </c>
      <c r="B221" s="47">
        <v>1</v>
      </c>
      <c r="C221" s="47" t="s">
        <v>105</v>
      </c>
      <c r="D221" s="48" t="s">
        <v>98</v>
      </c>
      <c r="E221" s="48" t="s">
        <v>107</v>
      </c>
      <c r="F221" s="48" t="s">
        <v>237</v>
      </c>
      <c r="G221" s="51"/>
      <c r="H221" s="48"/>
      <c r="I221" s="48"/>
      <c r="J221" s="48"/>
      <c r="K221" s="49" t="s">
        <v>315</v>
      </c>
      <c r="L221" s="162">
        <f>+L222+L225</f>
        <v>0</v>
      </c>
      <c r="M221" s="162">
        <f>+M222+M225</f>
        <v>0</v>
      </c>
      <c r="N221" s="162">
        <f>+N222+N225</f>
        <v>0</v>
      </c>
      <c r="O221" s="162">
        <f t="shared" si="93"/>
        <v>0</v>
      </c>
      <c r="P221" s="162">
        <f t="shared" ref="P221:U221" si="98">+P222+P225</f>
        <v>0</v>
      </c>
      <c r="Q221" s="171">
        <f t="shared" si="98"/>
        <v>0</v>
      </c>
      <c r="R221" s="162">
        <f t="shared" si="98"/>
        <v>0</v>
      </c>
      <c r="S221" s="162">
        <f t="shared" si="98"/>
        <v>0</v>
      </c>
      <c r="T221" s="162">
        <f t="shared" si="98"/>
        <v>0</v>
      </c>
      <c r="U221" s="50">
        <f t="shared" si="98"/>
        <v>0</v>
      </c>
      <c r="V221" s="286" t="e">
        <f t="shared" si="89"/>
        <v>#DIV/0!</v>
      </c>
      <c r="W221" s="14"/>
      <c r="X221" s="12"/>
      <c r="Y221" s="47"/>
    </row>
    <row r="222" spans="1:25" s="39" customFormat="1" ht="22.5" customHeight="1" thickTop="1" thickBot="1" x14ac:dyDescent="0.4">
      <c r="A222" s="12">
        <v>1</v>
      </c>
      <c r="B222" s="12">
        <v>1</v>
      </c>
      <c r="C222" s="32" t="s">
        <v>105</v>
      </c>
      <c r="D222" s="12" t="s">
        <v>98</v>
      </c>
      <c r="E222" s="32" t="s">
        <v>107</v>
      </c>
      <c r="F222" s="32" t="s">
        <v>237</v>
      </c>
      <c r="G222" s="32" t="s">
        <v>98</v>
      </c>
      <c r="H222" s="32"/>
      <c r="I222" s="32"/>
      <c r="J222" s="32"/>
      <c r="K222" s="24" t="s">
        <v>316</v>
      </c>
      <c r="L222" s="163">
        <f>SUM(L223:L224)</f>
        <v>0</v>
      </c>
      <c r="M222" s="163">
        <f>SUM(M223:M224)</f>
        <v>0</v>
      </c>
      <c r="N222" s="163">
        <f>SUM(N223:N224)</f>
        <v>0</v>
      </c>
      <c r="O222" s="163">
        <f t="shared" si="93"/>
        <v>0</v>
      </c>
      <c r="P222" s="163">
        <f t="shared" ref="P222:U222" si="99">SUM(P223:P224)</f>
        <v>0</v>
      </c>
      <c r="Q222" s="173">
        <f t="shared" si="99"/>
        <v>0</v>
      </c>
      <c r="R222" s="163">
        <f t="shared" si="99"/>
        <v>0</v>
      </c>
      <c r="S222" s="163">
        <f t="shared" si="99"/>
        <v>0</v>
      </c>
      <c r="T222" s="163">
        <f t="shared" si="99"/>
        <v>0</v>
      </c>
      <c r="U222" s="14">
        <f t="shared" si="99"/>
        <v>0</v>
      </c>
      <c r="V222" s="285" t="e">
        <f t="shared" si="89"/>
        <v>#DIV/0!</v>
      </c>
      <c r="W222" s="14"/>
      <c r="X222" s="34"/>
      <c r="Y222" s="34"/>
    </row>
    <row r="223" spans="1:25" ht="22.5" customHeight="1" thickTop="1" thickBot="1" x14ac:dyDescent="0.4">
      <c r="A223" s="13">
        <v>1</v>
      </c>
      <c r="B223" s="13">
        <v>1</v>
      </c>
      <c r="C223" s="27" t="s">
        <v>105</v>
      </c>
      <c r="D223" s="27" t="s">
        <v>98</v>
      </c>
      <c r="E223" s="27" t="s">
        <v>107</v>
      </c>
      <c r="F223" s="27" t="s">
        <v>237</v>
      </c>
      <c r="G223" s="27" t="s">
        <v>98</v>
      </c>
      <c r="H223" s="27" t="s">
        <v>94</v>
      </c>
      <c r="I223" s="27"/>
      <c r="J223" s="27"/>
      <c r="K223" s="25" t="s">
        <v>317</v>
      </c>
      <c r="L223" s="164"/>
      <c r="M223" s="164"/>
      <c r="N223" s="164"/>
      <c r="O223" s="163">
        <f t="shared" si="93"/>
        <v>0</v>
      </c>
      <c r="P223" s="164"/>
      <c r="Q223" s="172"/>
      <c r="R223" s="164"/>
      <c r="S223" s="164"/>
      <c r="T223" s="164"/>
      <c r="U223" s="15"/>
      <c r="V223" s="285" t="e">
        <f t="shared" si="89"/>
        <v>#DIV/0!</v>
      </c>
      <c r="W223" s="15"/>
      <c r="X223" s="34"/>
      <c r="Y223" s="34"/>
    </row>
    <row r="224" spans="1:25" ht="22.5" customHeight="1" thickTop="1" thickBot="1" x14ac:dyDescent="0.4">
      <c r="A224" s="13">
        <v>1</v>
      </c>
      <c r="B224" s="13">
        <v>1</v>
      </c>
      <c r="C224" s="27" t="s">
        <v>105</v>
      </c>
      <c r="D224" s="27" t="s">
        <v>98</v>
      </c>
      <c r="E224" s="27" t="s">
        <v>107</v>
      </c>
      <c r="F224" s="27" t="s">
        <v>237</v>
      </c>
      <c r="G224" s="27" t="s">
        <v>98</v>
      </c>
      <c r="H224" s="27" t="s">
        <v>105</v>
      </c>
      <c r="I224" s="27"/>
      <c r="J224" s="27"/>
      <c r="K224" s="25" t="s">
        <v>318</v>
      </c>
      <c r="L224" s="164"/>
      <c r="M224" s="164"/>
      <c r="N224" s="164"/>
      <c r="O224" s="163">
        <f t="shared" si="93"/>
        <v>0</v>
      </c>
      <c r="P224" s="164"/>
      <c r="Q224" s="172"/>
      <c r="R224" s="164"/>
      <c r="S224" s="164"/>
      <c r="T224" s="164"/>
      <c r="U224" s="15"/>
      <c r="V224" s="285" t="e">
        <f t="shared" si="89"/>
        <v>#DIV/0!</v>
      </c>
      <c r="W224" s="15"/>
      <c r="X224" s="34"/>
      <c r="Y224" s="34"/>
    </row>
    <row r="225" spans="1:25" s="39" customFormat="1" ht="22.5" customHeight="1" thickTop="1" thickBot="1" x14ac:dyDescent="0.4">
      <c r="A225" s="12">
        <v>1</v>
      </c>
      <c r="B225" s="12">
        <v>1</v>
      </c>
      <c r="C225" s="32" t="s">
        <v>105</v>
      </c>
      <c r="D225" s="12" t="s">
        <v>98</v>
      </c>
      <c r="E225" s="32" t="s">
        <v>107</v>
      </c>
      <c r="F225" s="32" t="s">
        <v>237</v>
      </c>
      <c r="G225" s="32" t="s">
        <v>107</v>
      </c>
      <c r="H225" s="32"/>
      <c r="I225" s="32"/>
      <c r="J225" s="32"/>
      <c r="K225" s="24" t="s">
        <v>319</v>
      </c>
      <c r="L225" s="163">
        <f>SUM(L226:L227)</f>
        <v>0</v>
      </c>
      <c r="M225" s="163">
        <f>SUM(M226:M227)</f>
        <v>0</v>
      </c>
      <c r="N225" s="163">
        <f>SUM(N226:N227)</f>
        <v>0</v>
      </c>
      <c r="O225" s="163">
        <f t="shared" si="93"/>
        <v>0</v>
      </c>
      <c r="P225" s="163">
        <f t="shared" ref="P225:U225" si="100">SUM(P226:P227)</f>
        <v>0</v>
      </c>
      <c r="Q225" s="173">
        <f t="shared" si="100"/>
        <v>0</v>
      </c>
      <c r="R225" s="163">
        <f t="shared" si="100"/>
        <v>0</v>
      </c>
      <c r="S225" s="163">
        <f t="shared" si="100"/>
        <v>0</v>
      </c>
      <c r="T225" s="163">
        <f t="shared" si="100"/>
        <v>0</v>
      </c>
      <c r="U225" s="14">
        <f t="shared" si="100"/>
        <v>0</v>
      </c>
      <c r="V225" s="285" t="e">
        <f t="shared" si="89"/>
        <v>#DIV/0!</v>
      </c>
      <c r="W225" s="14"/>
      <c r="X225" s="34"/>
      <c r="Y225" s="34"/>
    </row>
    <row r="226" spans="1:25" ht="22.5" customHeight="1" thickTop="1" thickBot="1" x14ac:dyDescent="0.4">
      <c r="A226" s="13">
        <v>1</v>
      </c>
      <c r="B226" s="13">
        <v>1</v>
      </c>
      <c r="C226" s="27" t="s">
        <v>105</v>
      </c>
      <c r="D226" s="27" t="s">
        <v>98</v>
      </c>
      <c r="E226" s="27" t="s">
        <v>107</v>
      </c>
      <c r="F226" s="27" t="s">
        <v>237</v>
      </c>
      <c r="G226" s="27" t="s">
        <v>107</v>
      </c>
      <c r="H226" s="27" t="s">
        <v>94</v>
      </c>
      <c r="I226" s="27"/>
      <c r="J226" s="27"/>
      <c r="K226" s="25" t="s">
        <v>320</v>
      </c>
      <c r="L226" s="164"/>
      <c r="M226" s="164"/>
      <c r="N226" s="164"/>
      <c r="O226" s="163">
        <f t="shared" si="93"/>
        <v>0</v>
      </c>
      <c r="P226" s="164"/>
      <c r="Q226" s="172"/>
      <c r="R226" s="164"/>
      <c r="S226" s="164"/>
      <c r="T226" s="164"/>
      <c r="U226" s="15"/>
      <c r="V226" s="285" t="e">
        <f t="shared" si="89"/>
        <v>#DIV/0!</v>
      </c>
      <c r="W226" s="15"/>
      <c r="X226" s="34"/>
      <c r="Y226" s="34"/>
    </row>
    <row r="227" spans="1:25" ht="22.5" customHeight="1" thickTop="1" thickBot="1" x14ac:dyDescent="0.4">
      <c r="A227" s="13">
        <v>1</v>
      </c>
      <c r="B227" s="13">
        <v>1</v>
      </c>
      <c r="C227" s="27" t="s">
        <v>105</v>
      </c>
      <c r="D227" s="27" t="s">
        <v>98</v>
      </c>
      <c r="E227" s="27" t="s">
        <v>107</v>
      </c>
      <c r="F227" s="27" t="s">
        <v>237</v>
      </c>
      <c r="G227" s="27" t="s">
        <v>107</v>
      </c>
      <c r="H227" s="27" t="s">
        <v>105</v>
      </c>
      <c r="I227" s="27"/>
      <c r="J227" s="27"/>
      <c r="K227" s="25" t="s">
        <v>321</v>
      </c>
      <c r="L227" s="164"/>
      <c r="M227" s="164"/>
      <c r="N227" s="164"/>
      <c r="O227" s="163">
        <f t="shared" si="93"/>
        <v>0</v>
      </c>
      <c r="P227" s="164"/>
      <c r="Q227" s="172"/>
      <c r="R227" s="164"/>
      <c r="S227" s="164"/>
      <c r="T227" s="164"/>
      <c r="U227" s="15"/>
      <c r="V227" s="285" t="e">
        <f t="shared" si="89"/>
        <v>#DIV/0!</v>
      </c>
      <c r="W227" s="15"/>
      <c r="X227" s="34"/>
      <c r="Y227" s="34"/>
    </row>
    <row r="228" spans="1:25" s="105" customFormat="1" ht="22.5" customHeight="1" thickTop="1" thickBot="1" x14ac:dyDescent="0.4">
      <c r="A228" s="99">
        <v>1</v>
      </c>
      <c r="B228" s="100" t="s">
        <v>94</v>
      </c>
      <c r="C228" s="100" t="s">
        <v>105</v>
      </c>
      <c r="D228" s="100" t="s">
        <v>168</v>
      </c>
      <c r="E228" s="100"/>
      <c r="F228" s="100"/>
      <c r="G228" s="100"/>
      <c r="H228" s="101"/>
      <c r="I228" s="101"/>
      <c r="J228" s="101"/>
      <c r="K228" s="102" t="s">
        <v>322</v>
      </c>
      <c r="L228" s="160">
        <f>+L229+L232+L235+L238+L241</f>
        <v>0</v>
      </c>
      <c r="M228" s="160">
        <f>+M229+M232+M235+M238+M241</f>
        <v>0</v>
      </c>
      <c r="N228" s="160">
        <f>+N229+N232+N235+N238+N241</f>
        <v>0</v>
      </c>
      <c r="O228" s="160">
        <f t="shared" si="93"/>
        <v>0</v>
      </c>
      <c r="P228" s="160">
        <f t="shared" ref="P228:U228" si="101">+P229+P232+P235+P238+P241</f>
        <v>0</v>
      </c>
      <c r="Q228" s="289">
        <f t="shared" si="101"/>
        <v>0</v>
      </c>
      <c r="R228" s="160">
        <f t="shared" si="101"/>
        <v>0</v>
      </c>
      <c r="S228" s="160">
        <f t="shared" si="101"/>
        <v>0</v>
      </c>
      <c r="T228" s="160">
        <f t="shared" si="101"/>
        <v>0</v>
      </c>
      <c r="U228" s="103">
        <f t="shared" si="101"/>
        <v>0</v>
      </c>
      <c r="V228" s="283" t="e">
        <f t="shared" si="89"/>
        <v>#DIV/0!</v>
      </c>
      <c r="W228" s="103"/>
      <c r="X228" s="99"/>
      <c r="Y228" s="100"/>
    </row>
    <row r="229" spans="1:25" ht="22.5" customHeight="1" thickTop="1" thickBot="1" x14ac:dyDescent="0.4">
      <c r="A229" s="42">
        <v>1</v>
      </c>
      <c r="B229" s="43" t="s">
        <v>94</v>
      </c>
      <c r="C229" s="43" t="s">
        <v>105</v>
      </c>
      <c r="D229" s="43" t="s">
        <v>168</v>
      </c>
      <c r="E229" s="43" t="s">
        <v>107</v>
      </c>
      <c r="F229" s="43"/>
      <c r="G229" s="43"/>
      <c r="H229" s="44"/>
      <c r="I229" s="44"/>
      <c r="J229" s="44"/>
      <c r="K229" s="45" t="s">
        <v>323</v>
      </c>
      <c r="L229" s="161">
        <f>SUM(L230:L231)</f>
        <v>0</v>
      </c>
      <c r="M229" s="161">
        <f>SUM(M230:M231)</f>
        <v>0</v>
      </c>
      <c r="N229" s="161">
        <f>SUM(N230:N231)</f>
        <v>0</v>
      </c>
      <c r="O229" s="161">
        <f t="shared" si="93"/>
        <v>0</v>
      </c>
      <c r="P229" s="161">
        <f t="shared" ref="P229:U229" si="102">SUM(P230:P231)</f>
        <v>0</v>
      </c>
      <c r="Q229" s="290">
        <f t="shared" si="102"/>
        <v>0</v>
      </c>
      <c r="R229" s="161">
        <f t="shared" si="102"/>
        <v>0</v>
      </c>
      <c r="S229" s="161">
        <f t="shared" si="102"/>
        <v>0</v>
      </c>
      <c r="T229" s="161">
        <f t="shared" si="102"/>
        <v>0</v>
      </c>
      <c r="U229" s="46">
        <f t="shared" si="102"/>
        <v>0</v>
      </c>
      <c r="V229" s="284" t="e">
        <f t="shared" si="89"/>
        <v>#DIV/0!</v>
      </c>
      <c r="W229" s="14"/>
      <c r="X229" s="13"/>
      <c r="Y229" s="43"/>
    </row>
    <row r="230" spans="1:25" ht="22.5" customHeight="1" thickTop="1" thickBot="1" x14ac:dyDescent="0.4">
      <c r="A230" s="13">
        <v>1</v>
      </c>
      <c r="B230" s="27" t="s">
        <v>94</v>
      </c>
      <c r="C230" s="27" t="s">
        <v>105</v>
      </c>
      <c r="D230" s="27" t="s">
        <v>168</v>
      </c>
      <c r="E230" s="27" t="s">
        <v>107</v>
      </c>
      <c r="F230" s="27" t="s">
        <v>94</v>
      </c>
      <c r="G230" s="27"/>
      <c r="H230" s="27"/>
      <c r="I230" s="27"/>
      <c r="J230" s="27"/>
      <c r="K230" s="25" t="s">
        <v>324</v>
      </c>
      <c r="L230" s="164"/>
      <c r="M230" s="164"/>
      <c r="N230" s="164"/>
      <c r="O230" s="163">
        <f t="shared" si="93"/>
        <v>0</v>
      </c>
      <c r="P230" s="164"/>
      <c r="Q230" s="172"/>
      <c r="R230" s="164"/>
      <c r="S230" s="164"/>
      <c r="T230" s="164"/>
      <c r="U230" s="15"/>
      <c r="V230" s="285" t="e">
        <f t="shared" si="89"/>
        <v>#DIV/0!</v>
      </c>
      <c r="W230" s="15"/>
      <c r="X230" s="34"/>
      <c r="Y230" s="34"/>
    </row>
    <row r="231" spans="1:25" ht="22.5" customHeight="1" thickTop="1" thickBot="1" x14ac:dyDescent="0.4">
      <c r="A231" s="13">
        <v>1</v>
      </c>
      <c r="B231" s="27" t="s">
        <v>94</v>
      </c>
      <c r="C231" s="27" t="s">
        <v>105</v>
      </c>
      <c r="D231" s="27" t="s">
        <v>168</v>
      </c>
      <c r="E231" s="27" t="s">
        <v>107</v>
      </c>
      <c r="F231" s="27" t="s">
        <v>105</v>
      </c>
      <c r="G231" s="27"/>
      <c r="H231" s="27"/>
      <c r="I231" s="27"/>
      <c r="J231" s="27"/>
      <c r="K231" s="25" t="s">
        <v>325</v>
      </c>
      <c r="L231" s="164"/>
      <c r="M231" s="164"/>
      <c r="N231" s="164"/>
      <c r="O231" s="163">
        <f t="shared" si="93"/>
        <v>0</v>
      </c>
      <c r="P231" s="164"/>
      <c r="Q231" s="172"/>
      <c r="R231" s="164"/>
      <c r="S231" s="164"/>
      <c r="T231" s="164"/>
      <c r="U231" s="15"/>
      <c r="V231" s="285" t="e">
        <f t="shared" si="89"/>
        <v>#DIV/0!</v>
      </c>
      <c r="W231" s="15"/>
      <c r="X231" s="34"/>
      <c r="Y231" s="34"/>
    </row>
    <row r="232" spans="1:25" ht="22.5" customHeight="1" thickTop="1" thickBot="1" x14ac:dyDescent="0.4">
      <c r="A232" s="42">
        <v>1</v>
      </c>
      <c r="B232" s="43" t="s">
        <v>94</v>
      </c>
      <c r="C232" s="43" t="s">
        <v>105</v>
      </c>
      <c r="D232" s="43" t="s">
        <v>168</v>
      </c>
      <c r="E232" s="43" t="s">
        <v>168</v>
      </c>
      <c r="F232" s="43"/>
      <c r="G232" s="43"/>
      <c r="H232" s="44"/>
      <c r="I232" s="44"/>
      <c r="J232" s="44"/>
      <c r="K232" s="45" t="s">
        <v>326</v>
      </c>
      <c r="L232" s="161">
        <f>SUM(L233:L234)</f>
        <v>0</v>
      </c>
      <c r="M232" s="161">
        <f>SUM(M233:M234)</f>
        <v>0</v>
      </c>
      <c r="N232" s="161">
        <f>SUM(N233:N234)</f>
        <v>0</v>
      </c>
      <c r="O232" s="161">
        <f t="shared" si="93"/>
        <v>0</v>
      </c>
      <c r="P232" s="161">
        <f t="shared" ref="P232:U232" si="103">SUM(P233:P234)</f>
        <v>0</v>
      </c>
      <c r="Q232" s="290">
        <f t="shared" si="103"/>
        <v>0</v>
      </c>
      <c r="R232" s="161">
        <f t="shared" si="103"/>
        <v>0</v>
      </c>
      <c r="S232" s="161">
        <f t="shared" si="103"/>
        <v>0</v>
      </c>
      <c r="T232" s="161">
        <f t="shared" si="103"/>
        <v>0</v>
      </c>
      <c r="U232" s="46">
        <f t="shared" si="103"/>
        <v>0</v>
      </c>
      <c r="V232" s="284" t="e">
        <f t="shared" si="89"/>
        <v>#DIV/0!</v>
      </c>
      <c r="W232" s="14"/>
      <c r="X232" s="13"/>
      <c r="Y232" s="43"/>
    </row>
    <row r="233" spans="1:25" ht="22.5" customHeight="1" thickTop="1" thickBot="1" x14ac:dyDescent="0.4">
      <c r="A233" s="13">
        <v>1</v>
      </c>
      <c r="B233" s="27" t="s">
        <v>94</v>
      </c>
      <c r="C233" s="27" t="s">
        <v>105</v>
      </c>
      <c r="D233" s="27" t="s">
        <v>168</v>
      </c>
      <c r="E233" s="27" t="s">
        <v>168</v>
      </c>
      <c r="F233" s="27" t="s">
        <v>94</v>
      </c>
      <c r="G233" s="27"/>
      <c r="H233" s="27"/>
      <c r="I233" s="27"/>
      <c r="J233" s="27"/>
      <c r="K233" s="25" t="s">
        <v>327</v>
      </c>
      <c r="L233" s="164"/>
      <c r="M233" s="164"/>
      <c r="N233" s="164"/>
      <c r="O233" s="163">
        <f t="shared" si="93"/>
        <v>0</v>
      </c>
      <c r="P233" s="164"/>
      <c r="Q233" s="172"/>
      <c r="R233" s="164"/>
      <c r="S233" s="164"/>
      <c r="T233" s="164"/>
      <c r="U233" s="15"/>
      <c r="V233" s="285" t="e">
        <f t="shared" si="89"/>
        <v>#DIV/0!</v>
      </c>
      <c r="W233" s="15"/>
      <c r="X233" s="34"/>
      <c r="Y233" s="34"/>
    </row>
    <row r="234" spans="1:25" ht="22.5" customHeight="1" thickTop="1" thickBot="1" x14ac:dyDescent="0.4">
      <c r="A234" s="13">
        <v>1</v>
      </c>
      <c r="B234" s="27" t="s">
        <v>94</v>
      </c>
      <c r="C234" s="27" t="s">
        <v>105</v>
      </c>
      <c r="D234" s="27" t="s">
        <v>168</v>
      </c>
      <c r="E234" s="27" t="s">
        <v>168</v>
      </c>
      <c r="F234" s="27" t="s">
        <v>105</v>
      </c>
      <c r="G234" s="27"/>
      <c r="H234" s="27"/>
      <c r="I234" s="27"/>
      <c r="J234" s="27"/>
      <c r="K234" s="25" t="s">
        <v>328</v>
      </c>
      <c r="L234" s="164"/>
      <c r="M234" s="164"/>
      <c r="N234" s="164"/>
      <c r="O234" s="163">
        <f t="shared" si="93"/>
        <v>0</v>
      </c>
      <c r="P234" s="164"/>
      <c r="Q234" s="172"/>
      <c r="R234" s="164"/>
      <c r="S234" s="164"/>
      <c r="T234" s="164"/>
      <c r="U234" s="15"/>
      <c r="V234" s="285" t="e">
        <f t="shared" si="89"/>
        <v>#DIV/0!</v>
      </c>
      <c r="W234" s="15"/>
      <c r="X234" s="34"/>
      <c r="Y234" s="34"/>
    </row>
    <row r="235" spans="1:25" ht="22.5" customHeight="1" thickTop="1" thickBot="1" x14ac:dyDescent="0.4">
      <c r="A235" s="42">
        <v>1</v>
      </c>
      <c r="B235" s="43" t="s">
        <v>94</v>
      </c>
      <c r="C235" s="43" t="s">
        <v>105</v>
      </c>
      <c r="D235" s="43" t="s">
        <v>168</v>
      </c>
      <c r="E235" s="43" t="s">
        <v>175</v>
      </c>
      <c r="F235" s="43"/>
      <c r="G235" s="43"/>
      <c r="H235" s="44"/>
      <c r="I235" s="44"/>
      <c r="J235" s="44"/>
      <c r="K235" s="45" t="s">
        <v>329</v>
      </c>
      <c r="L235" s="161">
        <f>SUM(L236:L237)</f>
        <v>0</v>
      </c>
      <c r="M235" s="161">
        <f>SUM(M236:M237)</f>
        <v>0</v>
      </c>
      <c r="N235" s="161">
        <f>SUM(N236:N237)</f>
        <v>0</v>
      </c>
      <c r="O235" s="161">
        <f t="shared" si="93"/>
        <v>0</v>
      </c>
      <c r="P235" s="161">
        <f t="shared" ref="P235:U235" si="104">SUM(P236:P237)</f>
        <v>0</v>
      </c>
      <c r="Q235" s="290">
        <f t="shared" si="104"/>
        <v>0</v>
      </c>
      <c r="R235" s="161">
        <f t="shared" si="104"/>
        <v>0</v>
      </c>
      <c r="S235" s="161">
        <f t="shared" si="104"/>
        <v>0</v>
      </c>
      <c r="T235" s="161">
        <f t="shared" si="104"/>
        <v>0</v>
      </c>
      <c r="U235" s="46">
        <f t="shared" si="104"/>
        <v>0</v>
      </c>
      <c r="V235" s="284" t="e">
        <f t="shared" si="89"/>
        <v>#DIV/0!</v>
      </c>
      <c r="W235" s="14"/>
      <c r="X235" s="13"/>
      <c r="Y235" s="43"/>
    </row>
    <row r="236" spans="1:25" ht="22.5" customHeight="1" thickTop="1" thickBot="1" x14ac:dyDescent="0.4">
      <c r="A236" s="13">
        <v>1</v>
      </c>
      <c r="B236" s="27" t="s">
        <v>94</v>
      </c>
      <c r="C236" s="27" t="s">
        <v>105</v>
      </c>
      <c r="D236" s="27" t="s">
        <v>168</v>
      </c>
      <c r="E236" s="27" t="s">
        <v>175</v>
      </c>
      <c r="F236" s="27" t="s">
        <v>94</v>
      </c>
      <c r="G236" s="27"/>
      <c r="H236" s="27"/>
      <c r="I236" s="27"/>
      <c r="J236" s="27"/>
      <c r="K236" s="25" t="s">
        <v>330</v>
      </c>
      <c r="L236" s="164"/>
      <c r="M236" s="164"/>
      <c r="N236" s="164"/>
      <c r="O236" s="163">
        <f t="shared" si="93"/>
        <v>0</v>
      </c>
      <c r="P236" s="164"/>
      <c r="Q236" s="172"/>
      <c r="R236" s="164"/>
      <c r="S236" s="164"/>
      <c r="T236" s="164"/>
      <c r="U236" s="15"/>
      <c r="V236" s="285" t="e">
        <f t="shared" si="89"/>
        <v>#DIV/0!</v>
      </c>
      <c r="W236" s="15"/>
      <c r="X236" s="34"/>
      <c r="Y236" s="34"/>
    </row>
    <row r="237" spans="1:25" ht="22.5" customHeight="1" thickTop="1" thickBot="1" x14ac:dyDescent="0.4">
      <c r="A237" s="13">
        <v>1</v>
      </c>
      <c r="B237" s="27" t="s">
        <v>94</v>
      </c>
      <c r="C237" s="27" t="s">
        <v>105</v>
      </c>
      <c r="D237" s="27" t="s">
        <v>168</v>
      </c>
      <c r="E237" s="27" t="s">
        <v>175</v>
      </c>
      <c r="F237" s="27" t="s">
        <v>105</v>
      </c>
      <c r="G237" s="27"/>
      <c r="H237" s="27"/>
      <c r="I237" s="27"/>
      <c r="J237" s="27"/>
      <c r="K237" s="25" t="s">
        <v>331</v>
      </c>
      <c r="L237" s="164"/>
      <c r="M237" s="164"/>
      <c r="N237" s="164"/>
      <c r="O237" s="163">
        <f t="shared" si="93"/>
        <v>0</v>
      </c>
      <c r="P237" s="164"/>
      <c r="Q237" s="172"/>
      <c r="R237" s="164"/>
      <c r="S237" s="164"/>
      <c r="T237" s="164"/>
      <c r="U237" s="15"/>
      <c r="V237" s="285" t="e">
        <f t="shared" si="89"/>
        <v>#DIV/0!</v>
      </c>
      <c r="W237" s="15"/>
      <c r="X237" s="34"/>
      <c r="Y237" s="34"/>
    </row>
    <row r="238" spans="1:25" ht="22.5" customHeight="1" thickTop="1" thickBot="1" x14ac:dyDescent="0.4">
      <c r="A238" s="42">
        <v>1</v>
      </c>
      <c r="B238" s="43" t="s">
        <v>94</v>
      </c>
      <c r="C238" s="43" t="s">
        <v>105</v>
      </c>
      <c r="D238" s="43" t="s">
        <v>168</v>
      </c>
      <c r="E238" s="43" t="s">
        <v>117</v>
      </c>
      <c r="F238" s="43"/>
      <c r="G238" s="43"/>
      <c r="H238" s="44"/>
      <c r="I238" s="44"/>
      <c r="J238" s="44"/>
      <c r="K238" s="45" t="s">
        <v>332</v>
      </c>
      <c r="L238" s="161">
        <f>SUM(L239:L240)</f>
        <v>0</v>
      </c>
      <c r="M238" s="161">
        <f>SUM(M239:M240)</f>
        <v>0</v>
      </c>
      <c r="N238" s="161">
        <f>SUM(N239:N240)</f>
        <v>0</v>
      </c>
      <c r="O238" s="161">
        <f t="shared" si="93"/>
        <v>0</v>
      </c>
      <c r="P238" s="161">
        <f t="shared" ref="P238:U238" si="105">SUM(P239:P240)</f>
        <v>0</v>
      </c>
      <c r="Q238" s="290">
        <f t="shared" si="105"/>
        <v>0</v>
      </c>
      <c r="R238" s="161">
        <f t="shared" si="105"/>
        <v>0</v>
      </c>
      <c r="S238" s="161">
        <f t="shared" si="105"/>
        <v>0</v>
      </c>
      <c r="T238" s="161">
        <f t="shared" si="105"/>
        <v>0</v>
      </c>
      <c r="U238" s="46">
        <f t="shared" si="105"/>
        <v>0</v>
      </c>
      <c r="V238" s="284" t="e">
        <f t="shared" si="89"/>
        <v>#DIV/0!</v>
      </c>
      <c r="W238" s="14"/>
      <c r="X238" s="13"/>
      <c r="Y238" s="43"/>
    </row>
    <row r="239" spans="1:25" ht="22.5" customHeight="1" thickTop="1" thickBot="1" x14ac:dyDescent="0.4">
      <c r="A239" s="13">
        <v>1</v>
      </c>
      <c r="B239" s="27" t="s">
        <v>94</v>
      </c>
      <c r="C239" s="27" t="s">
        <v>105</v>
      </c>
      <c r="D239" s="27" t="s">
        <v>168</v>
      </c>
      <c r="E239" s="27" t="s">
        <v>117</v>
      </c>
      <c r="F239" s="27" t="s">
        <v>94</v>
      </c>
      <c r="G239" s="27"/>
      <c r="H239" s="27"/>
      <c r="I239" s="27"/>
      <c r="J239" s="27"/>
      <c r="K239" s="25" t="s">
        <v>333</v>
      </c>
      <c r="L239" s="164"/>
      <c r="M239" s="164"/>
      <c r="N239" s="164"/>
      <c r="O239" s="163">
        <f t="shared" si="93"/>
        <v>0</v>
      </c>
      <c r="P239" s="164"/>
      <c r="Q239" s="172"/>
      <c r="R239" s="164"/>
      <c r="S239" s="164"/>
      <c r="T239" s="164"/>
      <c r="U239" s="15"/>
      <c r="V239" s="285" t="e">
        <f t="shared" si="89"/>
        <v>#DIV/0!</v>
      </c>
      <c r="W239" s="15"/>
      <c r="X239" s="34"/>
      <c r="Y239" s="34"/>
    </row>
    <row r="240" spans="1:25" ht="22.5" customHeight="1" thickTop="1" thickBot="1" x14ac:dyDescent="0.4">
      <c r="A240" s="13">
        <v>1</v>
      </c>
      <c r="B240" s="27" t="s">
        <v>94</v>
      </c>
      <c r="C240" s="27" t="s">
        <v>105</v>
      </c>
      <c r="D240" s="27" t="s">
        <v>168</v>
      </c>
      <c r="E240" s="27" t="s">
        <v>117</v>
      </c>
      <c r="F240" s="27" t="s">
        <v>105</v>
      </c>
      <c r="G240" s="27"/>
      <c r="H240" s="27"/>
      <c r="I240" s="27"/>
      <c r="J240" s="27"/>
      <c r="K240" s="25" t="s">
        <v>334</v>
      </c>
      <c r="L240" s="164"/>
      <c r="M240" s="164"/>
      <c r="N240" s="164"/>
      <c r="O240" s="163">
        <f t="shared" si="93"/>
        <v>0</v>
      </c>
      <c r="P240" s="164"/>
      <c r="Q240" s="172"/>
      <c r="R240" s="164"/>
      <c r="S240" s="164"/>
      <c r="T240" s="164"/>
      <c r="U240" s="15"/>
      <c r="V240" s="285" t="e">
        <f t="shared" si="89"/>
        <v>#DIV/0!</v>
      </c>
      <c r="W240" s="15"/>
      <c r="X240" s="34"/>
      <c r="Y240" s="34"/>
    </row>
    <row r="241" spans="1:25" ht="22.5" customHeight="1" thickTop="1" thickBot="1" x14ac:dyDescent="0.4">
      <c r="A241" s="42">
        <v>1</v>
      </c>
      <c r="B241" s="43" t="s">
        <v>94</v>
      </c>
      <c r="C241" s="43" t="s">
        <v>105</v>
      </c>
      <c r="D241" s="43" t="s">
        <v>168</v>
      </c>
      <c r="E241" s="43" t="s">
        <v>213</v>
      </c>
      <c r="F241" s="43"/>
      <c r="G241" s="43"/>
      <c r="H241" s="44"/>
      <c r="I241" s="44"/>
      <c r="J241" s="44"/>
      <c r="K241" s="45" t="s">
        <v>335</v>
      </c>
      <c r="L241" s="161">
        <f>SUM(L242:L243)</f>
        <v>0</v>
      </c>
      <c r="M241" s="161">
        <f>SUM(M242:M243)</f>
        <v>0</v>
      </c>
      <c r="N241" s="161">
        <f>SUM(N242:N243)</f>
        <v>0</v>
      </c>
      <c r="O241" s="161">
        <f t="shared" si="93"/>
        <v>0</v>
      </c>
      <c r="P241" s="161">
        <f t="shared" ref="P241:U241" si="106">SUM(P242:P243)</f>
        <v>0</v>
      </c>
      <c r="Q241" s="290">
        <f t="shared" si="106"/>
        <v>0</v>
      </c>
      <c r="R241" s="161">
        <f t="shared" si="106"/>
        <v>0</v>
      </c>
      <c r="S241" s="161">
        <f t="shared" si="106"/>
        <v>0</v>
      </c>
      <c r="T241" s="161">
        <f t="shared" si="106"/>
        <v>0</v>
      </c>
      <c r="U241" s="46">
        <f t="shared" si="106"/>
        <v>0</v>
      </c>
      <c r="V241" s="284" t="e">
        <f t="shared" si="89"/>
        <v>#DIV/0!</v>
      </c>
      <c r="W241" s="14"/>
      <c r="X241" s="13"/>
      <c r="Y241" s="43"/>
    </row>
    <row r="242" spans="1:25" ht="22.5" customHeight="1" thickTop="1" thickBot="1" x14ac:dyDescent="0.4">
      <c r="A242" s="13">
        <v>1</v>
      </c>
      <c r="B242" s="27" t="s">
        <v>94</v>
      </c>
      <c r="C242" s="27" t="s">
        <v>105</v>
      </c>
      <c r="D242" s="27" t="s">
        <v>168</v>
      </c>
      <c r="E242" s="27" t="s">
        <v>213</v>
      </c>
      <c r="F242" s="27" t="s">
        <v>94</v>
      </c>
      <c r="G242" s="27"/>
      <c r="H242" s="27"/>
      <c r="I242" s="27"/>
      <c r="J242" s="27"/>
      <c r="K242" s="25" t="s">
        <v>336</v>
      </c>
      <c r="L242" s="164"/>
      <c r="M242" s="164"/>
      <c r="N242" s="164"/>
      <c r="O242" s="163">
        <f t="shared" si="93"/>
        <v>0</v>
      </c>
      <c r="P242" s="164"/>
      <c r="Q242" s="172"/>
      <c r="R242" s="164"/>
      <c r="S242" s="164"/>
      <c r="T242" s="164"/>
      <c r="U242" s="15"/>
      <c r="V242" s="285" t="e">
        <f t="shared" si="89"/>
        <v>#DIV/0!</v>
      </c>
      <c r="W242" s="15"/>
      <c r="X242" s="34"/>
      <c r="Y242" s="34"/>
    </row>
    <row r="243" spans="1:25" ht="22.5" customHeight="1" thickTop="1" thickBot="1" x14ac:dyDescent="0.4">
      <c r="A243" s="13">
        <v>1</v>
      </c>
      <c r="B243" s="27" t="s">
        <v>94</v>
      </c>
      <c r="C243" s="27" t="s">
        <v>105</v>
      </c>
      <c r="D243" s="27" t="s">
        <v>168</v>
      </c>
      <c r="E243" s="27" t="s">
        <v>213</v>
      </c>
      <c r="F243" s="27" t="s">
        <v>105</v>
      </c>
      <c r="G243" s="27"/>
      <c r="H243" s="27"/>
      <c r="I243" s="27"/>
      <c r="J243" s="27"/>
      <c r="K243" s="25" t="s">
        <v>337</v>
      </c>
      <c r="L243" s="164"/>
      <c r="M243" s="164"/>
      <c r="N243" s="164"/>
      <c r="O243" s="163">
        <f t="shared" si="93"/>
        <v>0</v>
      </c>
      <c r="P243" s="164"/>
      <c r="Q243" s="172"/>
      <c r="R243" s="164"/>
      <c r="S243" s="164"/>
      <c r="T243" s="164"/>
      <c r="U243" s="15"/>
      <c r="V243" s="285" t="e">
        <f t="shared" si="89"/>
        <v>#DIV/0!</v>
      </c>
      <c r="W243" s="15"/>
      <c r="X243" s="34"/>
      <c r="Y243" s="34"/>
    </row>
    <row r="244" spans="1:25" s="105" customFormat="1" ht="22.5" customHeight="1" thickTop="1" thickBot="1" x14ac:dyDescent="0.4">
      <c r="A244" s="99">
        <v>1</v>
      </c>
      <c r="B244" s="100" t="s">
        <v>94</v>
      </c>
      <c r="C244" s="100" t="s">
        <v>105</v>
      </c>
      <c r="D244" s="100" t="s">
        <v>117</v>
      </c>
      <c r="E244" s="100"/>
      <c r="F244" s="100"/>
      <c r="G244" s="100"/>
      <c r="H244" s="101"/>
      <c r="I244" s="101"/>
      <c r="J244" s="101"/>
      <c r="K244" s="102" t="s">
        <v>338</v>
      </c>
      <c r="L244" s="160">
        <f>+L245+L246+L277+L278+L279+L280</f>
        <v>784353171</v>
      </c>
      <c r="M244" s="160">
        <f t="shared" ref="M244:U244" si="107">+M245+M246+M277+M278+M279+M280</f>
        <v>2468755640</v>
      </c>
      <c r="N244" s="160">
        <f t="shared" si="107"/>
        <v>209369292</v>
      </c>
      <c r="O244" s="160">
        <f t="shared" si="93"/>
        <v>3043739519</v>
      </c>
      <c r="P244" s="160">
        <f t="shared" si="107"/>
        <v>12651723.6</v>
      </c>
      <c r="Q244" s="289">
        <f t="shared" si="107"/>
        <v>2996595757.8544002</v>
      </c>
      <c r="R244" s="160">
        <f t="shared" si="107"/>
        <v>34492037.545599997</v>
      </c>
      <c r="S244" s="160">
        <f t="shared" si="107"/>
        <v>0</v>
      </c>
      <c r="T244" s="160">
        <f t="shared" si="107"/>
        <v>2969327787</v>
      </c>
      <c r="U244" s="103">
        <f t="shared" si="107"/>
        <v>2969327787</v>
      </c>
      <c r="V244" s="283">
        <f t="shared" si="89"/>
        <v>100</v>
      </c>
      <c r="W244" s="103"/>
      <c r="X244" s="99"/>
      <c r="Y244" s="100"/>
    </row>
    <row r="245" spans="1:25" ht="22.5" customHeight="1" thickTop="1" thickBot="1" x14ac:dyDescent="0.4">
      <c r="A245" s="42">
        <v>1</v>
      </c>
      <c r="B245" s="43" t="s">
        <v>94</v>
      </c>
      <c r="C245" s="43" t="s">
        <v>105</v>
      </c>
      <c r="D245" s="43" t="s">
        <v>117</v>
      </c>
      <c r="E245" s="43" t="s">
        <v>98</v>
      </c>
      <c r="F245" s="43"/>
      <c r="G245" s="43"/>
      <c r="H245" s="44"/>
      <c r="I245" s="44"/>
      <c r="J245" s="44"/>
      <c r="K245" s="45" t="s">
        <v>339</v>
      </c>
      <c r="L245" s="161"/>
      <c r="M245" s="161"/>
      <c r="N245" s="161"/>
      <c r="O245" s="161">
        <f t="shared" si="93"/>
        <v>0</v>
      </c>
      <c r="P245" s="161"/>
      <c r="Q245" s="290"/>
      <c r="R245" s="161"/>
      <c r="S245" s="161"/>
      <c r="T245" s="161"/>
      <c r="U245" s="46"/>
      <c r="V245" s="284" t="e">
        <f t="shared" si="89"/>
        <v>#DIV/0!</v>
      </c>
      <c r="W245" s="14"/>
      <c r="X245" s="13"/>
      <c r="Y245" s="43"/>
    </row>
    <row r="246" spans="1:25" ht="22.5" customHeight="1" thickTop="1" thickBot="1" x14ac:dyDescent="0.4">
      <c r="A246" s="42">
        <v>1</v>
      </c>
      <c r="B246" s="43" t="s">
        <v>94</v>
      </c>
      <c r="C246" s="43" t="s">
        <v>105</v>
      </c>
      <c r="D246" s="43" t="s">
        <v>117</v>
      </c>
      <c r="E246" s="43" t="s">
        <v>107</v>
      </c>
      <c r="F246" s="43"/>
      <c r="G246" s="43"/>
      <c r="H246" s="44"/>
      <c r="I246" s="44"/>
      <c r="J246" s="44"/>
      <c r="K246" s="45" t="s">
        <v>340</v>
      </c>
      <c r="L246" s="161">
        <f>SUM(L247:L276)</f>
        <v>784353171</v>
      </c>
      <c r="M246" s="161">
        <f t="shared" ref="M246:U246" si="108">SUM(M247:M276)</f>
        <v>2468755640</v>
      </c>
      <c r="N246" s="161">
        <f t="shared" si="108"/>
        <v>209369292</v>
      </c>
      <c r="O246" s="161">
        <f t="shared" si="93"/>
        <v>3043739519</v>
      </c>
      <c r="P246" s="161">
        <f t="shared" si="108"/>
        <v>12651723.6</v>
      </c>
      <c r="Q246" s="290">
        <f t="shared" si="108"/>
        <v>2996595757.8544002</v>
      </c>
      <c r="R246" s="161">
        <f t="shared" si="108"/>
        <v>34492037.545599997</v>
      </c>
      <c r="S246" s="161">
        <f t="shared" si="108"/>
        <v>0</v>
      </c>
      <c r="T246" s="161">
        <f t="shared" si="108"/>
        <v>2969327787</v>
      </c>
      <c r="U246" s="46">
        <f t="shared" si="108"/>
        <v>2969327787</v>
      </c>
      <c r="V246" s="284">
        <f t="shared" si="89"/>
        <v>100</v>
      </c>
      <c r="W246" s="14"/>
      <c r="X246" s="13"/>
      <c r="Y246" s="43"/>
    </row>
    <row r="247" spans="1:25" ht="22.5" customHeight="1" thickTop="1" thickBot="1" x14ac:dyDescent="0.4">
      <c r="A247" s="13">
        <v>1</v>
      </c>
      <c r="B247" s="27" t="s">
        <v>94</v>
      </c>
      <c r="C247" s="27" t="s">
        <v>105</v>
      </c>
      <c r="D247" s="27" t="s">
        <v>117</v>
      </c>
      <c r="E247" s="27" t="s">
        <v>107</v>
      </c>
      <c r="F247" s="27" t="s">
        <v>98</v>
      </c>
      <c r="G247" s="27"/>
      <c r="H247" s="27"/>
      <c r="I247" s="27"/>
      <c r="J247" s="27"/>
      <c r="K247" s="25" t="s">
        <v>341</v>
      </c>
      <c r="L247" s="166">
        <f>46941478-23470739</f>
        <v>23470739</v>
      </c>
      <c r="M247" s="164"/>
      <c r="N247" s="164"/>
      <c r="O247" s="163">
        <f t="shared" si="93"/>
        <v>23470739</v>
      </c>
      <c r="P247" s="166"/>
      <c r="Q247" s="263">
        <f>+O247</f>
        <v>23470739</v>
      </c>
      <c r="R247" s="166"/>
      <c r="S247" s="164"/>
      <c r="T247" s="164">
        <v>121309635</v>
      </c>
      <c r="U247" s="15">
        <v>121309635</v>
      </c>
      <c r="V247" s="285">
        <f t="shared" si="89"/>
        <v>100</v>
      </c>
      <c r="W247" s="15"/>
      <c r="X247" s="124" t="s">
        <v>739</v>
      </c>
      <c r="Y247" s="34"/>
    </row>
    <row r="248" spans="1:25" ht="22.5" customHeight="1" thickTop="1" thickBot="1" x14ac:dyDescent="0.4">
      <c r="A248" s="13">
        <v>1</v>
      </c>
      <c r="B248" s="27" t="s">
        <v>94</v>
      </c>
      <c r="C248" s="27" t="s">
        <v>105</v>
      </c>
      <c r="D248" s="27" t="s">
        <v>117</v>
      </c>
      <c r="E248" s="27" t="s">
        <v>107</v>
      </c>
      <c r="F248" s="27" t="s">
        <v>107</v>
      </c>
      <c r="G248" s="27"/>
      <c r="H248" s="27"/>
      <c r="I248" s="27"/>
      <c r="J248" s="27"/>
      <c r="K248" s="25" t="s">
        <v>342</v>
      </c>
      <c r="L248" s="166">
        <v>23470739</v>
      </c>
      <c r="M248" s="164"/>
      <c r="N248" s="164"/>
      <c r="O248" s="163">
        <f t="shared" si="93"/>
        <v>23470739</v>
      </c>
      <c r="P248" s="166"/>
      <c r="Q248" s="263">
        <f>+O248</f>
        <v>23470739</v>
      </c>
      <c r="R248" s="166"/>
      <c r="S248" s="164"/>
      <c r="T248" s="164">
        <v>121309636</v>
      </c>
      <c r="U248" s="15">
        <v>121309636</v>
      </c>
      <c r="V248" s="285">
        <f t="shared" si="89"/>
        <v>100</v>
      </c>
      <c r="W248" s="15"/>
      <c r="X248" s="124" t="s">
        <v>739</v>
      </c>
      <c r="Y248" s="34"/>
    </row>
    <row r="249" spans="1:25" ht="22.5" customHeight="1" thickTop="1" thickBot="1" x14ac:dyDescent="0.4">
      <c r="A249" s="13">
        <v>1</v>
      </c>
      <c r="B249" s="27" t="s">
        <v>94</v>
      </c>
      <c r="C249" s="27" t="s">
        <v>105</v>
      </c>
      <c r="D249" s="27" t="s">
        <v>117</v>
      </c>
      <c r="E249" s="27" t="s">
        <v>107</v>
      </c>
      <c r="F249" s="27" t="s">
        <v>168</v>
      </c>
      <c r="G249" s="27"/>
      <c r="H249" s="27"/>
      <c r="I249" s="27"/>
      <c r="J249" s="27"/>
      <c r="K249" s="25" t="s">
        <v>343</v>
      </c>
      <c r="L249" s="164"/>
      <c r="M249" s="164"/>
      <c r="N249" s="164"/>
      <c r="O249" s="163">
        <f t="shared" si="93"/>
        <v>0</v>
      </c>
      <c r="P249" s="164"/>
      <c r="Q249" s="172"/>
      <c r="R249" s="164"/>
      <c r="S249" s="164"/>
      <c r="T249" s="164"/>
      <c r="U249" s="15"/>
      <c r="V249" s="285" t="e">
        <f t="shared" si="89"/>
        <v>#DIV/0!</v>
      </c>
      <c r="W249" s="15"/>
      <c r="X249" s="34"/>
      <c r="Y249" s="34"/>
    </row>
    <row r="250" spans="1:25" ht="22.5" customHeight="1" thickTop="1" thickBot="1" x14ac:dyDescent="0.4">
      <c r="A250" s="13">
        <v>1</v>
      </c>
      <c r="B250" s="27" t="s">
        <v>94</v>
      </c>
      <c r="C250" s="27" t="s">
        <v>105</v>
      </c>
      <c r="D250" s="27" t="s">
        <v>117</v>
      </c>
      <c r="E250" s="27" t="s">
        <v>107</v>
      </c>
      <c r="F250" s="27" t="s">
        <v>175</v>
      </c>
      <c r="G250" s="27"/>
      <c r="H250" s="27"/>
      <c r="I250" s="27"/>
      <c r="J250" s="27"/>
      <c r="K250" s="25" t="s">
        <v>344</v>
      </c>
      <c r="L250" s="166">
        <v>230096768</v>
      </c>
      <c r="M250" s="164"/>
      <c r="N250" s="164">
        <v>209369292</v>
      </c>
      <c r="O250" s="163">
        <f t="shared" si="93"/>
        <v>20727476</v>
      </c>
      <c r="P250" s="166">
        <f>+O250*0.1</f>
        <v>2072747.6</v>
      </c>
      <c r="Q250" s="263">
        <f>+O250-P250-R250</f>
        <v>14509233.399999999</v>
      </c>
      <c r="R250" s="166">
        <v>4145495</v>
      </c>
      <c r="S250" s="164"/>
      <c r="T250" s="164">
        <v>1629742</v>
      </c>
      <c r="U250" s="15">
        <v>1629742</v>
      </c>
      <c r="V250" s="285">
        <f t="shared" si="89"/>
        <v>100</v>
      </c>
      <c r="W250" s="15"/>
      <c r="X250" s="124" t="s">
        <v>739</v>
      </c>
      <c r="Y250" s="34"/>
    </row>
    <row r="251" spans="1:25" ht="22.5" customHeight="1" thickTop="1" thickBot="1" x14ac:dyDescent="0.4">
      <c r="A251" s="13">
        <v>1</v>
      </c>
      <c r="B251" s="27" t="s">
        <v>94</v>
      </c>
      <c r="C251" s="27" t="s">
        <v>105</v>
      </c>
      <c r="D251" s="27" t="s">
        <v>117</v>
      </c>
      <c r="E251" s="27" t="s">
        <v>107</v>
      </c>
      <c r="F251" s="27" t="s">
        <v>117</v>
      </c>
      <c r="G251" s="27"/>
      <c r="H251" s="27"/>
      <c r="I251" s="27"/>
      <c r="J251" s="27"/>
      <c r="K251" s="25" t="s">
        <v>345</v>
      </c>
      <c r="L251" s="164"/>
      <c r="M251" s="164"/>
      <c r="N251" s="164"/>
      <c r="O251" s="163">
        <f t="shared" si="93"/>
        <v>0</v>
      </c>
      <c r="P251" s="164"/>
      <c r="Q251" s="172"/>
      <c r="R251" s="164"/>
      <c r="S251" s="164"/>
      <c r="T251" s="164"/>
      <c r="U251" s="15"/>
      <c r="V251" s="285" t="e">
        <f t="shared" si="89"/>
        <v>#DIV/0!</v>
      </c>
      <c r="W251" s="15"/>
      <c r="X251" s="34"/>
      <c r="Y251" s="34"/>
    </row>
    <row r="252" spans="1:25" ht="22.5" customHeight="1" thickTop="1" thickBot="1" x14ac:dyDescent="0.4">
      <c r="A252" s="13">
        <v>1</v>
      </c>
      <c r="B252" s="27" t="s">
        <v>94</v>
      </c>
      <c r="C252" s="27" t="s">
        <v>105</v>
      </c>
      <c r="D252" s="27" t="s">
        <v>117</v>
      </c>
      <c r="E252" s="27" t="s">
        <v>107</v>
      </c>
      <c r="F252" s="27" t="s">
        <v>213</v>
      </c>
      <c r="G252" s="27"/>
      <c r="H252" s="27"/>
      <c r="I252" s="27"/>
      <c r="J252" s="27"/>
      <c r="K252" s="25" t="s">
        <v>346</v>
      </c>
      <c r="L252" s="164"/>
      <c r="M252" s="164"/>
      <c r="N252" s="164"/>
      <c r="O252" s="163">
        <f t="shared" si="93"/>
        <v>0</v>
      </c>
      <c r="P252" s="164"/>
      <c r="Q252" s="172"/>
      <c r="R252" s="164"/>
      <c r="S252" s="164"/>
      <c r="T252" s="164"/>
      <c r="U252" s="15"/>
      <c r="V252" s="285" t="e">
        <f t="shared" si="89"/>
        <v>#DIV/0!</v>
      </c>
      <c r="W252" s="15"/>
      <c r="X252" s="34"/>
      <c r="Y252" s="34"/>
    </row>
    <row r="253" spans="1:25" ht="22.5" customHeight="1" thickTop="1" thickBot="1" x14ac:dyDescent="0.4">
      <c r="A253" s="13">
        <v>1</v>
      </c>
      <c r="B253" s="27" t="s">
        <v>94</v>
      </c>
      <c r="C253" s="27" t="s">
        <v>105</v>
      </c>
      <c r="D253" s="27" t="s">
        <v>117</v>
      </c>
      <c r="E253" s="27" t="s">
        <v>107</v>
      </c>
      <c r="F253" s="27" t="s">
        <v>217</v>
      </c>
      <c r="G253" s="27"/>
      <c r="H253" s="27"/>
      <c r="I253" s="27"/>
      <c r="J253" s="27"/>
      <c r="K253" s="25" t="s">
        <v>347</v>
      </c>
      <c r="L253" s="166">
        <v>28353171</v>
      </c>
      <c r="M253" s="164"/>
      <c r="N253" s="164"/>
      <c r="O253" s="163">
        <f t="shared" si="93"/>
        <v>28353171</v>
      </c>
      <c r="P253" s="166">
        <v>10339188</v>
      </c>
      <c r="Q253" s="263">
        <v>15167325</v>
      </c>
      <c r="R253" s="166">
        <v>2846658</v>
      </c>
      <c r="S253" s="164"/>
      <c r="T253" s="164">
        <v>527858</v>
      </c>
      <c r="U253" s="15">
        <v>527858</v>
      </c>
      <c r="V253" s="285">
        <f t="shared" si="89"/>
        <v>100</v>
      </c>
      <c r="W253" s="15"/>
      <c r="X253" s="124" t="s">
        <v>739</v>
      </c>
      <c r="Y253" s="34"/>
    </row>
    <row r="254" spans="1:25" ht="22.5" customHeight="1" thickTop="1" thickBot="1" x14ac:dyDescent="0.4">
      <c r="A254" s="13">
        <v>1</v>
      </c>
      <c r="B254" s="27" t="s">
        <v>94</v>
      </c>
      <c r="C254" s="27" t="s">
        <v>105</v>
      </c>
      <c r="D254" s="27" t="s">
        <v>117</v>
      </c>
      <c r="E254" s="27" t="s">
        <v>107</v>
      </c>
      <c r="F254" s="27" t="s">
        <v>221</v>
      </c>
      <c r="G254" s="27"/>
      <c r="H254" s="27"/>
      <c r="I254" s="27"/>
      <c r="J254" s="27"/>
      <c r="K254" s="25" t="s">
        <v>348</v>
      </c>
      <c r="L254" s="164"/>
      <c r="M254" s="164"/>
      <c r="N254" s="164"/>
      <c r="O254" s="163">
        <f t="shared" si="93"/>
        <v>0</v>
      </c>
      <c r="P254" s="164"/>
      <c r="Q254" s="172"/>
      <c r="R254" s="164"/>
      <c r="S254" s="164"/>
      <c r="T254" s="164"/>
      <c r="U254" s="15"/>
      <c r="V254" s="285" t="e">
        <f t="shared" si="89"/>
        <v>#DIV/0!</v>
      </c>
      <c r="W254" s="15"/>
      <c r="X254" s="34"/>
      <c r="Y254" s="34"/>
    </row>
    <row r="255" spans="1:25" ht="22.5" customHeight="1" thickTop="1" thickBot="1" x14ac:dyDescent="0.4">
      <c r="A255" s="13">
        <v>1</v>
      </c>
      <c r="B255" s="27" t="s">
        <v>94</v>
      </c>
      <c r="C255" s="27" t="s">
        <v>105</v>
      </c>
      <c r="D255" s="27" t="s">
        <v>117</v>
      </c>
      <c r="E255" s="27" t="s">
        <v>107</v>
      </c>
      <c r="F255" s="27" t="s">
        <v>225</v>
      </c>
      <c r="G255" s="27"/>
      <c r="H255" s="27"/>
      <c r="I255" s="27"/>
      <c r="J255" s="27"/>
      <c r="K255" s="25" t="s">
        <v>349</v>
      </c>
      <c r="L255" s="166">
        <v>268130364</v>
      </c>
      <c r="M255" s="164"/>
      <c r="N255" s="164"/>
      <c r="O255" s="163">
        <f t="shared" si="93"/>
        <v>268130364</v>
      </c>
      <c r="P255" s="166"/>
      <c r="Q255" s="263">
        <f>+O255-R255</f>
        <v>241210075.4544</v>
      </c>
      <c r="R255" s="166">
        <f>+O255*0.1*1.004</f>
        <v>26920288.545600001</v>
      </c>
      <c r="S255" s="164"/>
      <c r="T255" s="164">
        <v>235112520</v>
      </c>
      <c r="U255" s="15">
        <v>235112520</v>
      </c>
      <c r="V255" s="285">
        <f t="shared" si="89"/>
        <v>100</v>
      </c>
      <c r="W255" s="15"/>
      <c r="X255" s="124" t="s">
        <v>739</v>
      </c>
      <c r="Y255" s="34"/>
    </row>
    <row r="256" spans="1:25" ht="22.5" customHeight="1" thickTop="1" thickBot="1" x14ac:dyDescent="0.4">
      <c r="A256" s="13">
        <v>1</v>
      </c>
      <c r="B256" s="27" t="s">
        <v>94</v>
      </c>
      <c r="C256" s="27" t="s">
        <v>105</v>
      </c>
      <c r="D256" s="27" t="s">
        <v>117</v>
      </c>
      <c r="E256" s="27" t="s">
        <v>107</v>
      </c>
      <c r="F256" s="27" t="s">
        <v>229</v>
      </c>
      <c r="G256" s="27"/>
      <c r="H256" s="27"/>
      <c r="I256" s="27"/>
      <c r="J256" s="27"/>
      <c r="K256" s="25" t="s">
        <v>350</v>
      </c>
      <c r="L256" s="166">
        <v>5115298</v>
      </c>
      <c r="M256" s="164"/>
      <c r="N256" s="164"/>
      <c r="O256" s="163">
        <f t="shared" si="93"/>
        <v>5115298</v>
      </c>
      <c r="P256" s="166">
        <v>0</v>
      </c>
      <c r="Q256" s="263">
        <v>4601722</v>
      </c>
      <c r="R256" s="166">
        <v>513576</v>
      </c>
      <c r="S256" s="164"/>
      <c r="T256" s="164">
        <v>13710668</v>
      </c>
      <c r="U256" s="15">
        <v>13710668</v>
      </c>
      <c r="V256" s="285">
        <f t="shared" si="89"/>
        <v>100</v>
      </c>
      <c r="W256" s="15"/>
      <c r="X256" s="124" t="s">
        <v>739</v>
      </c>
      <c r="Y256" s="34"/>
    </row>
    <row r="257" spans="1:25" ht="22.5" customHeight="1" thickTop="1" thickBot="1" x14ac:dyDescent="0.4">
      <c r="A257" s="13">
        <v>1</v>
      </c>
      <c r="B257" s="27" t="s">
        <v>94</v>
      </c>
      <c r="C257" s="27" t="s">
        <v>105</v>
      </c>
      <c r="D257" s="27" t="s">
        <v>117</v>
      </c>
      <c r="E257" s="27" t="s">
        <v>107</v>
      </c>
      <c r="F257" s="27" t="s">
        <v>351</v>
      </c>
      <c r="G257" s="27"/>
      <c r="H257" s="27"/>
      <c r="I257" s="27"/>
      <c r="J257" s="27"/>
      <c r="K257" s="25" t="s">
        <v>352</v>
      </c>
      <c r="L257" s="164"/>
      <c r="M257" s="164"/>
      <c r="N257" s="164"/>
      <c r="O257" s="163">
        <f t="shared" si="93"/>
        <v>0</v>
      </c>
      <c r="P257" s="164"/>
      <c r="Q257" s="172"/>
      <c r="R257" s="164"/>
      <c r="S257" s="164"/>
      <c r="T257" s="164"/>
      <c r="U257" s="15"/>
      <c r="V257" s="285" t="e">
        <f t="shared" si="89"/>
        <v>#DIV/0!</v>
      </c>
      <c r="W257" s="15"/>
      <c r="X257" s="34"/>
      <c r="Y257" s="34"/>
    </row>
    <row r="258" spans="1:25" ht="22.5" customHeight="1" thickTop="1" thickBot="1" x14ac:dyDescent="0.4">
      <c r="A258" s="13">
        <v>1</v>
      </c>
      <c r="B258" s="27" t="s">
        <v>94</v>
      </c>
      <c r="C258" s="27" t="s">
        <v>105</v>
      </c>
      <c r="D258" s="27" t="s">
        <v>117</v>
      </c>
      <c r="E258" s="27" t="s">
        <v>107</v>
      </c>
      <c r="F258" s="27" t="s">
        <v>353</v>
      </c>
      <c r="G258" s="27"/>
      <c r="H258" s="27"/>
      <c r="I258" s="27"/>
      <c r="J258" s="27"/>
      <c r="K258" s="25" t="s">
        <v>354</v>
      </c>
      <c r="L258" s="164"/>
      <c r="M258" s="164"/>
      <c r="N258" s="164"/>
      <c r="O258" s="163">
        <f t="shared" si="93"/>
        <v>0</v>
      </c>
      <c r="P258" s="164"/>
      <c r="Q258" s="172"/>
      <c r="R258" s="164"/>
      <c r="S258" s="164"/>
      <c r="T258" s="164"/>
      <c r="U258" s="15"/>
      <c r="V258" s="285" t="e">
        <f t="shared" si="89"/>
        <v>#DIV/0!</v>
      </c>
      <c r="W258" s="15"/>
      <c r="X258" s="34"/>
      <c r="Y258" s="34"/>
    </row>
    <row r="259" spans="1:25" ht="22.5" customHeight="1" thickTop="1" thickBot="1" x14ac:dyDescent="0.4">
      <c r="A259" s="13">
        <v>1</v>
      </c>
      <c r="B259" s="27" t="s">
        <v>94</v>
      </c>
      <c r="C259" s="27" t="s">
        <v>105</v>
      </c>
      <c r="D259" s="27" t="s">
        <v>117</v>
      </c>
      <c r="E259" s="27" t="s">
        <v>107</v>
      </c>
      <c r="F259" s="27" t="s">
        <v>182</v>
      </c>
      <c r="G259" s="27"/>
      <c r="H259" s="27"/>
      <c r="I259" s="27"/>
      <c r="J259" s="27"/>
      <c r="K259" s="25" t="s">
        <v>355</v>
      </c>
      <c r="L259" s="164"/>
      <c r="M259" s="164"/>
      <c r="N259" s="164"/>
      <c r="O259" s="163">
        <f t="shared" si="93"/>
        <v>0</v>
      </c>
      <c r="P259" s="164"/>
      <c r="Q259" s="172"/>
      <c r="R259" s="164"/>
      <c r="S259" s="164"/>
      <c r="T259" s="164"/>
      <c r="U259" s="15"/>
      <c r="V259" s="285" t="e">
        <f t="shared" si="89"/>
        <v>#DIV/0!</v>
      </c>
      <c r="W259" s="15"/>
      <c r="X259" s="34"/>
      <c r="Y259" s="34"/>
    </row>
    <row r="260" spans="1:25" ht="22.5" customHeight="1" thickTop="1" thickBot="1" x14ac:dyDescent="0.4">
      <c r="A260" s="13">
        <v>1</v>
      </c>
      <c r="B260" s="27" t="s">
        <v>94</v>
      </c>
      <c r="C260" s="27" t="s">
        <v>105</v>
      </c>
      <c r="D260" s="27" t="s">
        <v>117</v>
      </c>
      <c r="E260" s="27" t="s">
        <v>107</v>
      </c>
      <c r="F260" s="27" t="s">
        <v>240</v>
      </c>
      <c r="G260" s="27"/>
      <c r="H260" s="27"/>
      <c r="I260" s="27"/>
      <c r="J260" s="27"/>
      <c r="K260" s="25" t="s">
        <v>356</v>
      </c>
      <c r="L260" s="164"/>
      <c r="M260" s="164"/>
      <c r="N260" s="164"/>
      <c r="O260" s="163">
        <f t="shared" si="93"/>
        <v>0</v>
      </c>
      <c r="P260" s="164"/>
      <c r="Q260" s="172"/>
      <c r="R260" s="164"/>
      <c r="S260" s="164"/>
      <c r="T260" s="164"/>
      <c r="U260" s="15"/>
      <c r="V260" s="285" t="e">
        <f t="shared" si="89"/>
        <v>#DIV/0!</v>
      </c>
      <c r="W260" s="15"/>
      <c r="X260" s="34"/>
      <c r="Y260" s="34"/>
    </row>
    <row r="261" spans="1:25" ht="22.5" customHeight="1" thickTop="1" thickBot="1" x14ac:dyDescent="0.4">
      <c r="A261" s="13">
        <v>1</v>
      </c>
      <c r="B261" s="27" t="s">
        <v>94</v>
      </c>
      <c r="C261" s="27" t="s">
        <v>105</v>
      </c>
      <c r="D261" s="27" t="s">
        <v>117</v>
      </c>
      <c r="E261" s="27" t="s">
        <v>107</v>
      </c>
      <c r="F261" s="27" t="s">
        <v>357</v>
      </c>
      <c r="G261" s="27"/>
      <c r="H261" s="27"/>
      <c r="I261" s="27"/>
      <c r="J261" s="27"/>
      <c r="K261" s="25" t="s">
        <v>358</v>
      </c>
      <c r="L261" s="164"/>
      <c r="M261" s="164"/>
      <c r="N261" s="164"/>
      <c r="O261" s="163">
        <f t="shared" si="93"/>
        <v>0</v>
      </c>
      <c r="P261" s="164"/>
      <c r="Q261" s="172"/>
      <c r="R261" s="164"/>
      <c r="S261" s="164"/>
      <c r="T261" s="164"/>
      <c r="U261" s="15"/>
      <c r="V261" s="285" t="e">
        <f t="shared" si="89"/>
        <v>#DIV/0!</v>
      </c>
      <c r="W261" s="15"/>
      <c r="X261" s="34"/>
      <c r="Y261" s="34"/>
    </row>
    <row r="262" spans="1:25" ht="22.5" customHeight="1" thickTop="1" thickBot="1" x14ac:dyDescent="0.4">
      <c r="A262" s="13">
        <v>1</v>
      </c>
      <c r="B262" s="27" t="s">
        <v>94</v>
      </c>
      <c r="C262" s="27" t="s">
        <v>105</v>
      </c>
      <c r="D262" s="27" t="s">
        <v>117</v>
      </c>
      <c r="E262" s="27" t="s">
        <v>107</v>
      </c>
      <c r="F262" s="27" t="s">
        <v>359</v>
      </c>
      <c r="G262" s="27"/>
      <c r="H262" s="27"/>
      <c r="I262" s="27"/>
      <c r="J262" s="27"/>
      <c r="K262" s="25" t="s">
        <v>360</v>
      </c>
      <c r="L262" s="166">
        <v>657570</v>
      </c>
      <c r="M262" s="164"/>
      <c r="N262" s="164"/>
      <c r="O262" s="163">
        <f t="shared" si="93"/>
        <v>657570</v>
      </c>
      <c r="P262" s="166">
        <v>239788</v>
      </c>
      <c r="Q262" s="263">
        <v>351762</v>
      </c>
      <c r="R262" s="166">
        <v>66020</v>
      </c>
      <c r="S262" s="164"/>
      <c r="T262" s="164">
        <v>2293593</v>
      </c>
      <c r="U262" s="15">
        <v>2293593</v>
      </c>
      <c r="V262" s="285">
        <f t="shared" si="89"/>
        <v>100</v>
      </c>
      <c r="W262" s="15"/>
      <c r="X262" s="124" t="s">
        <v>739</v>
      </c>
      <c r="Y262" s="34"/>
    </row>
    <row r="263" spans="1:25" ht="22.5" customHeight="1" thickTop="1" thickBot="1" x14ac:dyDescent="0.4">
      <c r="A263" s="13">
        <v>1</v>
      </c>
      <c r="B263" s="27" t="s">
        <v>94</v>
      </c>
      <c r="C263" s="27" t="s">
        <v>105</v>
      </c>
      <c r="D263" s="27" t="s">
        <v>117</v>
      </c>
      <c r="E263" s="27" t="s">
        <v>107</v>
      </c>
      <c r="F263" s="27" t="s">
        <v>361</v>
      </c>
      <c r="G263" s="27"/>
      <c r="H263" s="27"/>
      <c r="I263" s="27"/>
      <c r="J263" s="27"/>
      <c r="K263" s="25" t="s">
        <v>362</v>
      </c>
      <c r="L263" s="164"/>
      <c r="M263" s="164"/>
      <c r="N263" s="164"/>
      <c r="O263" s="163">
        <f t="shared" si="93"/>
        <v>0</v>
      </c>
      <c r="P263" s="164"/>
      <c r="Q263" s="172"/>
      <c r="R263" s="164"/>
      <c r="S263" s="164"/>
      <c r="T263" s="164"/>
      <c r="U263" s="15"/>
      <c r="V263" s="285" t="e">
        <f t="shared" si="89"/>
        <v>#DIV/0!</v>
      </c>
      <c r="W263" s="15"/>
      <c r="X263" s="34"/>
      <c r="Y263" s="34"/>
    </row>
    <row r="264" spans="1:25" ht="22.5" customHeight="1" thickTop="1" thickBot="1" x14ac:dyDescent="0.4">
      <c r="A264" s="13">
        <v>1</v>
      </c>
      <c r="B264" s="27" t="s">
        <v>94</v>
      </c>
      <c r="C264" s="27" t="s">
        <v>105</v>
      </c>
      <c r="D264" s="27" t="s">
        <v>117</v>
      </c>
      <c r="E264" s="27" t="s">
        <v>107</v>
      </c>
      <c r="F264" s="27" t="s">
        <v>363</v>
      </c>
      <c r="G264" s="27"/>
      <c r="H264" s="27"/>
      <c r="I264" s="27"/>
      <c r="J264" s="27"/>
      <c r="K264" s="25" t="s">
        <v>364</v>
      </c>
      <c r="L264" s="164"/>
      <c r="M264" s="164"/>
      <c r="N264" s="164"/>
      <c r="O264" s="163">
        <f t="shared" ref="O264:O327" si="109">+L264+M264-N264</f>
        <v>0</v>
      </c>
      <c r="P264" s="164"/>
      <c r="Q264" s="172"/>
      <c r="R264" s="164"/>
      <c r="S264" s="164"/>
      <c r="T264" s="164"/>
      <c r="U264" s="15"/>
      <c r="V264" s="285" t="e">
        <f t="shared" si="89"/>
        <v>#DIV/0!</v>
      </c>
      <c r="W264" s="15"/>
      <c r="X264" s="34"/>
      <c r="Y264" s="34"/>
    </row>
    <row r="265" spans="1:25" ht="22.5" customHeight="1" thickTop="1" thickBot="1" x14ac:dyDescent="0.4">
      <c r="A265" s="13">
        <v>1</v>
      </c>
      <c r="B265" s="27" t="s">
        <v>94</v>
      </c>
      <c r="C265" s="27" t="s">
        <v>105</v>
      </c>
      <c r="D265" s="27" t="s">
        <v>117</v>
      </c>
      <c r="E265" s="27" t="s">
        <v>107</v>
      </c>
      <c r="F265" s="27" t="s">
        <v>365</v>
      </c>
      <c r="G265" s="27"/>
      <c r="H265" s="27"/>
      <c r="I265" s="27"/>
      <c r="J265" s="27"/>
      <c r="K265" s="25" t="s">
        <v>366</v>
      </c>
      <c r="L265" s="166">
        <v>205058522</v>
      </c>
      <c r="M265" s="164">
        <v>2468755640</v>
      </c>
      <c r="N265" s="164"/>
      <c r="O265" s="163">
        <f t="shared" si="109"/>
        <v>2673814162</v>
      </c>
      <c r="P265" s="166"/>
      <c r="Q265" s="263">
        <f>205058522+2468755640</f>
        <v>2673814162</v>
      </c>
      <c r="R265" s="166"/>
      <c r="S265" s="164"/>
      <c r="T265" s="164">
        <v>2473434135</v>
      </c>
      <c r="U265" s="15">
        <v>2473434135</v>
      </c>
      <c r="V265" s="285">
        <f t="shared" ref="V265:V328" si="110">+U265/T265*100</f>
        <v>100</v>
      </c>
      <c r="W265" s="15"/>
      <c r="X265" s="127" t="s">
        <v>740</v>
      </c>
      <c r="Y265" s="34"/>
    </row>
    <row r="266" spans="1:25" ht="22.5" customHeight="1" thickTop="1" thickBot="1" x14ac:dyDescent="0.4">
      <c r="A266" s="13">
        <v>1</v>
      </c>
      <c r="B266" s="27" t="s">
        <v>94</v>
      </c>
      <c r="C266" s="27" t="s">
        <v>105</v>
      </c>
      <c r="D266" s="27" t="s">
        <v>117</v>
      </c>
      <c r="E266" s="27" t="s">
        <v>107</v>
      </c>
      <c r="F266" s="27" t="s">
        <v>367</v>
      </c>
      <c r="G266" s="27"/>
      <c r="H266" s="27"/>
      <c r="I266" s="27"/>
      <c r="J266" s="27"/>
      <c r="K266" s="25" t="s">
        <v>368</v>
      </c>
      <c r="L266" s="164"/>
      <c r="M266" s="164"/>
      <c r="N266" s="164"/>
      <c r="O266" s="163">
        <f t="shared" si="109"/>
        <v>0</v>
      </c>
      <c r="P266" s="164"/>
      <c r="Q266" s="172"/>
      <c r="R266" s="164"/>
      <c r="S266" s="164"/>
      <c r="T266" s="164"/>
      <c r="U266" s="15"/>
      <c r="V266" s="285" t="e">
        <f t="shared" si="110"/>
        <v>#DIV/0!</v>
      </c>
      <c r="W266" s="15"/>
      <c r="X266" s="34"/>
      <c r="Y266" s="34"/>
    </row>
    <row r="267" spans="1:25" ht="22.5" customHeight="1" thickTop="1" thickBot="1" x14ac:dyDescent="0.4">
      <c r="A267" s="13">
        <v>1</v>
      </c>
      <c r="B267" s="27" t="s">
        <v>94</v>
      </c>
      <c r="C267" s="27" t="s">
        <v>105</v>
      </c>
      <c r="D267" s="27" t="s">
        <v>117</v>
      </c>
      <c r="E267" s="27" t="s">
        <v>107</v>
      </c>
      <c r="F267" s="27" t="s">
        <v>369</v>
      </c>
      <c r="G267" s="27"/>
      <c r="H267" s="27"/>
      <c r="I267" s="27"/>
      <c r="J267" s="27"/>
      <c r="K267" s="25" t="s">
        <v>370</v>
      </c>
      <c r="L267" s="164"/>
      <c r="M267" s="164"/>
      <c r="N267" s="164"/>
      <c r="O267" s="163">
        <f t="shared" si="109"/>
        <v>0</v>
      </c>
      <c r="P267" s="164"/>
      <c r="Q267" s="172" t="s">
        <v>875</v>
      </c>
      <c r="R267" s="164"/>
      <c r="S267" s="164"/>
      <c r="T267" s="164"/>
      <c r="U267" s="15"/>
      <c r="V267" s="285" t="e">
        <f t="shared" si="110"/>
        <v>#DIV/0!</v>
      </c>
      <c r="W267" s="15"/>
      <c r="X267" s="34"/>
      <c r="Y267" s="34"/>
    </row>
    <row r="268" spans="1:25" ht="22.5" customHeight="1" thickTop="1" thickBot="1" x14ac:dyDescent="0.4">
      <c r="A268" s="13">
        <v>1</v>
      </c>
      <c r="B268" s="27" t="s">
        <v>94</v>
      </c>
      <c r="C268" s="27" t="s">
        <v>105</v>
      </c>
      <c r="D268" s="27" t="s">
        <v>117</v>
      </c>
      <c r="E268" s="27" t="s">
        <v>107</v>
      </c>
      <c r="F268" s="27" t="s">
        <v>186</v>
      </c>
      <c r="G268" s="27"/>
      <c r="H268" s="27"/>
      <c r="I268" s="27"/>
      <c r="J268" s="27"/>
      <c r="K268" s="25" t="s">
        <v>371</v>
      </c>
      <c r="L268" s="164"/>
      <c r="M268" s="164"/>
      <c r="N268" s="164"/>
      <c r="O268" s="163">
        <f t="shared" si="109"/>
        <v>0</v>
      </c>
      <c r="P268" s="164"/>
      <c r="Q268" s="172"/>
      <c r="R268" s="164"/>
      <c r="S268" s="164"/>
      <c r="T268" s="164"/>
      <c r="U268" s="15"/>
      <c r="V268" s="285" t="e">
        <f t="shared" si="110"/>
        <v>#DIV/0!</v>
      </c>
      <c r="W268" s="15"/>
      <c r="X268" s="34"/>
      <c r="Y268" s="34"/>
    </row>
    <row r="269" spans="1:25" ht="22.5" customHeight="1" thickTop="1" thickBot="1" x14ac:dyDescent="0.4">
      <c r="A269" s="13">
        <v>1</v>
      </c>
      <c r="B269" s="27" t="s">
        <v>94</v>
      </c>
      <c r="C269" s="27" t="s">
        <v>105</v>
      </c>
      <c r="D269" s="27" t="s">
        <v>117</v>
      </c>
      <c r="E269" s="27" t="s">
        <v>107</v>
      </c>
      <c r="F269" s="27" t="s">
        <v>372</v>
      </c>
      <c r="G269" s="27"/>
      <c r="H269" s="27"/>
      <c r="I269" s="27"/>
      <c r="J269" s="27"/>
      <c r="K269" s="25" t="s">
        <v>373</v>
      </c>
      <c r="L269" s="164"/>
      <c r="M269" s="164"/>
      <c r="N269" s="164"/>
      <c r="O269" s="163">
        <f t="shared" si="109"/>
        <v>0</v>
      </c>
      <c r="P269" s="164"/>
      <c r="Q269" s="172"/>
      <c r="R269" s="164"/>
      <c r="S269" s="164"/>
      <c r="T269" s="164"/>
      <c r="U269" s="15"/>
      <c r="V269" s="285" t="e">
        <f t="shared" si="110"/>
        <v>#DIV/0!</v>
      </c>
      <c r="W269" s="15"/>
      <c r="X269" s="34"/>
      <c r="Y269" s="34"/>
    </row>
    <row r="270" spans="1:25" ht="22.5" customHeight="1" thickTop="1" thickBot="1" x14ac:dyDescent="0.4">
      <c r="A270" s="13">
        <v>1</v>
      </c>
      <c r="B270" s="27" t="s">
        <v>94</v>
      </c>
      <c r="C270" s="27" t="s">
        <v>105</v>
      </c>
      <c r="D270" s="27" t="s">
        <v>117</v>
      </c>
      <c r="E270" s="27" t="s">
        <v>107</v>
      </c>
      <c r="F270" s="27" t="s">
        <v>374</v>
      </c>
      <c r="G270" s="27"/>
      <c r="H270" s="27"/>
      <c r="I270" s="27"/>
      <c r="J270" s="27"/>
      <c r="K270" s="25" t="s">
        <v>375</v>
      </c>
      <c r="L270" s="164"/>
      <c r="M270" s="164"/>
      <c r="N270" s="164"/>
      <c r="O270" s="163">
        <f t="shared" si="109"/>
        <v>0</v>
      </c>
      <c r="P270" s="164"/>
      <c r="Q270" s="172"/>
      <c r="R270" s="164"/>
      <c r="S270" s="164"/>
      <c r="T270" s="164"/>
      <c r="U270" s="15"/>
      <c r="V270" s="285" t="e">
        <f t="shared" si="110"/>
        <v>#DIV/0!</v>
      </c>
      <c r="W270" s="15"/>
      <c r="X270" s="34"/>
      <c r="Y270" s="34"/>
    </row>
    <row r="271" spans="1:25" ht="22.5" customHeight="1" thickTop="1" thickBot="1" x14ac:dyDescent="0.4">
      <c r="A271" s="13">
        <v>1</v>
      </c>
      <c r="B271" s="27" t="s">
        <v>94</v>
      </c>
      <c r="C271" s="27" t="s">
        <v>105</v>
      </c>
      <c r="D271" s="27" t="s">
        <v>117</v>
      </c>
      <c r="E271" s="27" t="s">
        <v>107</v>
      </c>
      <c r="F271" s="27" t="s">
        <v>376</v>
      </c>
      <c r="G271" s="27"/>
      <c r="H271" s="27"/>
      <c r="I271" s="27"/>
      <c r="J271" s="27"/>
      <c r="K271" s="25" t="s">
        <v>377</v>
      </c>
      <c r="L271" s="164"/>
      <c r="M271" s="164"/>
      <c r="N271" s="164"/>
      <c r="O271" s="163">
        <f t="shared" si="109"/>
        <v>0</v>
      </c>
      <c r="P271" s="164"/>
      <c r="Q271" s="172"/>
      <c r="R271" s="164"/>
      <c r="S271" s="164"/>
      <c r="T271" s="164"/>
      <c r="U271" s="15"/>
      <c r="V271" s="285" t="e">
        <f t="shared" si="110"/>
        <v>#DIV/0!</v>
      </c>
      <c r="W271" s="15"/>
      <c r="X271" s="34"/>
      <c r="Y271" s="34"/>
    </row>
    <row r="272" spans="1:25" ht="22.5" customHeight="1" thickTop="1" thickBot="1" x14ac:dyDescent="0.4">
      <c r="A272" s="13">
        <v>1</v>
      </c>
      <c r="B272" s="27" t="s">
        <v>94</v>
      </c>
      <c r="C272" s="27" t="s">
        <v>105</v>
      </c>
      <c r="D272" s="27" t="s">
        <v>117</v>
      </c>
      <c r="E272" s="27" t="s">
        <v>107</v>
      </c>
      <c r="F272" s="27" t="s">
        <v>378</v>
      </c>
      <c r="G272" s="27"/>
      <c r="H272" s="27"/>
      <c r="I272" s="27"/>
      <c r="J272" s="27"/>
      <c r="K272" s="25" t="s">
        <v>379</v>
      </c>
      <c r="L272" s="164"/>
      <c r="M272" s="164"/>
      <c r="N272" s="164"/>
      <c r="O272" s="163">
        <f t="shared" si="109"/>
        <v>0</v>
      </c>
      <c r="P272" s="164"/>
      <c r="Q272" s="172"/>
      <c r="R272" s="164"/>
      <c r="S272" s="164"/>
      <c r="T272" s="164"/>
      <c r="U272" s="15"/>
      <c r="V272" s="285" t="e">
        <f t="shared" si="110"/>
        <v>#DIV/0!</v>
      </c>
      <c r="W272" s="15"/>
      <c r="X272" s="34"/>
      <c r="Y272" s="34"/>
    </row>
    <row r="273" spans="1:25" ht="22.5" customHeight="1" thickTop="1" thickBot="1" x14ac:dyDescent="0.4">
      <c r="A273" s="13">
        <v>1</v>
      </c>
      <c r="B273" s="27" t="s">
        <v>94</v>
      </c>
      <c r="C273" s="27" t="s">
        <v>105</v>
      </c>
      <c r="D273" s="27" t="s">
        <v>117</v>
      </c>
      <c r="E273" s="27" t="s">
        <v>107</v>
      </c>
      <c r="F273" s="27" t="s">
        <v>380</v>
      </c>
      <c r="G273" s="27"/>
      <c r="H273" s="27"/>
      <c r="I273" s="27"/>
      <c r="J273" s="27"/>
      <c r="K273" s="25" t="s">
        <v>381</v>
      </c>
      <c r="L273" s="164"/>
      <c r="M273" s="164"/>
      <c r="N273" s="164"/>
      <c r="O273" s="163">
        <f t="shared" si="109"/>
        <v>0</v>
      </c>
      <c r="P273" s="164"/>
      <c r="Q273" s="172"/>
      <c r="R273" s="164"/>
      <c r="S273" s="164"/>
      <c r="T273" s="164"/>
      <c r="U273" s="15"/>
      <c r="V273" s="285" t="e">
        <f t="shared" si="110"/>
        <v>#DIV/0!</v>
      </c>
      <c r="W273" s="15"/>
      <c r="X273" s="34"/>
      <c r="Y273" s="34"/>
    </row>
    <row r="274" spans="1:25" ht="22.5" customHeight="1" thickTop="1" thickBot="1" x14ac:dyDescent="0.4">
      <c r="A274" s="13">
        <v>1</v>
      </c>
      <c r="B274" s="27" t="s">
        <v>94</v>
      </c>
      <c r="C274" s="27" t="s">
        <v>105</v>
      </c>
      <c r="D274" s="27" t="s">
        <v>117</v>
      </c>
      <c r="E274" s="27" t="s">
        <v>107</v>
      </c>
      <c r="F274" s="27" t="s">
        <v>382</v>
      </c>
      <c r="G274" s="27"/>
      <c r="H274" s="27"/>
      <c r="I274" s="27"/>
      <c r="J274" s="27"/>
      <c r="K274" s="25" t="s">
        <v>383</v>
      </c>
      <c r="L274" s="164"/>
      <c r="M274" s="164"/>
      <c r="N274" s="164"/>
      <c r="O274" s="163">
        <f t="shared" si="109"/>
        <v>0</v>
      </c>
      <c r="P274" s="164"/>
      <c r="Q274" s="172"/>
      <c r="R274" s="164"/>
      <c r="S274" s="164"/>
      <c r="T274" s="164"/>
      <c r="U274" s="15"/>
      <c r="V274" s="285" t="e">
        <f t="shared" si="110"/>
        <v>#DIV/0!</v>
      </c>
      <c r="W274" s="15"/>
      <c r="X274" s="34"/>
      <c r="Y274" s="34"/>
    </row>
    <row r="275" spans="1:25" ht="22.5" customHeight="1" thickTop="1" thickBot="1" x14ac:dyDescent="0.4">
      <c r="A275" s="13">
        <v>1</v>
      </c>
      <c r="B275" s="27" t="s">
        <v>94</v>
      </c>
      <c r="C275" s="27" t="s">
        <v>105</v>
      </c>
      <c r="D275" s="27" t="s">
        <v>117</v>
      </c>
      <c r="E275" s="27" t="s">
        <v>107</v>
      </c>
      <c r="F275" s="27" t="s">
        <v>384</v>
      </c>
      <c r="G275" s="27"/>
      <c r="H275" s="27"/>
      <c r="I275" s="27"/>
      <c r="J275" s="27"/>
      <c r="K275" s="25" t="s">
        <v>385</v>
      </c>
      <c r="L275" s="164"/>
      <c r="M275" s="164"/>
      <c r="N275" s="164"/>
      <c r="O275" s="163">
        <f t="shared" si="109"/>
        <v>0</v>
      </c>
      <c r="P275" s="164"/>
      <c r="Q275" s="172"/>
      <c r="R275" s="164"/>
      <c r="S275" s="164"/>
      <c r="T275" s="164"/>
      <c r="U275" s="15"/>
      <c r="V275" s="285" t="e">
        <f t="shared" si="110"/>
        <v>#DIV/0!</v>
      </c>
      <c r="W275" s="15"/>
      <c r="X275" s="34"/>
      <c r="Y275" s="34"/>
    </row>
    <row r="276" spans="1:25" ht="22.5" customHeight="1" thickTop="1" thickBot="1" x14ac:dyDescent="0.4">
      <c r="A276" s="13">
        <v>1</v>
      </c>
      <c r="B276" s="27" t="s">
        <v>94</v>
      </c>
      <c r="C276" s="27" t="s">
        <v>105</v>
      </c>
      <c r="D276" s="27" t="s">
        <v>117</v>
      </c>
      <c r="E276" s="27" t="s">
        <v>107</v>
      </c>
      <c r="F276" s="27" t="s">
        <v>386</v>
      </c>
      <c r="G276" s="27"/>
      <c r="H276" s="27"/>
      <c r="I276" s="27"/>
      <c r="J276" s="27"/>
      <c r="K276" s="25" t="s">
        <v>387</v>
      </c>
      <c r="L276" s="164"/>
      <c r="M276" s="164"/>
      <c r="N276" s="164"/>
      <c r="O276" s="163">
        <f t="shared" si="109"/>
        <v>0</v>
      </c>
      <c r="P276" s="164"/>
      <c r="Q276" s="172"/>
      <c r="R276" s="164"/>
      <c r="S276" s="164"/>
      <c r="T276" s="164"/>
      <c r="U276" s="15"/>
      <c r="V276" s="285" t="e">
        <f t="shared" si="110"/>
        <v>#DIV/0!</v>
      </c>
      <c r="W276" s="15"/>
      <c r="X276" s="34"/>
      <c r="Y276" s="34"/>
    </row>
    <row r="277" spans="1:25" ht="22.5" customHeight="1" thickTop="1" thickBot="1" x14ac:dyDescent="0.4">
      <c r="A277" s="42">
        <v>1</v>
      </c>
      <c r="B277" s="43" t="s">
        <v>94</v>
      </c>
      <c r="C277" s="43" t="s">
        <v>105</v>
      </c>
      <c r="D277" s="43" t="s">
        <v>117</v>
      </c>
      <c r="E277" s="43" t="s">
        <v>168</v>
      </c>
      <c r="F277" s="43"/>
      <c r="G277" s="43"/>
      <c r="H277" s="44"/>
      <c r="I277" s="44"/>
      <c r="J277" s="44"/>
      <c r="K277" s="45" t="s">
        <v>388</v>
      </c>
      <c r="L277" s="161"/>
      <c r="M277" s="161"/>
      <c r="N277" s="161"/>
      <c r="O277" s="161">
        <f t="shared" si="109"/>
        <v>0</v>
      </c>
      <c r="P277" s="161"/>
      <c r="Q277" s="290"/>
      <c r="R277" s="161"/>
      <c r="S277" s="161"/>
      <c r="T277" s="161"/>
      <c r="U277" s="46"/>
      <c r="V277" s="284" t="e">
        <f t="shared" si="110"/>
        <v>#DIV/0!</v>
      </c>
      <c r="W277" s="14"/>
      <c r="X277" s="13"/>
      <c r="Y277" s="43"/>
    </row>
    <row r="278" spans="1:25" ht="22.5" customHeight="1" thickTop="1" thickBot="1" x14ac:dyDescent="0.4">
      <c r="A278" s="42">
        <v>1</v>
      </c>
      <c r="B278" s="43" t="s">
        <v>94</v>
      </c>
      <c r="C278" s="43" t="s">
        <v>105</v>
      </c>
      <c r="D278" s="43" t="s">
        <v>117</v>
      </c>
      <c r="E278" s="43" t="s">
        <v>175</v>
      </c>
      <c r="F278" s="43"/>
      <c r="G278" s="43"/>
      <c r="H278" s="44"/>
      <c r="I278" s="44"/>
      <c r="J278" s="44"/>
      <c r="K278" s="45" t="s">
        <v>389</v>
      </c>
      <c r="L278" s="161"/>
      <c r="M278" s="161"/>
      <c r="N278" s="161"/>
      <c r="O278" s="161">
        <f t="shared" si="109"/>
        <v>0</v>
      </c>
      <c r="P278" s="161"/>
      <c r="Q278" s="290"/>
      <c r="R278" s="161"/>
      <c r="S278" s="161"/>
      <c r="T278" s="161"/>
      <c r="U278" s="46"/>
      <c r="V278" s="284" t="e">
        <f t="shared" si="110"/>
        <v>#DIV/0!</v>
      </c>
      <c r="W278" s="14"/>
      <c r="X278" s="13"/>
      <c r="Y278" s="43"/>
    </row>
    <row r="279" spans="1:25" ht="22.5" customHeight="1" thickTop="1" thickBot="1" x14ac:dyDescent="0.4">
      <c r="A279" s="42">
        <v>1</v>
      </c>
      <c r="B279" s="43" t="s">
        <v>94</v>
      </c>
      <c r="C279" s="43" t="s">
        <v>105</v>
      </c>
      <c r="D279" s="43" t="s">
        <v>117</v>
      </c>
      <c r="E279" s="43" t="s">
        <v>117</v>
      </c>
      <c r="F279" s="43"/>
      <c r="G279" s="43"/>
      <c r="H279" s="44"/>
      <c r="I279" s="44"/>
      <c r="J279" s="44"/>
      <c r="K279" s="45" t="s">
        <v>390</v>
      </c>
      <c r="L279" s="161"/>
      <c r="M279" s="161"/>
      <c r="N279" s="161"/>
      <c r="O279" s="161">
        <f t="shared" si="109"/>
        <v>0</v>
      </c>
      <c r="P279" s="161"/>
      <c r="Q279" s="290"/>
      <c r="R279" s="161"/>
      <c r="S279" s="161"/>
      <c r="T279" s="161"/>
      <c r="U279" s="46"/>
      <c r="V279" s="284" t="e">
        <f t="shared" si="110"/>
        <v>#DIV/0!</v>
      </c>
      <c r="W279" s="14"/>
      <c r="X279" s="13"/>
      <c r="Y279" s="43"/>
    </row>
    <row r="280" spans="1:25" ht="22.5" customHeight="1" thickTop="1" thickBot="1" x14ac:dyDescent="0.4">
      <c r="A280" s="42">
        <v>1</v>
      </c>
      <c r="B280" s="43" t="s">
        <v>94</v>
      </c>
      <c r="C280" s="43" t="s">
        <v>105</v>
      </c>
      <c r="D280" s="43" t="s">
        <v>117</v>
      </c>
      <c r="E280" s="43" t="s">
        <v>213</v>
      </c>
      <c r="F280" s="43"/>
      <c r="G280" s="43"/>
      <c r="H280" s="44"/>
      <c r="I280" s="44"/>
      <c r="J280" s="44"/>
      <c r="K280" s="45" t="s">
        <v>391</v>
      </c>
      <c r="L280" s="161"/>
      <c r="M280" s="161"/>
      <c r="N280" s="161"/>
      <c r="O280" s="161">
        <f t="shared" si="109"/>
        <v>0</v>
      </c>
      <c r="P280" s="161"/>
      <c r="Q280" s="290"/>
      <c r="R280" s="161"/>
      <c r="S280" s="161"/>
      <c r="T280" s="161"/>
      <c r="U280" s="46"/>
      <c r="V280" s="284" t="e">
        <f t="shared" si="110"/>
        <v>#DIV/0!</v>
      </c>
      <c r="W280" s="14"/>
      <c r="X280" s="13"/>
      <c r="Y280" s="43"/>
    </row>
    <row r="281" spans="1:25" s="105" customFormat="1" ht="22.5" customHeight="1" thickTop="1" thickBot="1" x14ac:dyDescent="0.4">
      <c r="A281" s="99">
        <v>1</v>
      </c>
      <c r="B281" s="100" t="s">
        <v>94</v>
      </c>
      <c r="C281" s="100" t="s">
        <v>105</v>
      </c>
      <c r="D281" s="100" t="s">
        <v>213</v>
      </c>
      <c r="E281" s="100"/>
      <c r="F281" s="100"/>
      <c r="G281" s="100"/>
      <c r="H281" s="101"/>
      <c r="I281" s="101"/>
      <c r="J281" s="101"/>
      <c r="K281" s="102" t="s">
        <v>392</v>
      </c>
      <c r="L281" s="160">
        <f>+L282+L296+L298</f>
        <v>0</v>
      </c>
      <c r="M281" s="160">
        <f t="shared" ref="M281:U281" si="111">+M282+M296+M298</f>
        <v>0</v>
      </c>
      <c r="N281" s="160">
        <f t="shared" si="111"/>
        <v>0</v>
      </c>
      <c r="O281" s="160">
        <f t="shared" si="109"/>
        <v>0</v>
      </c>
      <c r="P281" s="160">
        <f t="shared" si="111"/>
        <v>0</v>
      </c>
      <c r="Q281" s="289">
        <f t="shared" si="111"/>
        <v>0</v>
      </c>
      <c r="R281" s="160">
        <f t="shared" si="111"/>
        <v>0</v>
      </c>
      <c r="S281" s="160">
        <f t="shared" si="111"/>
        <v>0</v>
      </c>
      <c r="T281" s="160">
        <f t="shared" si="111"/>
        <v>0</v>
      </c>
      <c r="U281" s="103">
        <f t="shared" si="111"/>
        <v>0</v>
      </c>
      <c r="V281" s="283" t="e">
        <f t="shared" si="110"/>
        <v>#DIV/0!</v>
      </c>
      <c r="W281" s="103"/>
      <c r="X281" s="99"/>
      <c r="Y281" s="100"/>
    </row>
    <row r="282" spans="1:25" ht="22.5" customHeight="1" thickTop="1" thickBot="1" x14ac:dyDescent="0.4">
      <c r="A282" s="42">
        <v>1</v>
      </c>
      <c r="B282" s="43" t="s">
        <v>94</v>
      </c>
      <c r="C282" s="43" t="s">
        <v>105</v>
      </c>
      <c r="D282" s="43" t="s">
        <v>213</v>
      </c>
      <c r="E282" s="43" t="s">
        <v>98</v>
      </c>
      <c r="F282" s="43"/>
      <c r="G282" s="43"/>
      <c r="H282" s="44"/>
      <c r="I282" s="44"/>
      <c r="J282" s="44"/>
      <c r="K282" s="45" t="s">
        <v>393</v>
      </c>
      <c r="L282" s="161">
        <f>+L283+L284+L285+L288+L292</f>
        <v>0</v>
      </c>
      <c r="M282" s="161">
        <f t="shared" ref="M282:U282" si="112">+M283+M284+M285+M288+M292</f>
        <v>0</v>
      </c>
      <c r="N282" s="161">
        <f t="shared" si="112"/>
        <v>0</v>
      </c>
      <c r="O282" s="161">
        <f t="shared" si="109"/>
        <v>0</v>
      </c>
      <c r="P282" s="161">
        <f t="shared" si="112"/>
        <v>0</v>
      </c>
      <c r="Q282" s="290">
        <f t="shared" si="112"/>
        <v>0</v>
      </c>
      <c r="R282" s="161">
        <f t="shared" si="112"/>
        <v>0</v>
      </c>
      <c r="S282" s="161">
        <f t="shared" si="112"/>
        <v>0</v>
      </c>
      <c r="T282" s="161">
        <f t="shared" si="112"/>
        <v>0</v>
      </c>
      <c r="U282" s="46">
        <f t="shared" si="112"/>
        <v>0</v>
      </c>
      <c r="V282" s="284" t="e">
        <f t="shared" si="110"/>
        <v>#DIV/0!</v>
      </c>
      <c r="W282" s="14"/>
      <c r="X282" s="13"/>
      <c r="Y282" s="43"/>
    </row>
    <row r="283" spans="1:25" ht="22.5" customHeight="1" thickTop="1" thickBot="1" x14ac:dyDescent="0.4">
      <c r="A283" s="47">
        <v>1</v>
      </c>
      <c r="B283" s="48" t="s">
        <v>94</v>
      </c>
      <c r="C283" s="48" t="s">
        <v>105</v>
      </c>
      <c r="D283" s="48" t="s">
        <v>213</v>
      </c>
      <c r="E283" s="48" t="s">
        <v>98</v>
      </c>
      <c r="F283" s="48" t="s">
        <v>170</v>
      </c>
      <c r="G283" s="48"/>
      <c r="H283" s="48"/>
      <c r="I283" s="48"/>
      <c r="J283" s="48"/>
      <c r="K283" s="49" t="s">
        <v>394</v>
      </c>
      <c r="L283" s="162"/>
      <c r="M283" s="162"/>
      <c r="N283" s="162"/>
      <c r="O283" s="162">
        <f t="shared" si="109"/>
        <v>0</v>
      </c>
      <c r="P283" s="162"/>
      <c r="Q283" s="171"/>
      <c r="R283" s="162"/>
      <c r="S283" s="162"/>
      <c r="T283" s="162"/>
      <c r="U283" s="50"/>
      <c r="V283" s="286" t="e">
        <f t="shared" si="110"/>
        <v>#DIV/0!</v>
      </c>
      <c r="W283" s="14"/>
      <c r="X283" s="34"/>
      <c r="Y283" s="52"/>
    </row>
    <row r="284" spans="1:25" ht="22.5" customHeight="1" thickTop="1" thickBot="1" x14ac:dyDescent="0.4">
      <c r="A284" s="47">
        <v>1</v>
      </c>
      <c r="B284" s="48" t="s">
        <v>94</v>
      </c>
      <c r="C284" s="48" t="s">
        <v>105</v>
      </c>
      <c r="D284" s="48" t="s">
        <v>213</v>
      </c>
      <c r="E284" s="48" t="s">
        <v>98</v>
      </c>
      <c r="F284" s="48" t="s">
        <v>190</v>
      </c>
      <c r="G284" s="48"/>
      <c r="H284" s="48"/>
      <c r="I284" s="48"/>
      <c r="J284" s="48"/>
      <c r="K284" s="49" t="s">
        <v>395</v>
      </c>
      <c r="L284" s="162"/>
      <c r="M284" s="162"/>
      <c r="N284" s="162"/>
      <c r="O284" s="162">
        <f t="shared" si="109"/>
        <v>0</v>
      </c>
      <c r="P284" s="162"/>
      <c r="Q284" s="171"/>
      <c r="R284" s="162"/>
      <c r="S284" s="162"/>
      <c r="T284" s="162"/>
      <c r="U284" s="50"/>
      <c r="V284" s="286" t="e">
        <f t="shared" si="110"/>
        <v>#DIV/0!</v>
      </c>
      <c r="W284" s="14"/>
      <c r="X284" s="34"/>
      <c r="Y284" s="52"/>
    </row>
    <row r="285" spans="1:25" ht="22.5" customHeight="1" thickTop="1" thickBot="1" x14ac:dyDescent="0.4">
      <c r="A285" s="47">
        <v>1</v>
      </c>
      <c r="B285" s="48" t="s">
        <v>94</v>
      </c>
      <c r="C285" s="48" t="s">
        <v>105</v>
      </c>
      <c r="D285" s="48" t="s">
        <v>213</v>
      </c>
      <c r="E285" s="48" t="s">
        <v>98</v>
      </c>
      <c r="F285" s="48" t="s">
        <v>237</v>
      </c>
      <c r="G285" s="48"/>
      <c r="H285" s="48"/>
      <c r="I285" s="48"/>
      <c r="J285" s="48"/>
      <c r="K285" s="49" t="s">
        <v>396</v>
      </c>
      <c r="L285" s="162">
        <f>+L286+L287</f>
        <v>0</v>
      </c>
      <c r="M285" s="162">
        <f t="shared" ref="M285:U285" si="113">+M286+M287</f>
        <v>0</v>
      </c>
      <c r="N285" s="162">
        <f t="shared" si="113"/>
        <v>0</v>
      </c>
      <c r="O285" s="162">
        <f t="shared" si="109"/>
        <v>0</v>
      </c>
      <c r="P285" s="162">
        <f t="shared" si="113"/>
        <v>0</v>
      </c>
      <c r="Q285" s="171">
        <f t="shared" si="113"/>
        <v>0</v>
      </c>
      <c r="R285" s="162">
        <f t="shared" si="113"/>
        <v>0</v>
      </c>
      <c r="S285" s="162">
        <f t="shared" si="113"/>
        <v>0</v>
      </c>
      <c r="T285" s="162">
        <f t="shared" si="113"/>
        <v>0</v>
      </c>
      <c r="U285" s="50">
        <f t="shared" si="113"/>
        <v>0</v>
      </c>
      <c r="V285" s="286" t="e">
        <f t="shared" si="110"/>
        <v>#DIV/0!</v>
      </c>
      <c r="W285" s="14"/>
      <c r="X285" s="34"/>
      <c r="Y285" s="52"/>
    </row>
    <row r="286" spans="1:25" ht="22.5" customHeight="1" thickTop="1" thickBot="1" x14ac:dyDescent="0.4">
      <c r="A286" s="13">
        <v>1</v>
      </c>
      <c r="B286" s="27" t="s">
        <v>94</v>
      </c>
      <c r="C286" s="27" t="s">
        <v>105</v>
      </c>
      <c r="D286" s="27" t="s">
        <v>213</v>
      </c>
      <c r="E286" s="27" t="s">
        <v>98</v>
      </c>
      <c r="F286" s="27" t="s">
        <v>237</v>
      </c>
      <c r="G286" s="27" t="s">
        <v>98</v>
      </c>
      <c r="H286" s="27"/>
      <c r="I286" s="27"/>
      <c r="J286" s="27"/>
      <c r="K286" s="25" t="s">
        <v>397</v>
      </c>
      <c r="L286" s="164"/>
      <c r="M286" s="164"/>
      <c r="N286" s="164"/>
      <c r="O286" s="163">
        <f t="shared" si="109"/>
        <v>0</v>
      </c>
      <c r="P286" s="164"/>
      <c r="Q286" s="172"/>
      <c r="R286" s="164"/>
      <c r="S286" s="164"/>
      <c r="T286" s="164"/>
      <c r="U286" s="15"/>
      <c r="V286" s="285" t="e">
        <f t="shared" si="110"/>
        <v>#DIV/0!</v>
      </c>
      <c r="W286" s="15"/>
      <c r="X286" s="34"/>
      <c r="Y286" s="34"/>
    </row>
    <row r="287" spans="1:25" ht="22.5" customHeight="1" thickTop="1" thickBot="1" x14ac:dyDescent="0.4">
      <c r="A287" s="13">
        <v>1</v>
      </c>
      <c r="B287" s="27" t="s">
        <v>94</v>
      </c>
      <c r="C287" s="27" t="s">
        <v>105</v>
      </c>
      <c r="D287" s="27" t="s">
        <v>213</v>
      </c>
      <c r="E287" s="27" t="s">
        <v>98</v>
      </c>
      <c r="F287" s="27" t="s">
        <v>237</v>
      </c>
      <c r="G287" s="27" t="s">
        <v>107</v>
      </c>
      <c r="H287" s="27"/>
      <c r="I287" s="27"/>
      <c r="J287" s="27"/>
      <c r="K287" s="25" t="s">
        <v>396</v>
      </c>
      <c r="L287" s="164"/>
      <c r="M287" s="164"/>
      <c r="N287" s="164"/>
      <c r="O287" s="163">
        <f t="shared" si="109"/>
        <v>0</v>
      </c>
      <c r="P287" s="164"/>
      <c r="Q287" s="172"/>
      <c r="R287" s="164"/>
      <c r="S287" s="164"/>
      <c r="T287" s="164"/>
      <c r="U287" s="15"/>
      <c r="V287" s="285" t="e">
        <f t="shared" si="110"/>
        <v>#DIV/0!</v>
      </c>
      <c r="W287" s="15"/>
      <c r="X287" s="34"/>
      <c r="Y287" s="34"/>
    </row>
    <row r="288" spans="1:25" ht="22.5" customHeight="1" thickTop="1" thickBot="1" x14ac:dyDescent="0.4">
      <c r="A288" s="47">
        <v>1</v>
      </c>
      <c r="B288" s="48" t="s">
        <v>94</v>
      </c>
      <c r="C288" s="48" t="s">
        <v>105</v>
      </c>
      <c r="D288" s="48" t="s">
        <v>213</v>
      </c>
      <c r="E288" s="48" t="s">
        <v>98</v>
      </c>
      <c r="F288" s="48" t="s">
        <v>286</v>
      </c>
      <c r="G288" s="48"/>
      <c r="H288" s="48"/>
      <c r="I288" s="48"/>
      <c r="J288" s="48"/>
      <c r="K288" s="49" t="s">
        <v>398</v>
      </c>
      <c r="L288" s="162">
        <f>+L289+L290+L291</f>
        <v>0</v>
      </c>
      <c r="M288" s="162">
        <f t="shared" ref="M288:U288" si="114">+M289+M290+M291</f>
        <v>0</v>
      </c>
      <c r="N288" s="162">
        <f t="shared" si="114"/>
        <v>0</v>
      </c>
      <c r="O288" s="162">
        <f t="shared" si="109"/>
        <v>0</v>
      </c>
      <c r="P288" s="162">
        <f t="shared" si="114"/>
        <v>0</v>
      </c>
      <c r="Q288" s="171">
        <f t="shared" si="114"/>
        <v>0</v>
      </c>
      <c r="R288" s="162">
        <f t="shared" si="114"/>
        <v>0</v>
      </c>
      <c r="S288" s="162">
        <f t="shared" si="114"/>
        <v>0</v>
      </c>
      <c r="T288" s="162">
        <f t="shared" si="114"/>
        <v>0</v>
      </c>
      <c r="U288" s="50">
        <f t="shared" si="114"/>
        <v>0</v>
      </c>
      <c r="V288" s="286" t="e">
        <f t="shared" si="110"/>
        <v>#DIV/0!</v>
      </c>
      <c r="W288" s="14"/>
      <c r="X288" s="34"/>
      <c r="Y288" s="52"/>
    </row>
    <row r="289" spans="1:25" ht="22.5" customHeight="1" thickTop="1" thickBot="1" x14ac:dyDescent="0.4">
      <c r="A289" s="13">
        <v>1</v>
      </c>
      <c r="B289" s="27" t="s">
        <v>94</v>
      </c>
      <c r="C289" s="27" t="s">
        <v>105</v>
      </c>
      <c r="D289" s="27" t="s">
        <v>213</v>
      </c>
      <c r="E289" s="27" t="s">
        <v>98</v>
      </c>
      <c r="F289" s="27" t="s">
        <v>286</v>
      </c>
      <c r="G289" s="27" t="s">
        <v>98</v>
      </c>
      <c r="H289" s="27"/>
      <c r="I289" s="27"/>
      <c r="J289" s="27"/>
      <c r="K289" s="25" t="s">
        <v>399</v>
      </c>
      <c r="L289" s="164"/>
      <c r="M289" s="164"/>
      <c r="N289" s="164"/>
      <c r="O289" s="163">
        <f t="shared" si="109"/>
        <v>0</v>
      </c>
      <c r="P289" s="164"/>
      <c r="Q289" s="172"/>
      <c r="R289" s="164"/>
      <c r="S289" s="164"/>
      <c r="T289" s="164"/>
      <c r="U289" s="15"/>
      <c r="V289" s="285" t="e">
        <f t="shared" si="110"/>
        <v>#DIV/0!</v>
      </c>
      <c r="W289" s="15"/>
      <c r="X289" s="34"/>
      <c r="Y289" s="34"/>
    </row>
    <row r="290" spans="1:25" ht="22.5" customHeight="1" thickTop="1" thickBot="1" x14ac:dyDescent="0.4">
      <c r="A290" s="13">
        <v>1</v>
      </c>
      <c r="B290" s="27" t="s">
        <v>94</v>
      </c>
      <c r="C290" s="27" t="s">
        <v>105</v>
      </c>
      <c r="D290" s="27" t="s">
        <v>213</v>
      </c>
      <c r="E290" s="27" t="s">
        <v>98</v>
      </c>
      <c r="F290" s="27" t="s">
        <v>286</v>
      </c>
      <c r="G290" s="27" t="s">
        <v>107</v>
      </c>
      <c r="H290" s="27"/>
      <c r="I290" s="27"/>
      <c r="J290" s="27"/>
      <c r="K290" s="25" t="s">
        <v>400</v>
      </c>
      <c r="L290" s="164"/>
      <c r="M290" s="164"/>
      <c r="N290" s="164"/>
      <c r="O290" s="163">
        <f t="shared" si="109"/>
        <v>0</v>
      </c>
      <c r="P290" s="164"/>
      <c r="Q290" s="172"/>
      <c r="R290" s="164"/>
      <c r="S290" s="164"/>
      <c r="T290" s="164"/>
      <c r="U290" s="15"/>
      <c r="V290" s="285" t="e">
        <f t="shared" si="110"/>
        <v>#DIV/0!</v>
      </c>
      <c r="W290" s="15"/>
      <c r="X290" s="34"/>
      <c r="Y290" s="34"/>
    </row>
    <row r="291" spans="1:25" ht="22.5" customHeight="1" thickTop="1" thickBot="1" x14ac:dyDescent="0.4">
      <c r="A291" s="13">
        <v>1</v>
      </c>
      <c r="B291" s="27" t="s">
        <v>94</v>
      </c>
      <c r="C291" s="27" t="s">
        <v>105</v>
      </c>
      <c r="D291" s="27" t="s">
        <v>213</v>
      </c>
      <c r="E291" s="27" t="s">
        <v>98</v>
      </c>
      <c r="F291" s="27" t="s">
        <v>286</v>
      </c>
      <c r="G291" s="27" t="s">
        <v>168</v>
      </c>
      <c r="H291" s="27"/>
      <c r="I291" s="27"/>
      <c r="J291" s="27"/>
      <c r="K291" s="25" t="s">
        <v>401</v>
      </c>
      <c r="L291" s="164"/>
      <c r="M291" s="164"/>
      <c r="N291" s="164"/>
      <c r="O291" s="163">
        <f t="shared" si="109"/>
        <v>0</v>
      </c>
      <c r="P291" s="164"/>
      <c r="Q291" s="172"/>
      <c r="R291" s="164"/>
      <c r="S291" s="164"/>
      <c r="T291" s="164"/>
      <c r="U291" s="15"/>
      <c r="V291" s="285" t="e">
        <f t="shared" si="110"/>
        <v>#DIV/0!</v>
      </c>
      <c r="W291" s="15"/>
      <c r="X291" s="34"/>
      <c r="Y291" s="34"/>
    </row>
    <row r="292" spans="1:25" ht="22.5" customHeight="1" thickTop="1" thickBot="1" x14ac:dyDescent="0.4">
      <c r="A292" s="47">
        <v>1</v>
      </c>
      <c r="B292" s="48" t="s">
        <v>94</v>
      </c>
      <c r="C292" s="48" t="s">
        <v>105</v>
      </c>
      <c r="D292" s="48" t="s">
        <v>213</v>
      </c>
      <c r="E292" s="48" t="s">
        <v>98</v>
      </c>
      <c r="F292" s="48" t="s">
        <v>402</v>
      </c>
      <c r="G292" s="48"/>
      <c r="H292" s="48"/>
      <c r="I292" s="48"/>
      <c r="J292" s="48"/>
      <c r="K292" s="49" t="s">
        <v>403</v>
      </c>
      <c r="L292" s="162">
        <f>+L293+L294+L295</f>
        <v>0</v>
      </c>
      <c r="M292" s="162">
        <f t="shared" ref="M292:U292" si="115">+M293+M294+M295</f>
        <v>0</v>
      </c>
      <c r="N292" s="162">
        <f t="shared" si="115"/>
        <v>0</v>
      </c>
      <c r="O292" s="162">
        <f t="shared" si="109"/>
        <v>0</v>
      </c>
      <c r="P292" s="162">
        <f t="shared" si="115"/>
        <v>0</v>
      </c>
      <c r="Q292" s="171">
        <f t="shared" si="115"/>
        <v>0</v>
      </c>
      <c r="R292" s="162">
        <f t="shared" si="115"/>
        <v>0</v>
      </c>
      <c r="S292" s="162">
        <f t="shared" si="115"/>
        <v>0</v>
      </c>
      <c r="T292" s="162">
        <f t="shared" si="115"/>
        <v>0</v>
      </c>
      <c r="U292" s="50">
        <f t="shared" si="115"/>
        <v>0</v>
      </c>
      <c r="V292" s="286" t="e">
        <f t="shared" si="110"/>
        <v>#DIV/0!</v>
      </c>
      <c r="W292" s="14"/>
      <c r="X292" s="34"/>
      <c r="Y292" s="52"/>
    </row>
    <row r="293" spans="1:25" ht="22.5" customHeight="1" thickTop="1" thickBot="1" x14ac:dyDescent="0.4">
      <c r="A293" s="13">
        <v>1</v>
      </c>
      <c r="B293" s="27" t="s">
        <v>94</v>
      </c>
      <c r="C293" s="27" t="s">
        <v>105</v>
      </c>
      <c r="D293" s="27" t="s">
        <v>213</v>
      </c>
      <c r="E293" s="27" t="s">
        <v>98</v>
      </c>
      <c r="F293" s="27" t="s">
        <v>402</v>
      </c>
      <c r="G293" s="27" t="s">
        <v>98</v>
      </c>
      <c r="H293" s="27"/>
      <c r="I293" s="27"/>
      <c r="J293" s="27"/>
      <c r="K293" s="25" t="s">
        <v>404</v>
      </c>
      <c r="L293" s="164"/>
      <c r="M293" s="164"/>
      <c r="N293" s="164"/>
      <c r="O293" s="163">
        <f t="shared" si="109"/>
        <v>0</v>
      </c>
      <c r="P293" s="164"/>
      <c r="Q293" s="172"/>
      <c r="R293" s="164"/>
      <c r="S293" s="164"/>
      <c r="T293" s="164"/>
      <c r="U293" s="15"/>
      <c r="V293" s="285" t="e">
        <f t="shared" si="110"/>
        <v>#DIV/0!</v>
      </c>
      <c r="W293" s="15"/>
      <c r="X293" s="34"/>
      <c r="Y293" s="34"/>
    </row>
    <row r="294" spans="1:25" ht="22.5" customHeight="1" thickTop="1" thickBot="1" x14ac:dyDescent="0.4">
      <c r="A294" s="13">
        <v>1</v>
      </c>
      <c r="B294" s="27" t="s">
        <v>94</v>
      </c>
      <c r="C294" s="27" t="s">
        <v>105</v>
      </c>
      <c r="D294" s="27" t="s">
        <v>213</v>
      </c>
      <c r="E294" s="27" t="s">
        <v>98</v>
      </c>
      <c r="F294" s="27" t="s">
        <v>402</v>
      </c>
      <c r="G294" s="27" t="s">
        <v>107</v>
      </c>
      <c r="H294" s="27"/>
      <c r="I294" s="27"/>
      <c r="J294" s="27"/>
      <c r="K294" s="25" t="s">
        <v>405</v>
      </c>
      <c r="L294" s="164"/>
      <c r="M294" s="164"/>
      <c r="N294" s="164"/>
      <c r="O294" s="163">
        <f t="shared" si="109"/>
        <v>0</v>
      </c>
      <c r="P294" s="164"/>
      <c r="Q294" s="172"/>
      <c r="R294" s="164"/>
      <c r="S294" s="164"/>
      <c r="T294" s="164"/>
      <c r="U294" s="15"/>
      <c r="V294" s="285" t="e">
        <f t="shared" si="110"/>
        <v>#DIV/0!</v>
      </c>
      <c r="W294" s="15"/>
      <c r="X294" s="34"/>
      <c r="Y294" s="34"/>
    </row>
    <row r="295" spans="1:25" ht="22.5" customHeight="1" thickTop="1" thickBot="1" x14ac:dyDescent="0.4">
      <c r="A295" s="13">
        <v>1</v>
      </c>
      <c r="B295" s="27" t="s">
        <v>94</v>
      </c>
      <c r="C295" s="27" t="s">
        <v>105</v>
      </c>
      <c r="D295" s="27" t="s">
        <v>213</v>
      </c>
      <c r="E295" s="27" t="s">
        <v>98</v>
      </c>
      <c r="F295" s="27" t="s">
        <v>402</v>
      </c>
      <c r="G295" s="27" t="s">
        <v>168</v>
      </c>
      <c r="H295" s="27"/>
      <c r="I295" s="27"/>
      <c r="J295" s="27"/>
      <c r="K295" s="25" t="s">
        <v>406</v>
      </c>
      <c r="L295" s="164"/>
      <c r="M295" s="164"/>
      <c r="N295" s="164"/>
      <c r="O295" s="163">
        <f t="shared" si="109"/>
        <v>0</v>
      </c>
      <c r="P295" s="164"/>
      <c r="Q295" s="172"/>
      <c r="R295" s="164"/>
      <c r="S295" s="164"/>
      <c r="T295" s="164"/>
      <c r="U295" s="15"/>
      <c r="V295" s="285" t="e">
        <f t="shared" si="110"/>
        <v>#DIV/0!</v>
      </c>
      <c r="W295" s="15"/>
      <c r="X295" s="34"/>
      <c r="Y295" s="34"/>
    </row>
    <row r="296" spans="1:25" ht="22.5" customHeight="1" thickTop="1" thickBot="1" x14ac:dyDescent="0.4">
      <c r="A296" s="42">
        <v>1</v>
      </c>
      <c r="B296" s="43" t="s">
        <v>94</v>
      </c>
      <c r="C296" s="43" t="s">
        <v>105</v>
      </c>
      <c r="D296" s="43" t="s">
        <v>213</v>
      </c>
      <c r="E296" s="43" t="s">
        <v>107</v>
      </c>
      <c r="F296" s="43"/>
      <c r="G296" s="43"/>
      <c r="H296" s="44"/>
      <c r="I296" s="44"/>
      <c r="J296" s="44"/>
      <c r="K296" s="45" t="s">
        <v>407</v>
      </c>
      <c r="L296" s="161">
        <f>+L297</f>
        <v>0</v>
      </c>
      <c r="M296" s="161">
        <f t="shared" ref="M296:U296" si="116">+M297</f>
        <v>0</v>
      </c>
      <c r="N296" s="161">
        <f t="shared" si="116"/>
        <v>0</v>
      </c>
      <c r="O296" s="161">
        <f t="shared" si="109"/>
        <v>0</v>
      </c>
      <c r="P296" s="161">
        <f t="shared" si="116"/>
        <v>0</v>
      </c>
      <c r="Q296" s="290">
        <f t="shared" si="116"/>
        <v>0</v>
      </c>
      <c r="R296" s="161">
        <f t="shared" si="116"/>
        <v>0</v>
      </c>
      <c r="S296" s="161">
        <f t="shared" si="116"/>
        <v>0</v>
      </c>
      <c r="T296" s="161">
        <f t="shared" si="116"/>
        <v>0</v>
      </c>
      <c r="U296" s="46">
        <f t="shared" si="116"/>
        <v>0</v>
      </c>
      <c r="V296" s="284" t="e">
        <f t="shared" si="110"/>
        <v>#DIV/0!</v>
      </c>
      <c r="W296" s="14"/>
      <c r="X296" s="13"/>
      <c r="Y296" s="43"/>
    </row>
    <row r="297" spans="1:25" ht="22.5" customHeight="1" thickTop="1" thickBot="1" x14ac:dyDescent="0.4">
      <c r="A297" s="13">
        <v>1</v>
      </c>
      <c r="B297" s="27" t="s">
        <v>94</v>
      </c>
      <c r="C297" s="27" t="s">
        <v>105</v>
      </c>
      <c r="D297" s="27" t="s">
        <v>213</v>
      </c>
      <c r="E297" s="27" t="s">
        <v>107</v>
      </c>
      <c r="F297" s="27" t="s">
        <v>170</v>
      </c>
      <c r="G297" s="27"/>
      <c r="H297" s="27"/>
      <c r="I297" s="27"/>
      <c r="J297" s="27"/>
      <c r="K297" s="25" t="s">
        <v>408</v>
      </c>
      <c r="L297" s="164"/>
      <c r="M297" s="164"/>
      <c r="N297" s="164"/>
      <c r="O297" s="163">
        <f t="shared" si="109"/>
        <v>0</v>
      </c>
      <c r="P297" s="164"/>
      <c r="Q297" s="172"/>
      <c r="R297" s="164"/>
      <c r="S297" s="164"/>
      <c r="T297" s="164"/>
      <c r="U297" s="15"/>
      <c r="V297" s="285" t="e">
        <f t="shared" si="110"/>
        <v>#DIV/0!</v>
      </c>
      <c r="W297" s="15"/>
      <c r="X297" s="34"/>
      <c r="Y297" s="34"/>
    </row>
    <row r="298" spans="1:25" ht="22.5" customHeight="1" thickTop="1" thickBot="1" x14ac:dyDescent="0.4">
      <c r="A298" s="42">
        <v>1</v>
      </c>
      <c r="B298" s="43" t="s">
        <v>94</v>
      </c>
      <c r="C298" s="43" t="s">
        <v>105</v>
      </c>
      <c r="D298" s="43" t="s">
        <v>213</v>
      </c>
      <c r="E298" s="43" t="s">
        <v>168</v>
      </c>
      <c r="F298" s="43"/>
      <c r="G298" s="43"/>
      <c r="H298" s="44"/>
      <c r="I298" s="44"/>
      <c r="J298" s="44"/>
      <c r="K298" s="45" t="s">
        <v>409</v>
      </c>
      <c r="L298" s="161"/>
      <c r="M298" s="161"/>
      <c r="N298" s="161"/>
      <c r="O298" s="161">
        <f t="shared" si="109"/>
        <v>0</v>
      </c>
      <c r="P298" s="161"/>
      <c r="Q298" s="290"/>
      <c r="R298" s="161"/>
      <c r="S298" s="161"/>
      <c r="T298" s="161"/>
      <c r="U298" s="46"/>
      <c r="V298" s="284" t="e">
        <f t="shared" si="110"/>
        <v>#DIV/0!</v>
      </c>
      <c r="W298" s="14"/>
      <c r="X298" s="13"/>
      <c r="Y298" s="43"/>
    </row>
    <row r="299" spans="1:25" s="105" customFormat="1" ht="22.5" customHeight="1" thickTop="1" thickBot="1" x14ac:dyDescent="0.4">
      <c r="A299" s="99">
        <v>1</v>
      </c>
      <c r="B299" s="100" t="s">
        <v>94</v>
      </c>
      <c r="C299" s="100" t="s">
        <v>105</v>
      </c>
      <c r="D299" s="100" t="s">
        <v>217</v>
      </c>
      <c r="E299" s="100"/>
      <c r="F299" s="100"/>
      <c r="G299" s="100"/>
      <c r="H299" s="101"/>
      <c r="I299" s="101"/>
      <c r="J299" s="101"/>
      <c r="K299" s="102" t="s">
        <v>410</v>
      </c>
      <c r="L299" s="160">
        <f>+L300+L306+L313</f>
        <v>0</v>
      </c>
      <c r="M299" s="160">
        <f t="shared" ref="M299:U299" si="117">+M300+M306+M313</f>
        <v>0</v>
      </c>
      <c r="N299" s="160">
        <f t="shared" si="117"/>
        <v>0</v>
      </c>
      <c r="O299" s="160">
        <f t="shared" si="109"/>
        <v>0</v>
      </c>
      <c r="P299" s="160">
        <f t="shared" si="117"/>
        <v>0</v>
      </c>
      <c r="Q299" s="289">
        <f t="shared" si="117"/>
        <v>0</v>
      </c>
      <c r="R299" s="160">
        <f t="shared" si="117"/>
        <v>0</v>
      </c>
      <c r="S299" s="160">
        <f t="shared" si="117"/>
        <v>0</v>
      </c>
      <c r="T299" s="160">
        <f t="shared" si="117"/>
        <v>0</v>
      </c>
      <c r="U299" s="103">
        <f t="shared" si="117"/>
        <v>0</v>
      </c>
      <c r="V299" s="283" t="e">
        <f t="shared" si="110"/>
        <v>#DIV/0!</v>
      </c>
      <c r="W299" s="103"/>
      <c r="X299" s="99"/>
      <c r="Y299" s="100"/>
    </row>
    <row r="300" spans="1:25" ht="22.5" customHeight="1" thickTop="1" thickBot="1" x14ac:dyDescent="0.4">
      <c r="A300" s="42">
        <v>1</v>
      </c>
      <c r="B300" s="43" t="s">
        <v>94</v>
      </c>
      <c r="C300" s="43" t="s">
        <v>105</v>
      </c>
      <c r="D300" s="43" t="s">
        <v>217</v>
      </c>
      <c r="E300" s="43" t="s">
        <v>98</v>
      </c>
      <c r="F300" s="43"/>
      <c r="G300" s="43"/>
      <c r="H300" s="44"/>
      <c r="I300" s="44"/>
      <c r="J300" s="44"/>
      <c r="K300" s="45" t="s">
        <v>411</v>
      </c>
      <c r="L300" s="161">
        <f>+L301+L302+L303+L304+L305</f>
        <v>0</v>
      </c>
      <c r="M300" s="161">
        <f t="shared" ref="M300:U300" si="118">+M301+M302+M303+M304+M305</f>
        <v>0</v>
      </c>
      <c r="N300" s="161">
        <f t="shared" si="118"/>
        <v>0</v>
      </c>
      <c r="O300" s="161">
        <f t="shared" si="109"/>
        <v>0</v>
      </c>
      <c r="P300" s="161">
        <f t="shared" si="118"/>
        <v>0</v>
      </c>
      <c r="Q300" s="290">
        <f t="shared" si="118"/>
        <v>0</v>
      </c>
      <c r="R300" s="161">
        <f t="shared" si="118"/>
        <v>0</v>
      </c>
      <c r="S300" s="161">
        <f t="shared" si="118"/>
        <v>0</v>
      </c>
      <c r="T300" s="161">
        <f t="shared" si="118"/>
        <v>0</v>
      </c>
      <c r="U300" s="46">
        <f t="shared" si="118"/>
        <v>0</v>
      </c>
      <c r="V300" s="284" t="e">
        <f t="shared" si="110"/>
        <v>#DIV/0!</v>
      </c>
      <c r="W300" s="14"/>
      <c r="X300" s="13"/>
      <c r="Y300" s="43"/>
    </row>
    <row r="301" spans="1:25" ht="22.5" customHeight="1" thickTop="1" thickBot="1" x14ac:dyDescent="0.4">
      <c r="A301" s="13">
        <v>1</v>
      </c>
      <c r="B301" s="27" t="s">
        <v>94</v>
      </c>
      <c r="C301" s="27" t="s">
        <v>105</v>
      </c>
      <c r="D301" s="27" t="s">
        <v>217</v>
      </c>
      <c r="E301" s="27" t="s">
        <v>98</v>
      </c>
      <c r="F301" s="27" t="s">
        <v>170</v>
      </c>
      <c r="G301" s="27"/>
      <c r="H301" s="27"/>
      <c r="I301" s="27"/>
      <c r="J301" s="27"/>
      <c r="K301" s="25" t="s">
        <v>412</v>
      </c>
      <c r="L301" s="164"/>
      <c r="M301" s="164"/>
      <c r="N301" s="164"/>
      <c r="O301" s="163">
        <f t="shared" si="109"/>
        <v>0</v>
      </c>
      <c r="P301" s="164"/>
      <c r="Q301" s="172"/>
      <c r="R301" s="164"/>
      <c r="S301" s="164"/>
      <c r="T301" s="164"/>
      <c r="U301" s="15"/>
      <c r="V301" s="285" t="e">
        <f t="shared" si="110"/>
        <v>#DIV/0!</v>
      </c>
      <c r="W301" s="15"/>
      <c r="X301" s="34"/>
      <c r="Y301" s="34"/>
    </row>
    <row r="302" spans="1:25" ht="22.5" customHeight="1" thickTop="1" thickBot="1" x14ac:dyDescent="0.4">
      <c r="A302" s="13">
        <v>1</v>
      </c>
      <c r="B302" s="27" t="s">
        <v>94</v>
      </c>
      <c r="C302" s="27" t="s">
        <v>105</v>
      </c>
      <c r="D302" s="27" t="s">
        <v>217</v>
      </c>
      <c r="E302" s="27" t="s">
        <v>98</v>
      </c>
      <c r="F302" s="27" t="s">
        <v>190</v>
      </c>
      <c r="G302" s="27"/>
      <c r="H302" s="27"/>
      <c r="I302" s="27"/>
      <c r="J302" s="27"/>
      <c r="K302" s="25" t="s">
        <v>413</v>
      </c>
      <c r="L302" s="164"/>
      <c r="M302" s="164"/>
      <c r="N302" s="164"/>
      <c r="O302" s="163">
        <f t="shared" si="109"/>
        <v>0</v>
      </c>
      <c r="P302" s="164"/>
      <c r="Q302" s="172"/>
      <c r="R302" s="164"/>
      <c r="S302" s="164"/>
      <c r="T302" s="164"/>
      <c r="U302" s="15"/>
      <c r="V302" s="285" t="e">
        <f t="shared" si="110"/>
        <v>#DIV/0!</v>
      </c>
      <c r="W302" s="15"/>
      <c r="X302" s="34"/>
      <c r="Y302" s="34"/>
    </row>
    <row r="303" spans="1:25" ht="22.5" customHeight="1" thickTop="1" thickBot="1" x14ac:dyDescent="0.4">
      <c r="A303" s="13">
        <v>1</v>
      </c>
      <c r="B303" s="27" t="s">
        <v>94</v>
      </c>
      <c r="C303" s="27" t="s">
        <v>105</v>
      </c>
      <c r="D303" s="27" t="s">
        <v>217</v>
      </c>
      <c r="E303" s="27" t="s">
        <v>98</v>
      </c>
      <c r="F303" s="27" t="s">
        <v>237</v>
      </c>
      <c r="G303" s="27"/>
      <c r="H303" s="27"/>
      <c r="I303" s="27"/>
      <c r="J303" s="27"/>
      <c r="K303" s="25" t="s">
        <v>414</v>
      </c>
      <c r="L303" s="164"/>
      <c r="M303" s="164"/>
      <c r="N303" s="164"/>
      <c r="O303" s="163">
        <f t="shared" si="109"/>
        <v>0</v>
      </c>
      <c r="P303" s="164"/>
      <c r="Q303" s="172"/>
      <c r="R303" s="164"/>
      <c r="S303" s="164"/>
      <c r="T303" s="164"/>
      <c r="U303" s="15"/>
      <c r="V303" s="285" t="e">
        <f t="shared" si="110"/>
        <v>#DIV/0!</v>
      </c>
      <c r="W303" s="15"/>
      <c r="X303" s="34"/>
      <c r="Y303" s="34"/>
    </row>
    <row r="304" spans="1:25" ht="22.5" customHeight="1" thickTop="1" thickBot="1" x14ac:dyDescent="0.4">
      <c r="A304" s="13">
        <v>1</v>
      </c>
      <c r="B304" s="27" t="s">
        <v>94</v>
      </c>
      <c r="C304" s="27" t="s">
        <v>105</v>
      </c>
      <c r="D304" s="27" t="s">
        <v>217</v>
      </c>
      <c r="E304" s="27" t="s">
        <v>98</v>
      </c>
      <c r="F304" s="27" t="s">
        <v>415</v>
      </c>
      <c r="G304" s="27"/>
      <c r="H304" s="27"/>
      <c r="I304" s="27"/>
      <c r="J304" s="27"/>
      <c r="K304" s="25" t="s">
        <v>403</v>
      </c>
      <c r="L304" s="164"/>
      <c r="M304" s="164"/>
      <c r="N304" s="164"/>
      <c r="O304" s="163">
        <f t="shared" si="109"/>
        <v>0</v>
      </c>
      <c r="P304" s="164"/>
      <c r="Q304" s="172"/>
      <c r="R304" s="164"/>
      <c r="S304" s="164"/>
      <c r="T304" s="164"/>
      <c r="U304" s="15"/>
      <c r="V304" s="285" t="e">
        <f t="shared" si="110"/>
        <v>#DIV/0!</v>
      </c>
      <c r="W304" s="15"/>
      <c r="X304" s="34"/>
      <c r="Y304" s="34"/>
    </row>
    <row r="305" spans="1:25" ht="22.5" customHeight="1" thickTop="1" thickBot="1" x14ac:dyDescent="0.4">
      <c r="A305" s="13">
        <v>1</v>
      </c>
      <c r="B305" s="27" t="s">
        <v>94</v>
      </c>
      <c r="C305" s="27" t="s">
        <v>105</v>
      </c>
      <c r="D305" s="27" t="s">
        <v>217</v>
      </c>
      <c r="E305" s="27" t="s">
        <v>98</v>
      </c>
      <c r="F305" s="27" t="s">
        <v>416</v>
      </c>
      <c r="G305" s="27"/>
      <c r="H305" s="27"/>
      <c r="I305" s="27"/>
      <c r="J305" s="27"/>
      <c r="K305" s="25" t="s">
        <v>417</v>
      </c>
      <c r="L305" s="164"/>
      <c r="M305" s="164"/>
      <c r="N305" s="164"/>
      <c r="O305" s="163">
        <f t="shared" si="109"/>
        <v>0</v>
      </c>
      <c r="P305" s="164"/>
      <c r="Q305" s="172"/>
      <c r="R305" s="164"/>
      <c r="S305" s="164"/>
      <c r="T305" s="164"/>
      <c r="U305" s="15"/>
      <c r="V305" s="285" t="e">
        <f t="shared" si="110"/>
        <v>#DIV/0!</v>
      </c>
      <c r="W305" s="15"/>
      <c r="X305" s="34"/>
      <c r="Y305" s="34"/>
    </row>
    <row r="306" spans="1:25" ht="22.5" customHeight="1" thickTop="1" thickBot="1" x14ac:dyDescent="0.4">
      <c r="A306" s="42">
        <v>1</v>
      </c>
      <c r="B306" s="43" t="s">
        <v>94</v>
      </c>
      <c r="C306" s="43" t="s">
        <v>105</v>
      </c>
      <c r="D306" s="43" t="s">
        <v>217</v>
      </c>
      <c r="E306" s="43" t="s">
        <v>107</v>
      </c>
      <c r="F306" s="43"/>
      <c r="G306" s="43"/>
      <c r="H306" s="44"/>
      <c r="I306" s="44"/>
      <c r="J306" s="44"/>
      <c r="K306" s="45" t="s">
        <v>407</v>
      </c>
      <c r="L306" s="161">
        <f>+L307+L312</f>
        <v>0</v>
      </c>
      <c r="M306" s="161">
        <f t="shared" ref="M306:U306" si="119">+M307+M312</f>
        <v>0</v>
      </c>
      <c r="N306" s="161">
        <f t="shared" si="119"/>
        <v>0</v>
      </c>
      <c r="O306" s="161">
        <f t="shared" si="109"/>
        <v>0</v>
      </c>
      <c r="P306" s="161">
        <f t="shared" si="119"/>
        <v>0</v>
      </c>
      <c r="Q306" s="290">
        <f t="shared" si="119"/>
        <v>0</v>
      </c>
      <c r="R306" s="161">
        <f t="shared" si="119"/>
        <v>0</v>
      </c>
      <c r="S306" s="161">
        <f t="shared" si="119"/>
        <v>0</v>
      </c>
      <c r="T306" s="161">
        <f t="shared" si="119"/>
        <v>0</v>
      </c>
      <c r="U306" s="46">
        <f t="shared" si="119"/>
        <v>0</v>
      </c>
      <c r="V306" s="284" t="e">
        <f t="shared" si="110"/>
        <v>#DIV/0!</v>
      </c>
      <c r="W306" s="14"/>
      <c r="X306" s="13"/>
      <c r="Y306" s="43"/>
    </row>
    <row r="307" spans="1:25" ht="22.5" customHeight="1" thickTop="1" thickBot="1" x14ac:dyDescent="0.4">
      <c r="A307" s="47">
        <v>1</v>
      </c>
      <c r="B307" s="48" t="s">
        <v>94</v>
      </c>
      <c r="C307" s="48" t="s">
        <v>105</v>
      </c>
      <c r="D307" s="48" t="s">
        <v>217</v>
      </c>
      <c r="E307" s="48" t="s">
        <v>107</v>
      </c>
      <c r="F307" s="48" t="s">
        <v>170</v>
      </c>
      <c r="G307" s="48"/>
      <c r="H307" s="48"/>
      <c r="I307" s="48"/>
      <c r="J307" s="48"/>
      <c r="K307" s="49" t="s">
        <v>418</v>
      </c>
      <c r="L307" s="162">
        <f>+L308+L309+L310+L311</f>
        <v>0</v>
      </c>
      <c r="M307" s="162">
        <f t="shared" ref="M307:U307" si="120">+M308+M309+M310+M311</f>
        <v>0</v>
      </c>
      <c r="N307" s="162">
        <f t="shared" si="120"/>
        <v>0</v>
      </c>
      <c r="O307" s="162">
        <f t="shared" si="109"/>
        <v>0</v>
      </c>
      <c r="P307" s="162">
        <f t="shared" si="120"/>
        <v>0</v>
      </c>
      <c r="Q307" s="171">
        <f t="shared" si="120"/>
        <v>0</v>
      </c>
      <c r="R307" s="162">
        <f t="shared" si="120"/>
        <v>0</v>
      </c>
      <c r="S307" s="162">
        <f t="shared" si="120"/>
        <v>0</v>
      </c>
      <c r="T307" s="162">
        <f t="shared" si="120"/>
        <v>0</v>
      </c>
      <c r="U307" s="50">
        <f t="shared" si="120"/>
        <v>0</v>
      </c>
      <c r="V307" s="286" t="e">
        <f t="shared" si="110"/>
        <v>#DIV/0!</v>
      </c>
      <c r="W307" s="14"/>
      <c r="X307" s="34"/>
      <c r="Y307" s="52"/>
    </row>
    <row r="308" spans="1:25" ht="22.5" customHeight="1" thickTop="1" thickBot="1" x14ac:dyDescent="0.4">
      <c r="A308" s="13">
        <v>1</v>
      </c>
      <c r="B308" s="27" t="s">
        <v>94</v>
      </c>
      <c r="C308" s="27" t="s">
        <v>105</v>
      </c>
      <c r="D308" s="27" t="s">
        <v>217</v>
      </c>
      <c r="E308" s="27" t="s">
        <v>107</v>
      </c>
      <c r="F308" s="27" t="s">
        <v>170</v>
      </c>
      <c r="G308" s="27" t="s">
        <v>98</v>
      </c>
      <c r="H308" s="27"/>
      <c r="I308" s="27"/>
      <c r="J308" s="27"/>
      <c r="K308" s="25" t="s">
        <v>419</v>
      </c>
      <c r="L308" s="164"/>
      <c r="M308" s="164"/>
      <c r="N308" s="164"/>
      <c r="O308" s="163">
        <f t="shared" si="109"/>
        <v>0</v>
      </c>
      <c r="P308" s="164"/>
      <c r="Q308" s="172"/>
      <c r="R308" s="164"/>
      <c r="S308" s="164"/>
      <c r="T308" s="164"/>
      <c r="U308" s="15"/>
      <c r="V308" s="285" t="e">
        <f t="shared" si="110"/>
        <v>#DIV/0!</v>
      </c>
      <c r="W308" s="15"/>
      <c r="X308" s="34"/>
      <c r="Y308" s="34"/>
    </row>
    <row r="309" spans="1:25" ht="22.5" customHeight="1" thickTop="1" thickBot="1" x14ac:dyDescent="0.4">
      <c r="A309" s="13">
        <v>1</v>
      </c>
      <c r="B309" s="27" t="s">
        <v>94</v>
      </c>
      <c r="C309" s="27" t="s">
        <v>105</v>
      </c>
      <c r="D309" s="27" t="s">
        <v>217</v>
      </c>
      <c r="E309" s="27" t="s">
        <v>107</v>
      </c>
      <c r="F309" s="27" t="s">
        <v>170</v>
      </c>
      <c r="G309" s="27" t="s">
        <v>107</v>
      </c>
      <c r="H309" s="27"/>
      <c r="I309" s="27"/>
      <c r="J309" s="27"/>
      <c r="K309" s="25" t="s">
        <v>420</v>
      </c>
      <c r="L309" s="164"/>
      <c r="M309" s="164"/>
      <c r="N309" s="164"/>
      <c r="O309" s="163">
        <f t="shared" si="109"/>
        <v>0</v>
      </c>
      <c r="P309" s="164"/>
      <c r="Q309" s="172"/>
      <c r="R309" s="164"/>
      <c r="S309" s="164"/>
      <c r="T309" s="164"/>
      <c r="U309" s="15"/>
      <c r="V309" s="285" t="e">
        <f t="shared" si="110"/>
        <v>#DIV/0!</v>
      </c>
      <c r="W309" s="15"/>
      <c r="X309" s="34"/>
      <c r="Y309" s="34"/>
    </row>
    <row r="310" spans="1:25" ht="22.5" customHeight="1" thickTop="1" thickBot="1" x14ac:dyDescent="0.4">
      <c r="A310" s="13">
        <v>1</v>
      </c>
      <c r="B310" s="27" t="s">
        <v>94</v>
      </c>
      <c r="C310" s="27" t="s">
        <v>105</v>
      </c>
      <c r="D310" s="27" t="s">
        <v>217</v>
      </c>
      <c r="E310" s="27" t="s">
        <v>107</v>
      </c>
      <c r="F310" s="27" t="s">
        <v>170</v>
      </c>
      <c r="G310" s="27" t="s">
        <v>168</v>
      </c>
      <c r="H310" s="27"/>
      <c r="I310" s="27"/>
      <c r="J310" s="27"/>
      <c r="K310" s="25" t="s">
        <v>421</v>
      </c>
      <c r="L310" s="164"/>
      <c r="M310" s="164"/>
      <c r="N310" s="164"/>
      <c r="O310" s="163">
        <f t="shared" si="109"/>
        <v>0</v>
      </c>
      <c r="P310" s="164"/>
      <c r="Q310" s="172"/>
      <c r="R310" s="164"/>
      <c r="S310" s="164"/>
      <c r="T310" s="164"/>
      <c r="U310" s="15"/>
      <c r="V310" s="285" t="e">
        <f t="shared" si="110"/>
        <v>#DIV/0!</v>
      </c>
      <c r="W310" s="15"/>
      <c r="X310" s="34"/>
      <c r="Y310" s="34"/>
    </row>
    <row r="311" spans="1:25" ht="22.5" customHeight="1" thickTop="1" thickBot="1" x14ac:dyDescent="0.4">
      <c r="A311" s="13">
        <v>1</v>
      </c>
      <c r="B311" s="27" t="s">
        <v>94</v>
      </c>
      <c r="C311" s="27" t="s">
        <v>105</v>
      </c>
      <c r="D311" s="27" t="s">
        <v>217</v>
      </c>
      <c r="E311" s="27" t="s">
        <v>107</v>
      </c>
      <c r="F311" s="27" t="s">
        <v>170</v>
      </c>
      <c r="G311" s="27" t="s">
        <v>175</v>
      </c>
      <c r="H311" s="27"/>
      <c r="I311" s="27"/>
      <c r="J311" s="27"/>
      <c r="K311" s="25" t="s">
        <v>422</v>
      </c>
      <c r="L311" s="164"/>
      <c r="M311" s="164"/>
      <c r="N311" s="164"/>
      <c r="O311" s="163">
        <f t="shared" si="109"/>
        <v>0</v>
      </c>
      <c r="P311" s="164"/>
      <c r="Q311" s="172"/>
      <c r="R311" s="164"/>
      <c r="S311" s="164"/>
      <c r="T311" s="164"/>
      <c r="U311" s="15"/>
      <c r="V311" s="285" t="e">
        <f t="shared" si="110"/>
        <v>#DIV/0!</v>
      </c>
      <c r="W311" s="15"/>
      <c r="X311" s="34"/>
      <c r="Y311" s="34"/>
    </row>
    <row r="312" spans="1:25" ht="22.5" customHeight="1" thickTop="1" thickBot="1" x14ac:dyDescent="0.4">
      <c r="A312" s="47">
        <v>1</v>
      </c>
      <c r="B312" s="48" t="s">
        <v>94</v>
      </c>
      <c r="C312" s="48" t="s">
        <v>105</v>
      </c>
      <c r="D312" s="48" t="s">
        <v>217</v>
      </c>
      <c r="E312" s="48" t="s">
        <v>107</v>
      </c>
      <c r="F312" s="48" t="s">
        <v>190</v>
      </c>
      <c r="G312" s="48"/>
      <c r="H312" s="48"/>
      <c r="I312" s="48"/>
      <c r="J312" s="48"/>
      <c r="K312" s="49" t="s">
        <v>423</v>
      </c>
      <c r="L312" s="162"/>
      <c r="M312" s="162"/>
      <c r="N312" s="162"/>
      <c r="O312" s="162">
        <f t="shared" si="109"/>
        <v>0</v>
      </c>
      <c r="P312" s="162"/>
      <c r="Q312" s="171"/>
      <c r="R312" s="162"/>
      <c r="S312" s="162"/>
      <c r="T312" s="162"/>
      <c r="U312" s="50"/>
      <c r="V312" s="286" t="e">
        <f t="shared" si="110"/>
        <v>#DIV/0!</v>
      </c>
      <c r="W312" s="14"/>
      <c r="X312" s="34"/>
      <c r="Y312" s="52"/>
    </row>
    <row r="313" spans="1:25" ht="22.5" customHeight="1" thickTop="1" thickBot="1" x14ac:dyDescent="0.4">
      <c r="A313" s="42">
        <v>1</v>
      </c>
      <c r="B313" s="43" t="s">
        <v>94</v>
      </c>
      <c r="C313" s="43" t="s">
        <v>105</v>
      </c>
      <c r="D313" s="43" t="s">
        <v>217</v>
      </c>
      <c r="E313" s="43" t="s">
        <v>168</v>
      </c>
      <c r="F313" s="43"/>
      <c r="G313" s="43"/>
      <c r="H313" s="44"/>
      <c r="I313" s="44"/>
      <c r="J313" s="44"/>
      <c r="K313" s="45" t="s">
        <v>409</v>
      </c>
      <c r="L313" s="161"/>
      <c r="M313" s="161"/>
      <c r="N313" s="161"/>
      <c r="O313" s="161">
        <f t="shared" si="109"/>
        <v>0</v>
      </c>
      <c r="P313" s="161"/>
      <c r="Q313" s="290"/>
      <c r="R313" s="161"/>
      <c r="S313" s="161"/>
      <c r="T313" s="161"/>
      <c r="U313" s="46"/>
      <c r="V313" s="284" t="e">
        <f t="shared" si="110"/>
        <v>#DIV/0!</v>
      </c>
      <c r="W313" s="14"/>
      <c r="X313" s="13"/>
      <c r="Y313" s="43"/>
    </row>
    <row r="314" spans="1:25" s="105" customFormat="1" ht="22.5" customHeight="1" thickTop="1" thickBot="1" x14ac:dyDescent="0.4">
      <c r="A314" s="99">
        <v>1</v>
      </c>
      <c r="B314" s="100" t="s">
        <v>94</v>
      </c>
      <c r="C314" s="100" t="s">
        <v>105</v>
      </c>
      <c r="D314" s="100" t="s">
        <v>221</v>
      </c>
      <c r="E314" s="100"/>
      <c r="F314" s="100"/>
      <c r="G314" s="100"/>
      <c r="H314" s="101"/>
      <c r="I314" s="101"/>
      <c r="J314" s="101"/>
      <c r="K314" s="102" t="s">
        <v>424</v>
      </c>
      <c r="L314" s="160">
        <f>+L315+L325+L326+L329</f>
        <v>0</v>
      </c>
      <c r="M314" s="160">
        <f t="shared" ref="M314:U314" si="121">+M315+M325+M326+M329</f>
        <v>491100000</v>
      </c>
      <c r="N314" s="160">
        <f t="shared" si="121"/>
        <v>0</v>
      </c>
      <c r="O314" s="160">
        <f t="shared" si="109"/>
        <v>491100000</v>
      </c>
      <c r="P314" s="160">
        <f t="shared" si="121"/>
        <v>0</v>
      </c>
      <c r="Q314" s="289">
        <f t="shared" si="121"/>
        <v>491100000</v>
      </c>
      <c r="R314" s="160">
        <f t="shared" si="121"/>
        <v>0</v>
      </c>
      <c r="S314" s="160">
        <f t="shared" si="121"/>
        <v>0</v>
      </c>
      <c r="T314" s="160">
        <f t="shared" si="121"/>
        <v>483600000</v>
      </c>
      <c r="U314" s="103">
        <f t="shared" si="121"/>
        <v>483600000</v>
      </c>
      <c r="V314" s="283">
        <f t="shared" si="110"/>
        <v>100</v>
      </c>
      <c r="W314" s="103"/>
      <c r="X314" s="99"/>
      <c r="Y314" s="100"/>
    </row>
    <row r="315" spans="1:25" ht="22.5" customHeight="1" thickTop="1" thickBot="1" x14ac:dyDescent="0.4">
      <c r="A315" s="42">
        <v>1</v>
      </c>
      <c r="B315" s="43" t="s">
        <v>94</v>
      </c>
      <c r="C315" s="43" t="s">
        <v>105</v>
      </c>
      <c r="D315" s="43" t="s">
        <v>221</v>
      </c>
      <c r="E315" s="43" t="s">
        <v>98</v>
      </c>
      <c r="F315" s="43"/>
      <c r="G315" s="43"/>
      <c r="H315" s="44"/>
      <c r="I315" s="44"/>
      <c r="J315" s="44"/>
      <c r="K315" s="45" t="s">
        <v>425</v>
      </c>
      <c r="L315" s="161">
        <f>+L316+L319+L322</f>
        <v>0</v>
      </c>
      <c r="M315" s="161">
        <f t="shared" ref="M315:U315" si="122">+M316+M319+M322</f>
        <v>0</v>
      </c>
      <c r="N315" s="161">
        <f t="shared" si="122"/>
        <v>0</v>
      </c>
      <c r="O315" s="161">
        <f t="shared" si="109"/>
        <v>0</v>
      </c>
      <c r="P315" s="161">
        <f t="shared" si="122"/>
        <v>0</v>
      </c>
      <c r="Q315" s="290">
        <f t="shared" si="122"/>
        <v>0</v>
      </c>
      <c r="R315" s="161">
        <f t="shared" si="122"/>
        <v>0</v>
      </c>
      <c r="S315" s="161">
        <f t="shared" si="122"/>
        <v>0</v>
      </c>
      <c r="T315" s="161">
        <f t="shared" si="122"/>
        <v>0</v>
      </c>
      <c r="U315" s="46">
        <f t="shared" si="122"/>
        <v>0</v>
      </c>
      <c r="V315" s="284" t="e">
        <f t="shared" si="110"/>
        <v>#DIV/0!</v>
      </c>
      <c r="W315" s="14"/>
      <c r="X315" s="13"/>
      <c r="Y315" s="43"/>
    </row>
    <row r="316" spans="1:25" s="39" customFormat="1" ht="22.5" customHeight="1" thickTop="1" thickBot="1" x14ac:dyDescent="0.4">
      <c r="A316" s="47">
        <v>1</v>
      </c>
      <c r="B316" s="47" t="s">
        <v>94</v>
      </c>
      <c r="C316" s="47" t="s">
        <v>105</v>
      </c>
      <c r="D316" s="48" t="s">
        <v>221</v>
      </c>
      <c r="E316" s="48" t="s">
        <v>98</v>
      </c>
      <c r="F316" s="48" t="s">
        <v>170</v>
      </c>
      <c r="G316" s="51"/>
      <c r="H316" s="48"/>
      <c r="I316" s="48"/>
      <c r="J316" s="48"/>
      <c r="K316" s="49" t="s">
        <v>426</v>
      </c>
      <c r="L316" s="162">
        <f>+L317+L318</f>
        <v>0</v>
      </c>
      <c r="M316" s="162">
        <f t="shared" ref="M316:U316" si="123">+M317+M318</f>
        <v>0</v>
      </c>
      <c r="N316" s="162">
        <f t="shared" si="123"/>
        <v>0</v>
      </c>
      <c r="O316" s="162">
        <f t="shared" si="109"/>
        <v>0</v>
      </c>
      <c r="P316" s="162">
        <f t="shared" si="123"/>
        <v>0</v>
      </c>
      <c r="Q316" s="171">
        <f t="shared" si="123"/>
        <v>0</v>
      </c>
      <c r="R316" s="162">
        <f t="shared" si="123"/>
        <v>0</v>
      </c>
      <c r="S316" s="162">
        <f t="shared" si="123"/>
        <v>0</v>
      </c>
      <c r="T316" s="162">
        <f t="shared" si="123"/>
        <v>0</v>
      </c>
      <c r="U316" s="50">
        <f t="shared" si="123"/>
        <v>0</v>
      </c>
      <c r="V316" s="286" t="e">
        <f t="shared" si="110"/>
        <v>#DIV/0!</v>
      </c>
      <c r="W316" s="14"/>
      <c r="X316" s="12"/>
      <c r="Y316" s="47"/>
    </row>
    <row r="317" spans="1:25" ht="22.5" customHeight="1" thickTop="1" thickBot="1" x14ac:dyDescent="0.4">
      <c r="A317" s="13">
        <v>1</v>
      </c>
      <c r="B317" s="27" t="s">
        <v>94</v>
      </c>
      <c r="C317" s="27" t="s">
        <v>105</v>
      </c>
      <c r="D317" s="27" t="s">
        <v>221</v>
      </c>
      <c r="E317" s="27" t="s">
        <v>98</v>
      </c>
      <c r="F317" s="27" t="s">
        <v>170</v>
      </c>
      <c r="G317" s="27" t="s">
        <v>98</v>
      </c>
      <c r="H317" s="27"/>
      <c r="I317" s="27"/>
      <c r="J317" s="27"/>
      <c r="K317" s="25" t="s">
        <v>427</v>
      </c>
      <c r="L317" s="164"/>
      <c r="M317" s="164"/>
      <c r="N317" s="164"/>
      <c r="O317" s="163">
        <f t="shared" si="109"/>
        <v>0</v>
      </c>
      <c r="P317" s="164"/>
      <c r="Q317" s="172"/>
      <c r="R317" s="164"/>
      <c r="S317" s="164"/>
      <c r="T317" s="164"/>
      <c r="U317" s="15"/>
      <c r="V317" s="285" t="e">
        <f t="shared" si="110"/>
        <v>#DIV/0!</v>
      </c>
      <c r="W317" s="15"/>
      <c r="X317" s="34"/>
      <c r="Y317" s="34"/>
    </row>
    <row r="318" spans="1:25" ht="22.5" customHeight="1" thickTop="1" thickBot="1" x14ac:dyDescent="0.4">
      <c r="A318" s="13">
        <v>1</v>
      </c>
      <c r="B318" s="27" t="s">
        <v>94</v>
      </c>
      <c r="C318" s="27" t="s">
        <v>105</v>
      </c>
      <c r="D318" s="27" t="s">
        <v>221</v>
      </c>
      <c r="E318" s="27" t="s">
        <v>98</v>
      </c>
      <c r="F318" s="27" t="s">
        <v>170</v>
      </c>
      <c r="G318" s="27" t="s">
        <v>107</v>
      </c>
      <c r="H318" s="27"/>
      <c r="I318" s="27"/>
      <c r="J318" s="27"/>
      <c r="K318" s="25" t="s">
        <v>428</v>
      </c>
      <c r="L318" s="164"/>
      <c r="M318" s="164"/>
      <c r="N318" s="164"/>
      <c r="O318" s="163">
        <f t="shared" si="109"/>
        <v>0</v>
      </c>
      <c r="P318" s="164"/>
      <c r="Q318" s="172"/>
      <c r="R318" s="164"/>
      <c r="S318" s="164"/>
      <c r="T318" s="164"/>
      <c r="U318" s="15"/>
      <c r="V318" s="285" t="e">
        <f t="shared" si="110"/>
        <v>#DIV/0!</v>
      </c>
      <c r="W318" s="15"/>
      <c r="X318" s="34"/>
      <c r="Y318" s="34"/>
    </row>
    <row r="319" spans="1:25" s="39" customFormat="1" ht="22.5" customHeight="1" thickTop="1" thickBot="1" x14ac:dyDescent="0.4">
      <c r="A319" s="47">
        <v>1</v>
      </c>
      <c r="B319" s="47" t="s">
        <v>94</v>
      </c>
      <c r="C319" s="47" t="s">
        <v>105</v>
      </c>
      <c r="D319" s="48" t="s">
        <v>221</v>
      </c>
      <c r="E319" s="48" t="s">
        <v>98</v>
      </c>
      <c r="F319" s="48" t="s">
        <v>190</v>
      </c>
      <c r="G319" s="51"/>
      <c r="H319" s="48"/>
      <c r="I319" s="48"/>
      <c r="J319" s="48"/>
      <c r="K319" s="49" t="s">
        <v>429</v>
      </c>
      <c r="L319" s="162">
        <f>+L320+L321</f>
        <v>0</v>
      </c>
      <c r="M319" s="162">
        <f t="shared" ref="M319:U319" si="124">+M320+M321</f>
        <v>0</v>
      </c>
      <c r="N319" s="162">
        <f t="shared" si="124"/>
        <v>0</v>
      </c>
      <c r="O319" s="162">
        <f t="shared" si="109"/>
        <v>0</v>
      </c>
      <c r="P319" s="162">
        <f t="shared" si="124"/>
        <v>0</v>
      </c>
      <c r="Q319" s="171">
        <f t="shared" si="124"/>
        <v>0</v>
      </c>
      <c r="R319" s="162">
        <f t="shared" si="124"/>
        <v>0</v>
      </c>
      <c r="S319" s="162">
        <f t="shared" si="124"/>
        <v>0</v>
      </c>
      <c r="T319" s="162">
        <f t="shared" si="124"/>
        <v>0</v>
      </c>
      <c r="U319" s="50">
        <f t="shared" si="124"/>
        <v>0</v>
      </c>
      <c r="V319" s="286" t="e">
        <f t="shared" si="110"/>
        <v>#DIV/0!</v>
      </c>
      <c r="W319" s="14"/>
      <c r="X319" s="12"/>
      <c r="Y319" s="47"/>
    </row>
    <row r="320" spans="1:25" ht="22.5" customHeight="1" thickTop="1" thickBot="1" x14ac:dyDescent="0.4">
      <c r="A320" s="13">
        <v>1</v>
      </c>
      <c r="B320" s="27" t="s">
        <v>94</v>
      </c>
      <c r="C320" s="27" t="s">
        <v>105</v>
      </c>
      <c r="D320" s="27" t="s">
        <v>221</v>
      </c>
      <c r="E320" s="27" t="s">
        <v>98</v>
      </c>
      <c r="F320" s="27" t="s">
        <v>190</v>
      </c>
      <c r="G320" s="27" t="s">
        <v>98</v>
      </c>
      <c r="H320" s="27"/>
      <c r="I320" s="27"/>
      <c r="J320" s="27"/>
      <c r="K320" s="25" t="s">
        <v>427</v>
      </c>
      <c r="L320" s="164"/>
      <c r="M320" s="164"/>
      <c r="N320" s="164"/>
      <c r="O320" s="163">
        <f t="shared" si="109"/>
        <v>0</v>
      </c>
      <c r="P320" s="164"/>
      <c r="Q320" s="172"/>
      <c r="R320" s="164"/>
      <c r="S320" s="164"/>
      <c r="T320" s="164"/>
      <c r="U320" s="15"/>
      <c r="V320" s="285" t="e">
        <f t="shared" si="110"/>
        <v>#DIV/0!</v>
      </c>
      <c r="W320" s="15"/>
      <c r="X320" s="34"/>
      <c r="Y320" s="34"/>
    </row>
    <row r="321" spans="1:26" ht="22.5" customHeight="1" thickTop="1" thickBot="1" x14ac:dyDescent="0.4">
      <c r="A321" s="13">
        <v>1</v>
      </c>
      <c r="B321" s="27" t="s">
        <v>94</v>
      </c>
      <c r="C321" s="27" t="s">
        <v>105</v>
      </c>
      <c r="D321" s="27" t="s">
        <v>221</v>
      </c>
      <c r="E321" s="27" t="s">
        <v>98</v>
      </c>
      <c r="F321" s="27" t="s">
        <v>190</v>
      </c>
      <c r="G321" s="27" t="s">
        <v>107</v>
      </c>
      <c r="H321" s="27"/>
      <c r="I321" s="27"/>
      <c r="J321" s="27"/>
      <c r="K321" s="25" t="s">
        <v>428</v>
      </c>
      <c r="L321" s="164"/>
      <c r="M321" s="164"/>
      <c r="N321" s="164"/>
      <c r="O321" s="163">
        <f t="shared" si="109"/>
        <v>0</v>
      </c>
      <c r="P321" s="164"/>
      <c r="Q321" s="172"/>
      <c r="R321" s="164"/>
      <c r="S321" s="164"/>
      <c r="T321" s="164"/>
      <c r="U321" s="15"/>
      <c r="V321" s="285" t="e">
        <f t="shared" si="110"/>
        <v>#DIV/0!</v>
      </c>
      <c r="W321" s="15"/>
      <c r="X321" s="34"/>
      <c r="Y321" s="34"/>
    </row>
    <row r="322" spans="1:26" s="39" customFormat="1" ht="22.5" customHeight="1" thickTop="1" thickBot="1" x14ac:dyDescent="0.4">
      <c r="A322" s="47">
        <v>1</v>
      </c>
      <c r="B322" s="47" t="s">
        <v>94</v>
      </c>
      <c r="C322" s="47" t="s">
        <v>105</v>
      </c>
      <c r="D322" s="48" t="s">
        <v>221</v>
      </c>
      <c r="E322" s="48" t="s">
        <v>98</v>
      </c>
      <c r="F322" s="48" t="s">
        <v>237</v>
      </c>
      <c r="G322" s="51"/>
      <c r="H322" s="48"/>
      <c r="I322" s="48"/>
      <c r="J322" s="48"/>
      <c r="K322" s="49" t="s">
        <v>430</v>
      </c>
      <c r="L322" s="162">
        <f>+L323+L324</f>
        <v>0</v>
      </c>
      <c r="M322" s="162">
        <f t="shared" ref="M322:U322" si="125">+M323+M324</f>
        <v>0</v>
      </c>
      <c r="N322" s="162">
        <f t="shared" si="125"/>
        <v>0</v>
      </c>
      <c r="O322" s="162">
        <f t="shared" si="109"/>
        <v>0</v>
      </c>
      <c r="P322" s="162">
        <f t="shared" si="125"/>
        <v>0</v>
      </c>
      <c r="Q322" s="171">
        <f t="shared" si="125"/>
        <v>0</v>
      </c>
      <c r="R322" s="162">
        <f t="shared" si="125"/>
        <v>0</v>
      </c>
      <c r="S322" s="162">
        <f t="shared" si="125"/>
        <v>0</v>
      </c>
      <c r="T322" s="162">
        <f t="shared" si="125"/>
        <v>0</v>
      </c>
      <c r="U322" s="50">
        <f t="shared" si="125"/>
        <v>0</v>
      </c>
      <c r="V322" s="286" t="e">
        <f t="shared" si="110"/>
        <v>#DIV/0!</v>
      </c>
      <c r="W322" s="14"/>
      <c r="X322" s="12"/>
      <c r="Y322" s="47"/>
    </row>
    <row r="323" spans="1:26" ht="22.5" customHeight="1" thickTop="1" thickBot="1" x14ac:dyDescent="0.4">
      <c r="A323" s="13">
        <v>1</v>
      </c>
      <c r="B323" s="27" t="s">
        <v>94</v>
      </c>
      <c r="C323" s="27" t="s">
        <v>105</v>
      </c>
      <c r="D323" s="27" t="s">
        <v>221</v>
      </c>
      <c r="E323" s="27" t="s">
        <v>98</v>
      </c>
      <c r="F323" s="27" t="s">
        <v>237</v>
      </c>
      <c r="G323" s="27" t="s">
        <v>98</v>
      </c>
      <c r="H323" s="27"/>
      <c r="I323" s="27"/>
      <c r="J323" s="27"/>
      <c r="K323" s="25" t="s">
        <v>427</v>
      </c>
      <c r="L323" s="164"/>
      <c r="M323" s="164"/>
      <c r="N323" s="164"/>
      <c r="O323" s="163">
        <f t="shared" si="109"/>
        <v>0</v>
      </c>
      <c r="P323" s="164"/>
      <c r="Q323" s="172"/>
      <c r="R323" s="164"/>
      <c r="S323" s="164"/>
      <c r="T323" s="164"/>
      <c r="U323" s="15"/>
      <c r="V323" s="285" t="e">
        <f t="shared" si="110"/>
        <v>#DIV/0!</v>
      </c>
      <c r="W323" s="15"/>
      <c r="X323" s="34"/>
      <c r="Y323" s="34"/>
    </row>
    <row r="324" spans="1:26" ht="22.5" customHeight="1" thickTop="1" thickBot="1" x14ac:dyDescent="0.4">
      <c r="A324" s="13">
        <v>1</v>
      </c>
      <c r="B324" s="27" t="s">
        <v>94</v>
      </c>
      <c r="C324" s="27" t="s">
        <v>105</v>
      </c>
      <c r="D324" s="27" t="s">
        <v>221</v>
      </c>
      <c r="E324" s="27" t="s">
        <v>98</v>
      </c>
      <c r="F324" s="27" t="s">
        <v>237</v>
      </c>
      <c r="G324" s="27" t="s">
        <v>107</v>
      </c>
      <c r="H324" s="27"/>
      <c r="I324" s="27"/>
      <c r="J324" s="27"/>
      <c r="K324" s="25" t="s">
        <v>428</v>
      </c>
      <c r="L324" s="164"/>
      <c r="M324" s="164"/>
      <c r="N324" s="164"/>
      <c r="O324" s="163">
        <f t="shared" si="109"/>
        <v>0</v>
      </c>
      <c r="P324" s="164"/>
      <c r="Q324" s="172"/>
      <c r="R324" s="164"/>
      <c r="S324" s="164"/>
      <c r="T324" s="164"/>
      <c r="U324" s="15"/>
      <c r="V324" s="285" t="e">
        <f t="shared" si="110"/>
        <v>#DIV/0!</v>
      </c>
      <c r="W324" s="15"/>
      <c r="X324" s="34"/>
      <c r="Y324" s="34"/>
    </row>
    <row r="325" spans="1:26" ht="22.5" customHeight="1" thickTop="1" thickBot="1" x14ac:dyDescent="0.4">
      <c r="A325" s="42">
        <v>1</v>
      </c>
      <c r="B325" s="43" t="s">
        <v>94</v>
      </c>
      <c r="C325" s="43" t="s">
        <v>105</v>
      </c>
      <c r="D325" s="43" t="s">
        <v>221</v>
      </c>
      <c r="E325" s="43" t="s">
        <v>107</v>
      </c>
      <c r="F325" s="43"/>
      <c r="G325" s="43"/>
      <c r="H325" s="44"/>
      <c r="I325" s="44"/>
      <c r="J325" s="44"/>
      <c r="K325" s="45" t="s">
        <v>267</v>
      </c>
      <c r="L325" s="161"/>
      <c r="M325" s="161"/>
      <c r="N325" s="161"/>
      <c r="O325" s="161">
        <f t="shared" si="109"/>
        <v>0</v>
      </c>
      <c r="P325" s="161"/>
      <c r="Q325" s="290"/>
      <c r="R325" s="161"/>
      <c r="S325" s="161"/>
      <c r="T325" s="161"/>
      <c r="U325" s="46"/>
      <c r="V325" s="284" t="e">
        <f t="shared" si="110"/>
        <v>#DIV/0!</v>
      </c>
      <c r="W325" s="14"/>
      <c r="X325" s="13"/>
      <c r="Y325" s="43"/>
    </row>
    <row r="326" spans="1:26" ht="22.5" customHeight="1" thickTop="1" thickBot="1" x14ac:dyDescent="0.4">
      <c r="A326" s="42">
        <v>1</v>
      </c>
      <c r="B326" s="43" t="s">
        <v>94</v>
      </c>
      <c r="C326" s="43" t="s">
        <v>105</v>
      </c>
      <c r="D326" s="43" t="s">
        <v>221</v>
      </c>
      <c r="E326" s="43" t="s">
        <v>168</v>
      </c>
      <c r="F326" s="43"/>
      <c r="G326" s="43"/>
      <c r="H326" s="44"/>
      <c r="I326" s="44"/>
      <c r="J326" s="44"/>
      <c r="K326" s="45" t="s">
        <v>431</v>
      </c>
      <c r="L326" s="161">
        <f>+L327+L328</f>
        <v>0</v>
      </c>
      <c r="M326" s="161">
        <f t="shared" ref="M326:U326" si="126">+M327+M328</f>
        <v>0</v>
      </c>
      <c r="N326" s="161">
        <f t="shared" si="126"/>
        <v>0</v>
      </c>
      <c r="O326" s="161">
        <f t="shared" si="109"/>
        <v>0</v>
      </c>
      <c r="P326" s="161">
        <f t="shared" si="126"/>
        <v>0</v>
      </c>
      <c r="Q326" s="290">
        <f t="shared" si="126"/>
        <v>0</v>
      </c>
      <c r="R326" s="161">
        <f t="shared" si="126"/>
        <v>0</v>
      </c>
      <c r="S326" s="161">
        <f t="shared" si="126"/>
        <v>0</v>
      </c>
      <c r="T326" s="161">
        <f t="shared" si="126"/>
        <v>0</v>
      </c>
      <c r="U326" s="46">
        <f t="shared" si="126"/>
        <v>0</v>
      </c>
      <c r="V326" s="284" t="e">
        <f t="shared" si="110"/>
        <v>#DIV/0!</v>
      </c>
      <c r="W326" s="14"/>
      <c r="X326" s="13"/>
      <c r="Y326" s="43"/>
    </row>
    <row r="327" spans="1:26" ht="22.5" customHeight="1" thickTop="1" thickBot="1" x14ac:dyDescent="0.4">
      <c r="A327" s="13">
        <v>1</v>
      </c>
      <c r="B327" s="27" t="s">
        <v>94</v>
      </c>
      <c r="C327" s="27" t="s">
        <v>105</v>
      </c>
      <c r="D327" s="27" t="s">
        <v>221</v>
      </c>
      <c r="E327" s="27" t="s">
        <v>168</v>
      </c>
      <c r="F327" s="27" t="s">
        <v>170</v>
      </c>
      <c r="G327" s="27"/>
      <c r="H327" s="27"/>
      <c r="I327" s="27"/>
      <c r="J327" s="27"/>
      <c r="K327" s="25" t="s">
        <v>432</v>
      </c>
      <c r="L327" s="164"/>
      <c r="M327" s="164"/>
      <c r="N327" s="164"/>
      <c r="O327" s="163">
        <f t="shared" si="109"/>
        <v>0</v>
      </c>
      <c r="P327" s="164"/>
      <c r="Q327" s="172"/>
      <c r="R327" s="164"/>
      <c r="S327" s="164"/>
      <c r="T327" s="164"/>
      <c r="U327" s="15"/>
      <c r="V327" s="285" t="e">
        <f t="shared" si="110"/>
        <v>#DIV/0!</v>
      </c>
      <c r="W327" s="15"/>
      <c r="X327" s="34"/>
      <c r="Y327" s="34"/>
    </row>
    <row r="328" spans="1:26" ht="22.5" customHeight="1" thickTop="1" thickBot="1" x14ac:dyDescent="0.4">
      <c r="A328" s="13">
        <v>1</v>
      </c>
      <c r="B328" s="27" t="s">
        <v>94</v>
      </c>
      <c r="C328" s="27" t="s">
        <v>105</v>
      </c>
      <c r="D328" s="27" t="s">
        <v>221</v>
      </c>
      <c r="E328" s="27" t="s">
        <v>168</v>
      </c>
      <c r="F328" s="27" t="s">
        <v>190</v>
      </c>
      <c r="G328" s="27"/>
      <c r="H328" s="27"/>
      <c r="I328" s="27"/>
      <c r="J328" s="27"/>
      <c r="K328" s="25" t="s">
        <v>433</v>
      </c>
      <c r="L328" s="164"/>
      <c r="M328" s="164"/>
      <c r="N328" s="164"/>
      <c r="O328" s="163">
        <f t="shared" ref="O328:O390" si="127">+L328+M328-N328</f>
        <v>0</v>
      </c>
      <c r="P328" s="164"/>
      <c r="Q328" s="172"/>
      <c r="R328" s="164"/>
      <c r="S328" s="164"/>
      <c r="T328" s="164"/>
      <c r="U328" s="15"/>
      <c r="V328" s="285" t="e">
        <f t="shared" si="110"/>
        <v>#DIV/0!</v>
      </c>
      <c r="W328" s="15"/>
      <c r="X328" s="34"/>
      <c r="Y328" s="34"/>
    </row>
    <row r="329" spans="1:26" ht="22.5" customHeight="1" thickTop="1" thickBot="1" x14ac:dyDescent="0.4">
      <c r="A329" s="42">
        <v>1</v>
      </c>
      <c r="B329" s="43" t="s">
        <v>94</v>
      </c>
      <c r="C329" s="43" t="s">
        <v>105</v>
      </c>
      <c r="D329" s="43" t="s">
        <v>221</v>
      </c>
      <c r="E329" s="43" t="s">
        <v>213</v>
      </c>
      <c r="F329" s="43"/>
      <c r="G329" s="43"/>
      <c r="H329" s="44"/>
      <c r="I329" s="44"/>
      <c r="J329" s="44"/>
      <c r="K329" s="45" t="s">
        <v>434</v>
      </c>
      <c r="L329" s="161">
        <f>+L330+L331</f>
        <v>0</v>
      </c>
      <c r="M329" s="161">
        <f t="shared" ref="M329:U329" si="128">+M330+M331</f>
        <v>491100000</v>
      </c>
      <c r="N329" s="161">
        <f t="shared" si="128"/>
        <v>0</v>
      </c>
      <c r="O329" s="161">
        <f t="shared" si="127"/>
        <v>491100000</v>
      </c>
      <c r="P329" s="161">
        <f t="shared" si="128"/>
        <v>0</v>
      </c>
      <c r="Q329" s="290">
        <f t="shared" si="128"/>
        <v>491100000</v>
      </c>
      <c r="R329" s="161">
        <f t="shared" si="128"/>
        <v>0</v>
      </c>
      <c r="S329" s="161">
        <f t="shared" si="128"/>
        <v>0</v>
      </c>
      <c r="T329" s="161">
        <f t="shared" si="128"/>
        <v>483600000</v>
      </c>
      <c r="U329" s="46">
        <f t="shared" si="128"/>
        <v>483600000</v>
      </c>
      <c r="V329" s="284">
        <f t="shared" ref="V329:V392" si="129">+U329/T329*100</f>
        <v>100</v>
      </c>
      <c r="W329" s="14"/>
      <c r="X329" s="13"/>
      <c r="Y329" s="43"/>
    </row>
    <row r="330" spans="1:26" ht="22.5" customHeight="1" thickTop="1" thickBot="1" x14ac:dyDescent="0.4">
      <c r="A330" s="13">
        <v>1</v>
      </c>
      <c r="B330" s="27" t="s">
        <v>94</v>
      </c>
      <c r="C330" s="27" t="s">
        <v>105</v>
      </c>
      <c r="D330" s="27" t="s">
        <v>221</v>
      </c>
      <c r="E330" s="27" t="s">
        <v>213</v>
      </c>
      <c r="F330" s="27" t="s">
        <v>170</v>
      </c>
      <c r="G330" s="27"/>
      <c r="H330" s="27"/>
      <c r="I330" s="27"/>
      <c r="J330" s="27"/>
      <c r="K330" s="25" t="s">
        <v>435</v>
      </c>
      <c r="L330" s="164"/>
      <c r="M330" s="164">
        <v>491100000</v>
      </c>
      <c r="N330" s="164"/>
      <c r="O330" s="163">
        <f t="shared" si="127"/>
        <v>491100000</v>
      </c>
      <c r="P330" s="164"/>
      <c r="Q330" s="172">
        <f>+O330</f>
        <v>491100000</v>
      </c>
      <c r="R330" s="164"/>
      <c r="S330" s="164"/>
      <c r="T330" s="164">
        <f>+U330</f>
        <v>483600000</v>
      </c>
      <c r="U330" s="15">
        <v>483600000</v>
      </c>
      <c r="V330" s="285">
        <f t="shared" si="129"/>
        <v>100</v>
      </c>
      <c r="W330" s="15"/>
      <c r="X330" s="34"/>
      <c r="Y330" s="34"/>
      <c r="Z330" s="149"/>
    </row>
    <row r="331" spans="1:26" ht="22.5" customHeight="1" thickTop="1" thickBot="1" x14ac:dyDescent="0.4">
      <c r="A331" s="13">
        <v>1</v>
      </c>
      <c r="B331" s="27" t="s">
        <v>94</v>
      </c>
      <c r="C331" s="27" t="s">
        <v>105</v>
      </c>
      <c r="D331" s="27" t="s">
        <v>221</v>
      </c>
      <c r="E331" s="27" t="s">
        <v>213</v>
      </c>
      <c r="F331" s="27" t="s">
        <v>190</v>
      </c>
      <c r="G331" s="27"/>
      <c r="H331" s="27"/>
      <c r="I331" s="27"/>
      <c r="J331" s="27"/>
      <c r="K331" s="25" t="s">
        <v>436</v>
      </c>
      <c r="L331" s="164"/>
      <c r="M331" s="164"/>
      <c r="N331" s="164"/>
      <c r="O331" s="163">
        <f t="shared" si="127"/>
        <v>0</v>
      </c>
      <c r="P331" s="164"/>
      <c r="Q331" s="172"/>
      <c r="R331" s="164"/>
      <c r="S331" s="164"/>
      <c r="T331" s="164"/>
      <c r="U331" s="15"/>
      <c r="V331" s="285" t="e">
        <f t="shared" si="129"/>
        <v>#DIV/0!</v>
      </c>
      <c r="W331" s="15"/>
      <c r="X331" s="34"/>
      <c r="Y331" s="34"/>
    </row>
    <row r="332" spans="1:26" s="105" customFormat="1" ht="22.5" customHeight="1" thickTop="1" thickBot="1" x14ac:dyDescent="0.4">
      <c r="A332" s="99">
        <v>1</v>
      </c>
      <c r="B332" s="100" t="s">
        <v>94</v>
      </c>
      <c r="C332" s="100" t="s">
        <v>105</v>
      </c>
      <c r="D332" s="100" t="s">
        <v>225</v>
      </c>
      <c r="E332" s="100"/>
      <c r="F332" s="100"/>
      <c r="G332" s="100"/>
      <c r="H332" s="101"/>
      <c r="I332" s="101"/>
      <c r="J332" s="101"/>
      <c r="K332" s="102" t="s">
        <v>437</v>
      </c>
      <c r="L332" s="160">
        <f>+L333+L334+L335+L336+L337</f>
        <v>0</v>
      </c>
      <c r="M332" s="160">
        <f t="shared" ref="M332:U332" si="130">+M333+M334+M335+M336+M337</f>
        <v>0</v>
      </c>
      <c r="N332" s="160">
        <f t="shared" si="130"/>
        <v>0</v>
      </c>
      <c r="O332" s="160">
        <f t="shared" si="127"/>
        <v>0</v>
      </c>
      <c r="P332" s="160">
        <f t="shared" si="130"/>
        <v>0</v>
      </c>
      <c r="Q332" s="289">
        <f t="shared" si="130"/>
        <v>0</v>
      </c>
      <c r="R332" s="160">
        <f t="shared" si="130"/>
        <v>0</v>
      </c>
      <c r="S332" s="160">
        <f t="shared" si="130"/>
        <v>0</v>
      </c>
      <c r="T332" s="160">
        <f t="shared" si="130"/>
        <v>0</v>
      </c>
      <c r="U332" s="103">
        <f t="shared" si="130"/>
        <v>0</v>
      </c>
      <c r="V332" s="283" t="e">
        <f t="shared" si="129"/>
        <v>#DIV/0!</v>
      </c>
      <c r="W332" s="103"/>
      <c r="X332" s="99"/>
      <c r="Y332" s="100"/>
    </row>
    <row r="333" spans="1:26" ht="41.25" customHeight="1" thickTop="1" thickBot="1" x14ac:dyDescent="0.4">
      <c r="A333" s="42">
        <v>1</v>
      </c>
      <c r="B333" s="43" t="s">
        <v>94</v>
      </c>
      <c r="C333" s="43" t="s">
        <v>105</v>
      </c>
      <c r="D333" s="43" t="s">
        <v>225</v>
      </c>
      <c r="E333" s="43" t="s">
        <v>98</v>
      </c>
      <c r="F333" s="43"/>
      <c r="G333" s="43"/>
      <c r="H333" s="44"/>
      <c r="I333" s="44"/>
      <c r="J333" s="44"/>
      <c r="K333" s="45" t="s">
        <v>438</v>
      </c>
      <c r="L333" s="161"/>
      <c r="M333" s="161">
        <v>0</v>
      </c>
      <c r="N333" s="161"/>
      <c r="O333" s="161">
        <f t="shared" si="127"/>
        <v>0</v>
      </c>
      <c r="P333" s="161"/>
      <c r="Q333" s="290">
        <v>0</v>
      </c>
      <c r="R333" s="161"/>
      <c r="S333" s="161"/>
      <c r="T333" s="161">
        <v>0</v>
      </c>
      <c r="U333" s="46">
        <v>0</v>
      </c>
      <c r="V333" s="284" t="e">
        <f t="shared" si="129"/>
        <v>#DIV/0!</v>
      </c>
      <c r="W333" s="128" t="s">
        <v>741</v>
      </c>
      <c r="X333" s="13"/>
      <c r="Y333" s="43"/>
    </row>
    <row r="334" spans="1:26" ht="22.5" customHeight="1" thickTop="1" thickBot="1" x14ac:dyDescent="0.4">
      <c r="A334" s="42">
        <v>1</v>
      </c>
      <c r="B334" s="43" t="s">
        <v>94</v>
      </c>
      <c r="C334" s="43" t="s">
        <v>105</v>
      </c>
      <c r="D334" s="43" t="s">
        <v>225</v>
      </c>
      <c r="E334" s="43" t="s">
        <v>107</v>
      </c>
      <c r="F334" s="43"/>
      <c r="G334" s="43"/>
      <c r="H334" s="44"/>
      <c r="I334" s="44"/>
      <c r="J334" s="44"/>
      <c r="K334" s="45" t="s">
        <v>439</v>
      </c>
      <c r="L334" s="161"/>
      <c r="M334" s="161"/>
      <c r="N334" s="161"/>
      <c r="O334" s="161">
        <f t="shared" si="127"/>
        <v>0</v>
      </c>
      <c r="P334" s="161"/>
      <c r="Q334" s="290"/>
      <c r="R334" s="161"/>
      <c r="S334" s="161"/>
      <c r="T334" s="161"/>
      <c r="U334" s="46"/>
      <c r="V334" s="284" t="e">
        <f t="shared" si="129"/>
        <v>#DIV/0!</v>
      </c>
      <c r="W334" s="14"/>
      <c r="X334" s="13"/>
      <c r="Y334" s="43"/>
    </row>
    <row r="335" spans="1:26" ht="22.5" customHeight="1" thickTop="1" thickBot="1" x14ac:dyDescent="0.4">
      <c r="A335" s="42">
        <v>1</v>
      </c>
      <c r="B335" s="43" t="s">
        <v>94</v>
      </c>
      <c r="C335" s="43" t="s">
        <v>105</v>
      </c>
      <c r="D335" s="43" t="s">
        <v>225</v>
      </c>
      <c r="E335" s="43" t="s">
        <v>168</v>
      </c>
      <c r="F335" s="43"/>
      <c r="G335" s="43"/>
      <c r="H335" s="44"/>
      <c r="I335" s="44"/>
      <c r="J335" s="44"/>
      <c r="K335" s="45" t="s">
        <v>440</v>
      </c>
      <c r="L335" s="161"/>
      <c r="M335" s="161"/>
      <c r="N335" s="161"/>
      <c r="O335" s="161">
        <f t="shared" si="127"/>
        <v>0</v>
      </c>
      <c r="P335" s="161"/>
      <c r="Q335" s="290"/>
      <c r="R335" s="161"/>
      <c r="S335" s="161"/>
      <c r="T335" s="161"/>
      <c r="U335" s="46"/>
      <c r="V335" s="284" t="e">
        <f t="shared" si="129"/>
        <v>#DIV/0!</v>
      </c>
      <c r="W335" s="14"/>
      <c r="X335" s="13"/>
      <c r="Y335" s="43"/>
    </row>
    <row r="336" spans="1:26" ht="22.5" customHeight="1" thickTop="1" thickBot="1" x14ac:dyDescent="0.4">
      <c r="A336" s="42">
        <v>1</v>
      </c>
      <c r="B336" s="43" t="s">
        <v>94</v>
      </c>
      <c r="C336" s="43" t="s">
        <v>105</v>
      </c>
      <c r="D336" s="43" t="s">
        <v>225</v>
      </c>
      <c r="E336" s="43" t="s">
        <v>175</v>
      </c>
      <c r="F336" s="43"/>
      <c r="G336" s="43"/>
      <c r="H336" s="44"/>
      <c r="I336" s="44"/>
      <c r="J336" s="44"/>
      <c r="K336" s="45" t="s">
        <v>441</v>
      </c>
      <c r="L336" s="161"/>
      <c r="M336" s="161"/>
      <c r="N336" s="161"/>
      <c r="O336" s="161">
        <f t="shared" si="127"/>
        <v>0</v>
      </c>
      <c r="P336" s="161"/>
      <c r="Q336" s="290"/>
      <c r="R336" s="161"/>
      <c r="S336" s="161"/>
      <c r="T336" s="161"/>
      <c r="U336" s="46"/>
      <c r="V336" s="284" t="e">
        <f t="shared" si="129"/>
        <v>#DIV/0!</v>
      </c>
      <c r="W336" s="14"/>
      <c r="X336" s="13"/>
      <c r="Y336" s="43"/>
    </row>
    <row r="337" spans="1:25" ht="22.5" customHeight="1" thickTop="1" thickBot="1" x14ac:dyDescent="0.4">
      <c r="A337" s="42">
        <v>1</v>
      </c>
      <c r="B337" s="43" t="s">
        <v>94</v>
      </c>
      <c r="C337" s="43" t="s">
        <v>105</v>
      </c>
      <c r="D337" s="43" t="s">
        <v>225</v>
      </c>
      <c r="E337" s="43" t="s">
        <v>117</v>
      </c>
      <c r="F337" s="43"/>
      <c r="G337" s="43"/>
      <c r="H337" s="44"/>
      <c r="I337" s="44"/>
      <c r="J337" s="44"/>
      <c r="K337" s="45" t="s">
        <v>442</v>
      </c>
      <c r="L337" s="161"/>
      <c r="M337" s="161"/>
      <c r="N337" s="161"/>
      <c r="O337" s="161">
        <f t="shared" si="127"/>
        <v>0</v>
      </c>
      <c r="P337" s="161"/>
      <c r="Q337" s="290"/>
      <c r="R337" s="161"/>
      <c r="S337" s="161"/>
      <c r="T337" s="161"/>
      <c r="U337" s="46"/>
      <c r="V337" s="284" t="e">
        <f t="shared" si="129"/>
        <v>#DIV/0!</v>
      </c>
      <c r="W337" s="14"/>
      <c r="X337" s="13"/>
      <c r="Y337" s="43"/>
    </row>
    <row r="338" spans="1:25" s="105" customFormat="1" ht="22.5" customHeight="1" thickTop="1" thickBot="1" x14ac:dyDescent="0.4">
      <c r="A338" s="99">
        <v>1</v>
      </c>
      <c r="B338" s="100" t="s">
        <v>94</v>
      </c>
      <c r="C338" s="100" t="s">
        <v>105</v>
      </c>
      <c r="D338" s="100" t="s">
        <v>229</v>
      </c>
      <c r="E338" s="100"/>
      <c r="F338" s="100"/>
      <c r="G338" s="100"/>
      <c r="H338" s="101"/>
      <c r="I338" s="101"/>
      <c r="J338" s="101"/>
      <c r="K338" s="102" t="s">
        <v>443</v>
      </c>
      <c r="L338" s="160">
        <f>+L339+L340</f>
        <v>0</v>
      </c>
      <c r="M338" s="160">
        <f t="shared" ref="M338:U338" si="131">+M339+M340</f>
        <v>0</v>
      </c>
      <c r="N338" s="160">
        <f t="shared" si="131"/>
        <v>0</v>
      </c>
      <c r="O338" s="160">
        <f t="shared" si="127"/>
        <v>0</v>
      </c>
      <c r="P338" s="160">
        <f t="shared" si="131"/>
        <v>0</v>
      </c>
      <c r="Q338" s="289">
        <f t="shared" si="131"/>
        <v>0</v>
      </c>
      <c r="R338" s="160">
        <f t="shared" si="131"/>
        <v>0</v>
      </c>
      <c r="S338" s="160">
        <f t="shared" si="131"/>
        <v>0</v>
      </c>
      <c r="T338" s="160">
        <f t="shared" si="131"/>
        <v>0</v>
      </c>
      <c r="U338" s="103">
        <f t="shared" si="131"/>
        <v>0</v>
      </c>
      <c r="V338" s="283" t="e">
        <f t="shared" si="129"/>
        <v>#DIV/0!</v>
      </c>
      <c r="W338" s="103"/>
      <c r="X338" s="99"/>
      <c r="Y338" s="100"/>
    </row>
    <row r="339" spans="1:25" ht="22.5" customHeight="1" thickTop="1" thickBot="1" x14ac:dyDescent="0.4">
      <c r="A339" s="42">
        <v>1</v>
      </c>
      <c r="B339" s="43" t="s">
        <v>94</v>
      </c>
      <c r="C339" s="43" t="s">
        <v>105</v>
      </c>
      <c r="D339" s="43" t="s">
        <v>229</v>
      </c>
      <c r="E339" s="43" t="s">
        <v>98</v>
      </c>
      <c r="F339" s="43"/>
      <c r="G339" s="43"/>
      <c r="H339" s="44"/>
      <c r="I339" s="44"/>
      <c r="J339" s="44"/>
      <c r="K339" s="45" t="s">
        <v>444</v>
      </c>
      <c r="L339" s="161"/>
      <c r="M339" s="161"/>
      <c r="N339" s="161"/>
      <c r="O339" s="161">
        <f t="shared" si="127"/>
        <v>0</v>
      </c>
      <c r="P339" s="161"/>
      <c r="Q339" s="290"/>
      <c r="R339" s="161"/>
      <c r="S339" s="161"/>
      <c r="T339" s="161"/>
      <c r="U339" s="46"/>
      <c r="V339" s="284" t="e">
        <f t="shared" si="129"/>
        <v>#DIV/0!</v>
      </c>
      <c r="W339" s="14"/>
      <c r="X339" s="13"/>
      <c r="Y339" s="43"/>
    </row>
    <row r="340" spans="1:25" ht="22.5" customHeight="1" thickTop="1" thickBot="1" x14ac:dyDescent="0.4">
      <c r="A340" s="42">
        <v>1</v>
      </c>
      <c r="B340" s="43" t="s">
        <v>94</v>
      </c>
      <c r="C340" s="43" t="s">
        <v>105</v>
      </c>
      <c r="D340" s="43" t="s">
        <v>229</v>
      </c>
      <c r="E340" s="43" t="s">
        <v>107</v>
      </c>
      <c r="F340" s="43"/>
      <c r="G340" s="43"/>
      <c r="H340" s="44"/>
      <c r="I340" s="44"/>
      <c r="J340" s="44"/>
      <c r="K340" s="45" t="s">
        <v>445</v>
      </c>
      <c r="L340" s="161">
        <f>+L341+L373+L405</f>
        <v>0</v>
      </c>
      <c r="M340" s="161">
        <f>+M341+M373+M405</f>
        <v>0</v>
      </c>
      <c r="N340" s="161">
        <f>+N341+N373+N405</f>
        <v>0</v>
      </c>
      <c r="O340" s="161">
        <f t="shared" si="127"/>
        <v>0</v>
      </c>
      <c r="P340" s="161">
        <f t="shared" ref="P340:U340" si="132">+P341+P373+P405</f>
        <v>0</v>
      </c>
      <c r="Q340" s="290">
        <f t="shared" si="132"/>
        <v>0</v>
      </c>
      <c r="R340" s="161">
        <f t="shared" si="132"/>
        <v>0</v>
      </c>
      <c r="S340" s="161">
        <f t="shared" si="132"/>
        <v>0</v>
      </c>
      <c r="T340" s="161">
        <f t="shared" si="132"/>
        <v>0</v>
      </c>
      <c r="U340" s="46">
        <f t="shared" si="132"/>
        <v>0</v>
      </c>
      <c r="V340" s="284" t="e">
        <f t="shared" si="129"/>
        <v>#DIV/0!</v>
      </c>
      <c r="W340" s="14"/>
      <c r="X340" s="13"/>
      <c r="Y340" s="43"/>
    </row>
    <row r="341" spans="1:25" ht="22.5" customHeight="1" thickTop="1" thickBot="1" x14ac:dyDescent="0.4">
      <c r="A341" s="47">
        <v>1</v>
      </c>
      <c r="B341" s="48" t="s">
        <v>94</v>
      </c>
      <c r="C341" s="48" t="s">
        <v>105</v>
      </c>
      <c r="D341" s="48" t="s">
        <v>229</v>
      </c>
      <c r="E341" s="48" t="s">
        <v>107</v>
      </c>
      <c r="F341" s="48" t="s">
        <v>98</v>
      </c>
      <c r="G341" s="48"/>
      <c r="H341" s="48"/>
      <c r="I341" s="48"/>
      <c r="J341" s="48"/>
      <c r="K341" s="49" t="s">
        <v>446</v>
      </c>
      <c r="L341" s="162">
        <f>SUM(L342:L372)</f>
        <v>0</v>
      </c>
      <c r="M341" s="162">
        <f>SUM(M342:M372)</f>
        <v>0</v>
      </c>
      <c r="N341" s="162">
        <f>SUM(N342:N372)</f>
        <v>0</v>
      </c>
      <c r="O341" s="162">
        <f t="shared" si="127"/>
        <v>0</v>
      </c>
      <c r="P341" s="162">
        <f t="shared" ref="P341:U341" si="133">SUM(P342:P372)</f>
        <v>0</v>
      </c>
      <c r="Q341" s="171">
        <f t="shared" si="133"/>
        <v>0</v>
      </c>
      <c r="R341" s="162">
        <f t="shared" si="133"/>
        <v>0</v>
      </c>
      <c r="S341" s="162">
        <f t="shared" si="133"/>
        <v>0</v>
      </c>
      <c r="T341" s="162">
        <f t="shared" si="133"/>
        <v>0</v>
      </c>
      <c r="U341" s="50">
        <f t="shared" si="133"/>
        <v>0</v>
      </c>
      <c r="V341" s="286" t="e">
        <f t="shared" si="129"/>
        <v>#DIV/0!</v>
      </c>
      <c r="W341" s="14"/>
      <c r="X341" s="34"/>
      <c r="Y341" s="52"/>
    </row>
    <row r="342" spans="1:25" ht="22.5" customHeight="1" thickTop="1" thickBot="1" x14ac:dyDescent="0.4">
      <c r="A342" s="13">
        <v>1</v>
      </c>
      <c r="B342" s="27" t="s">
        <v>94</v>
      </c>
      <c r="C342" s="27" t="s">
        <v>105</v>
      </c>
      <c r="D342" s="27" t="s">
        <v>229</v>
      </c>
      <c r="E342" s="27" t="s">
        <v>107</v>
      </c>
      <c r="F342" s="27" t="s">
        <v>98</v>
      </c>
      <c r="G342" s="27" t="s">
        <v>98</v>
      </c>
      <c r="H342" s="27"/>
      <c r="I342" s="27"/>
      <c r="J342" s="27"/>
      <c r="K342" s="25" t="s">
        <v>447</v>
      </c>
      <c r="L342" s="164"/>
      <c r="M342" s="164"/>
      <c r="N342" s="164"/>
      <c r="O342" s="163">
        <f t="shared" si="127"/>
        <v>0</v>
      </c>
      <c r="P342" s="164"/>
      <c r="Q342" s="172"/>
      <c r="R342" s="164"/>
      <c r="S342" s="164"/>
      <c r="T342" s="164"/>
      <c r="U342" s="15"/>
      <c r="V342" s="285" t="e">
        <f t="shared" si="129"/>
        <v>#DIV/0!</v>
      </c>
      <c r="W342" s="15"/>
      <c r="X342" s="34"/>
      <c r="Y342" s="34"/>
    </row>
    <row r="343" spans="1:25" ht="22.5" customHeight="1" thickTop="1" thickBot="1" x14ac:dyDescent="0.4">
      <c r="A343" s="13">
        <v>1</v>
      </c>
      <c r="B343" s="27" t="s">
        <v>94</v>
      </c>
      <c r="C343" s="27" t="s">
        <v>105</v>
      </c>
      <c r="D343" s="27" t="s">
        <v>229</v>
      </c>
      <c r="E343" s="27" t="s">
        <v>107</v>
      </c>
      <c r="F343" s="27" t="s">
        <v>98</v>
      </c>
      <c r="G343" s="27" t="s">
        <v>107</v>
      </c>
      <c r="H343" s="27"/>
      <c r="I343" s="27"/>
      <c r="J343" s="27"/>
      <c r="K343" s="25" t="s">
        <v>448</v>
      </c>
      <c r="L343" s="164"/>
      <c r="M343" s="164"/>
      <c r="N343" s="164"/>
      <c r="O343" s="163">
        <f t="shared" si="127"/>
        <v>0</v>
      </c>
      <c r="P343" s="164"/>
      <c r="Q343" s="172"/>
      <c r="R343" s="164"/>
      <c r="S343" s="164"/>
      <c r="T343" s="164"/>
      <c r="U343" s="15"/>
      <c r="V343" s="285" t="e">
        <f t="shared" si="129"/>
        <v>#DIV/0!</v>
      </c>
      <c r="W343" s="15"/>
      <c r="X343" s="34"/>
      <c r="Y343" s="34"/>
    </row>
    <row r="344" spans="1:25" ht="22.5" customHeight="1" thickTop="1" thickBot="1" x14ac:dyDescent="0.4">
      <c r="A344" s="13">
        <v>1</v>
      </c>
      <c r="B344" s="27" t="s">
        <v>94</v>
      </c>
      <c r="C344" s="27" t="s">
        <v>105</v>
      </c>
      <c r="D344" s="27" t="s">
        <v>229</v>
      </c>
      <c r="E344" s="27" t="s">
        <v>107</v>
      </c>
      <c r="F344" s="27" t="s">
        <v>98</v>
      </c>
      <c r="G344" s="27" t="s">
        <v>168</v>
      </c>
      <c r="H344" s="27"/>
      <c r="I344" s="27"/>
      <c r="J344" s="27"/>
      <c r="K344" s="25" t="s">
        <v>449</v>
      </c>
      <c r="L344" s="164"/>
      <c r="M344" s="164"/>
      <c r="N344" s="164"/>
      <c r="O344" s="163">
        <f t="shared" si="127"/>
        <v>0</v>
      </c>
      <c r="P344" s="164"/>
      <c r="Q344" s="172"/>
      <c r="R344" s="164"/>
      <c r="S344" s="164"/>
      <c r="T344" s="164"/>
      <c r="U344" s="15"/>
      <c r="V344" s="285" t="e">
        <f t="shared" si="129"/>
        <v>#DIV/0!</v>
      </c>
      <c r="W344" s="15"/>
      <c r="X344" s="34"/>
      <c r="Y344" s="34"/>
    </row>
    <row r="345" spans="1:25" ht="22.5" customHeight="1" thickTop="1" thickBot="1" x14ac:dyDescent="0.4">
      <c r="A345" s="13">
        <v>1</v>
      </c>
      <c r="B345" s="27" t="s">
        <v>94</v>
      </c>
      <c r="C345" s="27" t="s">
        <v>105</v>
      </c>
      <c r="D345" s="27" t="s">
        <v>229</v>
      </c>
      <c r="E345" s="27" t="s">
        <v>107</v>
      </c>
      <c r="F345" s="27" t="s">
        <v>98</v>
      </c>
      <c r="G345" s="27" t="s">
        <v>175</v>
      </c>
      <c r="H345" s="27"/>
      <c r="I345" s="27"/>
      <c r="J345" s="27"/>
      <c r="K345" s="25" t="s">
        <v>450</v>
      </c>
      <c r="L345" s="164"/>
      <c r="M345" s="164"/>
      <c r="N345" s="164"/>
      <c r="O345" s="163">
        <f t="shared" si="127"/>
        <v>0</v>
      </c>
      <c r="P345" s="164"/>
      <c r="Q345" s="172"/>
      <c r="R345" s="164"/>
      <c r="S345" s="164"/>
      <c r="T345" s="164"/>
      <c r="U345" s="15"/>
      <c r="V345" s="285" t="e">
        <f t="shared" si="129"/>
        <v>#DIV/0!</v>
      </c>
      <c r="W345" s="15"/>
      <c r="X345" s="34"/>
      <c r="Y345" s="34"/>
    </row>
    <row r="346" spans="1:25" ht="22.5" customHeight="1" thickTop="1" thickBot="1" x14ac:dyDescent="0.4">
      <c r="A346" s="13">
        <v>1</v>
      </c>
      <c r="B346" s="27" t="s">
        <v>94</v>
      </c>
      <c r="C346" s="27" t="s">
        <v>105</v>
      </c>
      <c r="D346" s="27" t="s">
        <v>229</v>
      </c>
      <c r="E346" s="27" t="s">
        <v>107</v>
      </c>
      <c r="F346" s="27" t="s">
        <v>98</v>
      </c>
      <c r="G346" s="27" t="s">
        <v>117</v>
      </c>
      <c r="H346" s="27"/>
      <c r="I346" s="27"/>
      <c r="J346" s="27"/>
      <c r="K346" s="25" t="s">
        <v>451</v>
      </c>
      <c r="L346" s="164"/>
      <c r="M346" s="164"/>
      <c r="N346" s="164"/>
      <c r="O346" s="163">
        <f t="shared" si="127"/>
        <v>0</v>
      </c>
      <c r="P346" s="164"/>
      <c r="Q346" s="172"/>
      <c r="R346" s="164"/>
      <c r="S346" s="164"/>
      <c r="T346" s="164"/>
      <c r="U346" s="15"/>
      <c r="V346" s="285" t="e">
        <f t="shared" si="129"/>
        <v>#DIV/0!</v>
      </c>
      <c r="W346" s="15"/>
      <c r="X346" s="34"/>
      <c r="Y346" s="34"/>
    </row>
    <row r="347" spans="1:25" ht="22.5" customHeight="1" thickTop="1" thickBot="1" x14ac:dyDescent="0.4">
      <c r="A347" s="13">
        <v>1</v>
      </c>
      <c r="B347" s="27" t="s">
        <v>94</v>
      </c>
      <c r="C347" s="27" t="s">
        <v>105</v>
      </c>
      <c r="D347" s="27" t="s">
        <v>229</v>
      </c>
      <c r="E347" s="27" t="s">
        <v>107</v>
      </c>
      <c r="F347" s="27" t="s">
        <v>98</v>
      </c>
      <c r="G347" s="27" t="s">
        <v>213</v>
      </c>
      <c r="H347" s="27"/>
      <c r="I347" s="27"/>
      <c r="J347" s="27"/>
      <c r="K347" s="25" t="s">
        <v>452</v>
      </c>
      <c r="L347" s="164"/>
      <c r="M347" s="164"/>
      <c r="N347" s="164"/>
      <c r="O347" s="163">
        <f t="shared" si="127"/>
        <v>0</v>
      </c>
      <c r="P347" s="164"/>
      <c r="Q347" s="172"/>
      <c r="R347" s="164"/>
      <c r="S347" s="164"/>
      <c r="T347" s="164"/>
      <c r="U347" s="15"/>
      <c r="V347" s="285" t="e">
        <f t="shared" si="129"/>
        <v>#DIV/0!</v>
      </c>
      <c r="W347" s="15"/>
      <c r="X347" s="34"/>
      <c r="Y347" s="34"/>
    </row>
    <row r="348" spans="1:25" ht="22.5" customHeight="1" thickTop="1" thickBot="1" x14ac:dyDescent="0.4">
      <c r="A348" s="13">
        <v>1</v>
      </c>
      <c r="B348" s="27" t="s">
        <v>94</v>
      </c>
      <c r="C348" s="27" t="s">
        <v>105</v>
      </c>
      <c r="D348" s="27" t="s">
        <v>229</v>
      </c>
      <c r="E348" s="27" t="s">
        <v>107</v>
      </c>
      <c r="F348" s="27" t="s">
        <v>98</v>
      </c>
      <c r="G348" s="27" t="s">
        <v>217</v>
      </c>
      <c r="H348" s="27"/>
      <c r="I348" s="27"/>
      <c r="J348" s="27"/>
      <c r="K348" s="25" t="s">
        <v>453</v>
      </c>
      <c r="L348" s="164"/>
      <c r="M348" s="164"/>
      <c r="N348" s="164"/>
      <c r="O348" s="163">
        <f t="shared" si="127"/>
        <v>0</v>
      </c>
      <c r="P348" s="164"/>
      <c r="Q348" s="172"/>
      <c r="R348" s="164"/>
      <c r="S348" s="164"/>
      <c r="T348" s="164"/>
      <c r="U348" s="15"/>
      <c r="V348" s="285" t="e">
        <f t="shared" si="129"/>
        <v>#DIV/0!</v>
      </c>
      <c r="W348" s="15"/>
      <c r="X348" s="34"/>
      <c r="Y348" s="34"/>
    </row>
    <row r="349" spans="1:25" ht="22.5" customHeight="1" thickTop="1" thickBot="1" x14ac:dyDescent="0.4">
      <c r="A349" s="13">
        <v>1</v>
      </c>
      <c r="B349" s="27" t="s">
        <v>94</v>
      </c>
      <c r="C349" s="27" t="s">
        <v>105</v>
      </c>
      <c r="D349" s="27" t="s">
        <v>229</v>
      </c>
      <c r="E349" s="27" t="s">
        <v>107</v>
      </c>
      <c r="F349" s="27" t="s">
        <v>98</v>
      </c>
      <c r="G349" s="27" t="s">
        <v>221</v>
      </c>
      <c r="H349" s="27"/>
      <c r="I349" s="27"/>
      <c r="J349" s="27"/>
      <c r="K349" s="25" t="s">
        <v>454</v>
      </c>
      <c r="L349" s="164"/>
      <c r="M349" s="164"/>
      <c r="N349" s="164"/>
      <c r="O349" s="163">
        <f t="shared" si="127"/>
        <v>0</v>
      </c>
      <c r="P349" s="164"/>
      <c r="Q349" s="172"/>
      <c r="R349" s="164"/>
      <c r="S349" s="164"/>
      <c r="T349" s="164"/>
      <c r="U349" s="15"/>
      <c r="V349" s="285" t="e">
        <f t="shared" si="129"/>
        <v>#DIV/0!</v>
      </c>
      <c r="W349" s="15"/>
      <c r="X349" s="34"/>
      <c r="Y349" s="34"/>
    </row>
    <row r="350" spans="1:25" ht="22.5" customHeight="1" thickTop="1" thickBot="1" x14ac:dyDescent="0.4">
      <c r="A350" s="13">
        <v>1</v>
      </c>
      <c r="B350" s="27" t="s">
        <v>94</v>
      </c>
      <c r="C350" s="27" t="s">
        <v>105</v>
      </c>
      <c r="D350" s="27" t="s">
        <v>229</v>
      </c>
      <c r="E350" s="27" t="s">
        <v>107</v>
      </c>
      <c r="F350" s="27" t="s">
        <v>98</v>
      </c>
      <c r="G350" s="27" t="s">
        <v>225</v>
      </c>
      <c r="H350" s="27"/>
      <c r="I350" s="27"/>
      <c r="J350" s="27"/>
      <c r="K350" s="25" t="s">
        <v>455</v>
      </c>
      <c r="L350" s="164"/>
      <c r="M350" s="164"/>
      <c r="N350" s="164"/>
      <c r="O350" s="163">
        <f t="shared" si="127"/>
        <v>0</v>
      </c>
      <c r="P350" s="164"/>
      <c r="Q350" s="172"/>
      <c r="R350" s="164"/>
      <c r="S350" s="164"/>
      <c r="T350" s="164"/>
      <c r="U350" s="15"/>
      <c r="V350" s="285" t="e">
        <f t="shared" si="129"/>
        <v>#DIV/0!</v>
      </c>
      <c r="W350" s="15"/>
      <c r="X350" s="34"/>
      <c r="Y350" s="34"/>
    </row>
    <row r="351" spans="1:25" ht="22.5" customHeight="1" thickTop="1" thickBot="1" x14ac:dyDescent="0.4">
      <c r="A351" s="13">
        <v>1</v>
      </c>
      <c r="B351" s="27" t="s">
        <v>94</v>
      </c>
      <c r="C351" s="27" t="s">
        <v>105</v>
      </c>
      <c r="D351" s="27" t="s">
        <v>229</v>
      </c>
      <c r="E351" s="27" t="s">
        <v>107</v>
      </c>
      <c r="F351" s="27" t="s">
        <v>98</v>
      </c>
      <c r="G351" s="27" t="s">
        <v>229</v>
      </c>
      <c r="H351" s="27"/>
      <c r="I351" s="27"/>
      <c r="J351" s="27"/>
      <c r="K351" s="25" t="s">
        <v>456</v>
      </c>
      <c r="L351" s="164"/>
      <c r="M351" s="164"/>
      <c r="N351" s="164"/>
      <c r="O351" s="163">
        <f t="shared" si="127"/>
        <v>0</v>
      </c>
      <c r="P351" s="164"/>
      <c r="Q351" s="172"/>
      <c r="R351" s="164"/>
      <c r="S351" s="164"/>
      <c r="T351" s="164"/>
      <c r="U351" s="15"/>
      <c r="V351" s="285" t="e">
        <f t="shared" si="129"/>
        <v>#DIV/0!</v>
      </c>
      <c r="W351" s="15"/>
      <c r="X351" s="34"/>
      <c r="Y351" s="34"/>
    </row>
    <row r="352" spans="1:25" ht="22.5" customHeight="1" thickTop="1" thickBot="1" x14ac:dyDescent="0.4">
      <c r="A352" s="13">
        <v>1</v>
      </c>
      <c r="B352" s="27" t="s">
        <v>94</v>
      </c>
      <c r="C352" s="27" t="s">
        <v>105</v>
      </c>
      <c r="D352" s="27" t="s">
        <v>229</v>
      </c>
      <c r="E352" s="27" t="s">
        <v>107</v>
      </c>
      <c r="F352" s="27" t="s">
        <v>98</v>
      </c>
      <c r="G352" s="27" t="s">
        <v>351</v>
      </c>
      <c r="H352" s="27"/>
      <c r="I352" s="27"/>
      <c r="J352" s="27"/>
      <c r="K352" s="25" t="s">
        <v>457</v>
      </c>
      <c r="L352" s="164"/>
      <c r="M352" s="164"/>
      <c r="N352" s="164"/>
      <c r="O352" s="163">
        <f t="shared" si="127"/>
        <v>0</v>
      </c>
      <c r="P352" s="164"/>
      <c r="Q352" s="172"/>
      <c r="R352" s="164"/>
      <c r="S352" s="164"/>
      <c r="T352" s="164"/>
      <c r="U352" s="15"/>
      <c r="V352" s="285" t="e">
        <f t="shared" si="129"/>
        <v>#DIV/0!</v>
      </c>
      <c r="W352" s="15"/>
      <c r="X352" s="34"/>
      <c r="Y352" s="34"/>
    </row>
    <row r="353" spans="1:25" ht="22.5" customHeight="1" thickTop="1" thickBot="1" x14ac:dyDescent="0.4">
      <c r="A353" s="13">
        <v>1</v>
      </c>
      <c r="B353" s="27" t="s">
        <v>94</v>
      </c>
      <c r="C353" s="27" t="s">
        <v>105</v>
      </c>
      <c r="D353" s="27" t="s">
        <v>229</v>
      </c>
      <c r="E353" s="27" t="s">
        <v>107</v>
      </c>
      <c r="F353" s="27" t="s">
        <v>98</v>
      </c>
      <c r="G353" s="27" t="s">
        <v>353</v>
      </c>
      <c r="H353" s="27"/>
      <c r="I353" s="27"/>
      <c r="J353" s="27"/>
      <c r="K353" s="25" t="s">
        <v>458</v>
      </c>
      <c r="L353" s="164"/>
      <c r="M353" s="164"/>
      <c r="N353" s="164"/>
      <c r="O353" s="163">
        <f t="shared" si="127"/>
        <v>0</v>
      </c>
      <c r="P353" s="164"/>
      <c r="Q353" s="172"/>
      <c r="R353" s="164"/>
      <c r="S353" s="164"/>
      <c r="T353" s="164"/>
      <c r="U353" s="15"/>
      <c r="V353" s="285" t="e">
        <f t="shared" si="129"/>
        <v>#DIV/0!</v>
      </c>
      <c r="W353" s="15"/>
      <c r="X353" s="34"/>
      <c r="Y353" s="34"/>
    </row>
    <row r="354" spans="1:25" ht="22.5" customHeight="1" thickTop="1" thickBot="1" x14ac:dyDescent="0.4">
      <c r="A354" s="13">
        <v>1</v>
      </c>
      <c r="B354" s="27" t="s">
        <v>94</v>
      </c>
      <c r="C354" s="27" t="s">
        <v>105</v>
      </c>
      <c r="D354" s="27" t="s">
        <v>229</v>
      </c>
      <c r="E354" s="27" t="s">
        <v>107</v>
      </c>
      <c r="F354" s="27" t="s">
        <v>98</v>
      </c>
      <c r="G354" s="27" t="s">
        <v>182</v>
      </c>
      <c r="H354" s="27"/>
      <c r="I354" s="27"/>
      <c r="J354" s="27"/>
      <c r="K354" s="25" t="s">
        <v>459</v>
      </c>
      <c r="L354" s="164"/>
      <c r="M354" s="164"/>
      <c r="N354" s="164"/>
      <c r="O354" s="163">
        <f t="shared" si="127"/>
        <v>0</v>
      </c>
      <c r="P354" s="164"/>
      <c r="Q354" s="172"/>
      <c r="R354" s="164"/>
      <c r="S354" s="164"/>
      <c r="T354" s="164"/>
      <c r="U354" s="15"/>
      <c r="V354" s="285" t="e">
        <f t="shared" si="129"/>
        <v>#DIV/0!</v>
      </c>
      <c r="W354" s="15"/>
      <c r="X354" s="34"/>
      <c r="Y354" s="34"/>
    </row>
    <row r="355" spans="1:25" ht="22.5" customHeight="1" thickTop="1" thickBot="1" x14ac:dyDescent="0.4">
      <c r="A355" s="13">
        <v>1</v>
      </c>
      <c r="B355" s="27" t="s">
        <v>94</v>
      </c>
      <c r="C355" s="27" t="s">
        <v>105</v>
      </c>
      <c r="D355" s="27" t="s">
        <v>229</v>
      </c>
      <c r="E355" s="27" t="s">
        <v>107</v>
      </c>
      <c r="F355" s="27" t="s">
        <v>98</v>
      </c>
      <c r="G355" s="27" t="s">
        <v>240</v>
      </c>
      <c r="H355" s="27"/>
      <c r="I355" s="27"/>
      <c r="J355" s="27"/>
      <c r="K355" s="25" t="s">
        <v>460</v>
      </c>
      <c r="L355" s="164"/>
      <c r="M355" s="164"/>
      <c r="N355" s="164"/>
      <c r="O355" s="163">
        <f t="shared" si="127"/>
        <v>0</v>
      </c>
      <c r="P355" s="164"/>
      <c r="Q355" s="172"/>
      <c r="R355" s="164"/>
      <c r="S355" s="164"/>
      <c r="T355" s="164"/>
      <c r="U355" s="15"/>
      <c r="V355" s="285" t="e">
        <f t="shared" si="129"/>
        <v>#DIV/0!</v>
      </c>
      <c r="W355" s="15"/>
      <c r="X355" s="34"/>
      <c r="Y355" s="34"/>
    </row>
    <row r="356" spans="1:25" ht="22.5" customHeight="1" thickTop="1" thickBot="1" x14ac:dyDescent="0.4">
      <c r="A356" s="13">
        <v>1</v>
      </c>
      <c r="B356" s="27" t="s">
        <v>94</v>
      </c>
      <c r="C356" s="27" t="s">
        <v>105</v>
      </c>
      <c r="D356" s="27" t="s">
        <v>229</v>
      </c>
      <c r="E356" s="27" t="s">
        <v>107</v>
      </c>
      <c r="F356" s="27" t="s">
        <v>98</v>
      </c>
      <c r="G356" s="27" t="s">
        <v>357</v>
      </c>
      <c r="H356" s="27"/>
      <c r="I356" s="27"/>
      <c r="J356" s="27"/>
      <c r="K356" s="25" t="s">
        <v>461</v>
      </c>
      <c r="L356" s="164"/>
      <c r="M356" s="164"/>
      <c r="N356" s="164"/>
      <c r="O356" s="163">
        <f t="shared" si="127"/>
        <v>0</v>
      </c>
      <c r="P356" s="164"/>
      <c r="Q356" s="172"/>
      <c r="R356" s="164"/>
      <c r="S356" s="164"/>
      <c r="T356" s="164"/>
      <c r="U356" s="15"/>
      <c r="V356" s="285" t="e">
        <f t="shared" si="129"/>
        <v>#DIV/0!</v>
      </c>
      <c r="W356" s="15"/>
      <c r="X356" s="34"/>
      <c r="Y356" s="34"/>
    </row>
    <row r="357" spans="1:25" ht="22.5" customHeight="1" thickTop="1" thickBot="1" x14ac:dyDescent="0.4">
      <c r="A357" s="13">
        <v>1</v>
      </c>
      <c r="B357" s="27" t="s">
        <v>94</v>
      </c>
      <c r="C357" s="27" t="s">
        <v>105</v>
      </c>
      <c r="D357" s="27" t="s">
        <v>229</v>
      </c>
      <c r="E357" s="27" t="s">
        <v>107</v>
      </c>
      <c r="F357" s="27" t="s">
        <v>98</v>
      </c>
      <c r="G357" s="27" t="s">
        <v>359</v>
      </c>
      <c r="H357" s="27"/>
      <c r="I357" s="27"/>
      <c r="J357" s="27"/>
      <c r="K357" s="25" t="s">
        <v>462</v>
      </c>
      <c r="L357" s="164"/>
      <c r="M357" s="164"/>
      <c r="N357" s="164"/>
      <c r="O357" s="163">
        <f t="shared" si="127"/>
        <v>0</v>
      </c>
      <c r="P357" s="164"/>
      <c r="Q357" s="172"/>
      <c r="R357" s="164"/>
      <c r="S357" s="164"/>
      <c r="T357" s="164"/>
      <c r="U357" s="15"/>
      <c r="V357" s="285" t="e">
        <f t="shared" si="129"/>
        <v>#DIV/0!</v>
      </c>
      <c r="W357" s="15"/>
      <c r="X357" s="34"/>
      <c r="Y357" s="34"/>
    </row>
    <row r="358" spans="1:25" ht="22.5" customHeight="1" thickTop="1" thickBot="1" x14ac:dyDescent="0.4">
      <c r="A358" s="13">
        <v>1</v>
      </c>
      <c r="B358" s="27" t="s">
        <v>94</v>
      </c>
      <c r="C358" s="27" t="s">
        <v>105</v>
      </c>
      <c r="D358" s="27" t="s">
        <v>229</v>
      </c>
      <c r="E358" s="27" t="s">
        <v>107</v>
      </c>
      <c r="F358" s="27" t="s">
        <v>98</v>
      </c>
      <c r="G358" s="27" t="s">
        <v>361</v>
      </c>
      <c r="H358" s="27"/>
      <c r="I358" s="27"/>
      <c r="J358" s="27"/>
      <c r="K358" s="25" t="s">
        <v>463</v>
      </c>
      <c r="L358" s="164"/>
      <c r="M358" s="164"/>
      <c r="N358" s="164"/>
      <c r="O358" s="163">
        <f t="shared" si="127"/>
        <v>0</v>
      </c>
      <c r="P358" s="164"/>
      <c r="Q358" s="172"/>
      <c r="R358" s="164"/>
      <c r="S358" s="164"/>
      <c r="T358" s="164"/>
      <c r="U358" s="15"/>
      <c r="V358" s="285" t="e">
        <f t="shared" si="129"/>
        <v>#DIV/0!</v>
      </c>
      <c r="W358" s="15"/>
      <c r="X358" s="34"/>
      <c r="Y358" s="34"/>
    </row>
    <row r="359" spans="1:25" ht="22.5" customHeight="1" thickTop="1" thickBot="1" x14ac:dyDescent="0.4">
      <c r="A359" s="13">
        <v>1</v>
      </c>
      <c r="B359" s="27" t="s">
        <v>94</v>
      </c>
      <c r="C359" s="27" t="s">
        <v>105</v>
      </c>
      <c r="D359" s="27" t="s">
        <v>229</v>
      </c>
      <c r="E359" s="27" t="s">
        <v>107</v>
      </c>
      <c r="F359" s="27" t="s">
        <v>98</v>
      </c>
      <c r="G359" s="27" t="s">
        <v>363</v>
      </c>
      <c r="H359" s="27"/>
      <c r="I359" s="27"/>
      <c r="J359" s="27"/>
      <c r="K359" s="25" t="s">
        <v>464</v>
      </c>
      <c r="L359" s="164"/>
      <c r="M359" s="164"/>
      <c r="N359" s="164"/>
      <c r="O359" s="163">
        <f t="shared" si="127"/>
        <v>0</v>
      </c>
      <c r="P359" s="164"/>
      <c r="Q359" s="172"/>
      <c r="R359" s="164"/>
      <c r="S359" s="164"/>
      <c r="T359" s="164"/>
      <c r="U359" s="15"/>
      <c r="V359" s="285" t="e">
        <f t="shared" si="129"/>
        <v>#DIV/0!</v>
      </c>
      <c r="W359" s="15"/>
      <c r="X359" s="34"/>
      <c r="Y359" s="34"/>
    </row>
    <row r="360" spans="1:25" ht="22.5" customHeight="1" thickTop="1" thickBot="1" x14ac:dyDescent="0.4">
      <c r="A360" s="13">
        <v>1</v>
      </c>
      <c r="B360" s="27" t="s">
        <v>94</v>
      </c>
      <c r="C360" s="27" t="s">
        <v>105</v>
      </c>
      <c r="D360" s="27" t="s">
        <v>229</v>
      </c>
      <c r="E360" s="27" t="s">
        <v>107</v>
      </c>
      <c r="F360" s="27" t="s">
        <v>98</v>
      </c>
      <c r="G360" s="27" t="s">
        <v>365</v>
      </c>
      <c r="H360" s="27"/>
      <c r="I360" s="27"/>
      <c r="J360" s="27"/>
      <c r="K360" s="25" t="s">
        <v>465</v>
      </c>
      <c r="L360" s="164"/>
      <c r="M360" s="164"/>
      <c r="N360" s="164"/>
      <c r="O360" s="163">
        <f t="shared" si="127"/>
        <v>0</v>
      </c>
      <c r="P360" s="164"/>
      <c r="Q360" s="172"/>
      <c r="R360" s="164"/>
      <c r="S360" s="164"/>
      <c r="T360" s="164"/>
      <c r="U360" s="15"/>
      <c r="V360" s="285" t="e">
        <f t="shared" si="129"/>
        <v>#DIV/0!</v>
      </c>
      <c r="W360" s="15"/>
      <c r="X360" s="34"/>
      <c r="Y360" s="34"/>
    </row>
    <row r="361" spans="1:25" ht="22.5" customHeight="1" thickTop="1" thickBot="1" x14ac:dyDescent="0.4">
      <c r="A361" s="13">
        <v>1</v>
      </c>
      <c r="B361" s="27" t="s">
        <v>94</v>
      </c>
      <c r="C361" s="27" t="s">
        <v>105</v>
      </c>
      <c r="D361" s="27" t="s">
        <v>229</v>
      </c>
      <c r="E361" s="27" t="s">
        <v>107</v>
      </c>
      <c r="F361" s="27" t="s">
        <v>98</v>
      </c>
      <c r="G361" s="27" t="s">
        <v>367</v>
      </c>
      <c r="H361" s="27"/>
      <c r="I361" s="27"/>
      <c r="J361" s="27"/>
      <c r="K361" s="25" t="s">
        <v>466</v>
      </c>
      <c r="L361" s="164"/>
      <c r="M361" s="164"/>
      <c r="N361" s="164"/>
      <c r="O361" s="163">
        <f t="shared" si="127"/>
        <v>0</v>
      </c>
      <c r="P361" s="164"/>
      <c r="Q361" s="172"/>
      <c r="R361" s="164"/>
      <c r="S361" s="164"/>
      <c r="T361" s="164"/>
      <c r="U361" s="15"/>
      <c r="V361" s="285" t="e">
        <f t="shared" si="129"/>
        <v>#DIV/0!</v>
      </c>
      <c r="W361" s="15"/>
      <c r="X361" s="34"/>
      <c r="Y361" s="34"/>
    </row>
    <row r="362" spans="1:25" ht="22.5" customHeight="1" thickTop="1" thickBot="1" x14ac:dyDescent="0.4">
      <c r="A362" s="13">
        <v>1</v>
      </c>
      <c r="B362" s="27" t="s">
        <v>94</v>
      </c>
      <c r="C362" s="27" t="s">
        <v>105</v>
      </c>
      <c r="D362" s="27" t="s">
        <v>229</v>
      </c>
      <c r="E362" s="27" t="s">
        <v>107</v>
      </c>
      <c r="F362" s="27" t="s">
        <v>98</v>
      </c>
      <c r="G362" s="27" t="s">
        <v>369</v>
      </c>
      <c r="H362" s="27"/>
      <c r="I362" s="27"/>
      <c r="J362" s="27"/>
      <c r="K362" s="25" t="s">
        <v>467</v>
      </c>
      <c r="L362" s="164"/>
      <c r="M362" s="164"/>
      <c r="N362" s="164"/>
      <c r="O362" s="163">
        <f t="shared" si="127"/>
        <v>0</v>
      </c>
      <c r="P362" s="164"/>
      <c r="Q362" s="172"/>
      <c r="R362" s="164"/>
      <c r="S362" s="164"/>
      <c r="T362" s="164"/>
      <c r="U362" s="15"/>
      <c r="V362" s="285" t="e">
        <f t="shared" si="129"/>
        <v>#DIV/0!</v>
      </c>
      <c r="W362" s="15"/>
      <c r="X362" s="34"/>
      <c r="Y362" s="34"/>
    </row>
    <row r="363" spans="1:25" ht="22.5" customHeight="1" thickTop="1" thickBot="1" x14ac:dyDescent="0.4">
      <c r="A363" s="13">
        <v>1</v>
      </c>
      <c r="B363" s="27" t="s">
        <v>94</v>
      </c>
      <c r="C363" s="27" t="s">
        <v>105</v>
      </c>
      <c r="D363" s="27" t="s">
        <v>229</v>
      </c>
      <c r="E363" s="27" t="s">
        <v>107</v>
      </c>
      <c r="F363" s="27" t="s">
        <v>98</v>
      </c>
      <c r="G363" s="27" t="s">
        <v>186</v>
      </c>
      <c r="H363" s="27"/>
      <c r="I363" s="27"/>
      <c r="J363" s="27"/>
      <c r="K363" s="25" t="s">
        <v>468</v>
      </c>
      <c r="L363" s="164"/>
      <c r="M363" s="164"/>
      <c r="N363" s="164"/>
      <c r="O363" s="163">
        <f t="shared" si="127"/>
        <v>0</v>
      </c>
      <c r="P363" s="164"/>
      <c r="Q363" s="172"/>
      <c r="R363" s="164"/>
      <c r="S363" s="164"/>
      <c r="T363" s="164"/>
      <c r="U363" s="15"/>
      <c r="V363" s="285" t="e">
        <f t="shared" si="129"/>
        <v>#DIV/0!</v>
      </c>
      <c r="W363" s="15"/>
      <c r="X363" s="34"/>
      <c r="Y363" s="34"/>
    </row>
    <row r="364" spans="1:25" ht="22.5" customHeight="1" thickTop="1" thickBot="1" x14ac:dyDescent="0.4">
      <c r="A364" s="13">
        <v>1</v>
      </c>
      <c r="B364" s="27" t="s">
        <v>94</v>
      </c>
      <c r="C364" s="27" t="s">
        <v>105</v>
      </c>
      <c r="D364" s="27" t="s">
        <v>229</v>
      </c>
      <c r="E364" s="27" t="s">
        <v>107</v>
      </c>
      <c r="F364" s="27" t="s">
        <v>98</v>
      </c>
      <c r="G364" s="27" t="s">
        <v>372</v>
      </c>
      <c r="H364" s="27"/>
      <c r="I364" s="27"/>
      <c r="J364" s="27"/>
      <c r="K364" s="25" t="s">
        <v>469</v>
      </c>
      <c r="L364" s="164"/>
      <c r="M364" s="164"/>
      <c r="N364" s="164"/>
      <c r="O364" s="163">
        <f t="shared" si="127"/>
        <v>0</v>
      </c>
      <c r="P364" s="164"/>
      <c r="Q364" s="172"/>
      <c r="R364" s="164"/>
      <c r="S364" s="164"/>
      <c r="T364" s="164"/>
      <c r="U364" s="15"/>
      <c r="V364" s="285" t="e">
        <f t="shared" si="129"/>
        <v>#DIV/0!</v>
      </c>
      <c r="W364" s="15"/>
      <c r="X364" s="34"/>
      <c r="Y364" s="34"/>
    </row>
    <row r="365" spans="1:25" ht="22.5" customHeight="1" thickTop="1" thickBot="1" x14ac:dyDescent="0.4">
      <c r="A365" s="13">
        <v>1</v>
      </c>
      <c r="B365" s="27" t="s">
        <v>94</v>
      </c>
      <c r="C365" s="27" t="s">
        <v>105</v>
      </c>
      <c r="D365" s="27" t="s">
        <v>229</v>
      </c>
      <c r="E365" s="27" t="s">
        <v>107</v>
      </c>
      <c r="F365" s="27" t="s">
        <v>98</v>
      </c>
      <c r="G365" s="27" t="s">
        <v>374</v>
      </c>
      <c r="H365" s="27"/>
      <c r="I365" s="27"/>
      <c r="J365" s="27"/>
      <c r="K365" s="25" t="s">
        <v>470</v>
      </c>
      <c r="L365" s="164"/>
      <c r="M365" s="164"/>
      <c r="N365" s="164"/>
      <c r="O365" s="163">
        <f t="shared" si="127"/>
        <v>0</v>
      </c>
      <c r="P365" s="164"/>
      <c r="Q365" s="172"/>
      <c r="R365" s="164"/>
      <c r="S365" s="164"/>
      <c r="T365" s="164"/>
      <c r="U365" s="15"/>
      <c r="V365" s="285" t="e">
        <f t="shared" si="129"/>
        <v>#DIV/0!</v>
      </c>
      <c r="W365" s="15"/>
      <c r="X365" s="34"/>
      <c r="Y365" s="34"/>
    </row>
    <row r="366" spans="1:25" ht="22.5" customHeight="1" thickTop="1" thickBot="1" x14ac:dyDescent="0.4">
      <c r="A366" s="13">
        <v>1</v>
      </c>
      <c r="B366" s="27" t="s">
        <v>94</v>
      </c>
      <c r="C366" s="27" t="s">
        <v>105</v>
      </c>
      <c r="D366" s="27" t="s">
        <v>229</v>
      </c>
      <c r="E366" s="27" t="s">
        <v>107</v>
      </c>
      <c r="F366" s="27" t="s">
        <v>98</v>
      </c>
      <c r="G366" s="27" t="s">
        <v>376</v>
      </c>
      <c r="H366" s="27"/>
      <c r="I366" s="27"/>
      <c r="J366" s="27"/>
      <c r="K366" s="25" t="s">
        <v>471</v>
      </c>
      <c r="L366" s="164"/>
      <c r="M366" s="164"/>
      <c r="N366" s="164"/>
      <c r="O366" s="163">
        <f t="shared" si="127"/>
        <v>0</v>
      </c>
      <c r="P366" s="164"/>
      <c r="Q366" s="172"/>
      <c r="R366" s="164"/>
      <c r="S366" s="164"/>
      <c r="T366" s="164"/>
      <c r="U366" s="15"/>
      <c r="V366" s="285" t="e">
        <f t="shared" si="129"/>
        <v>#DIV/0!</v>
      </c>
      <c r="W366" s="15"/>
      <c r="X366" s="34"/>
      <c r="Y366" s="34"/>
    </row>
    <row r="367" spans="1:25" ht="22.5" customHeight="1" thickTop="1" thickBot="1" x14ac:dyDescent="0.4">
      <c r="A367" s="13">
        <v>1</v>
      </c>
      <c r="B367" s="27" t="s">
        <v>94</v>
      </c>
      <c r="C367" s="27" t="s">
        <v>105</v>
      </c>
      <c r="D367" s="27" t="s">
        <v>229</v>
      </c>
      <c r="E367" s="27" t="s">
        <v>107</v>
      </c>
      <c r="F367" s="27" t="s">
        <v>98</v>
      </c>
      <c r="G367" s="27" t="s">
        <v>378</v>
      </c>
      <c r="H367" s="27"/>
      <c r="I367" s="27"/>
      <c r="J367" s="27"/>
      <c r="K367" s="25" t="s">
        <v>472</v>
      </c>
      <c r="L367" s="164"/>
      <c r="M367" s="164"/>
      <c r="N367" s="164"/>
      <c r="O367" s="163">
        <f t="shared" si="127"/>
        <v>0</v>
      </c>
      <c r="P367" s="164"/>
      <c r="Q367" s="172"/>
      <c r="R367" s="164"/>
      <c r="S367" s="164"/>
      <c r="T367" s="164"/>
      <c r="U367" s="15"/>
      <c r="V367" s="285" t="e">
        <f t="shared" si="129"/>
        <v>#DIV/0!</v>
      </c>
      <c r="W367" s="15"/>
      <c r="X367" s="34"/>
      <c r="Y367" s="34"/>
    </row>
    <row r="368" spans="1:25" ht="22.5" customHeight="1" thickTop="1" thickBot="1" x14ac:dyDescent="0.4">
      <c r="A368" s="13">
        <v>1</v>
      </c>
      <c r="B368" s="27" t="s">
        <v>94</v>
      </c>
      <c r="C368" s="27" t="s">
        <v>105</v>
      </c>
      <c r="D368" s="27" t="s">
        <v>229</v>
      </c>
      <c r="E368" s="27" t="s">
        <v>107</v>
      </c>
      <c r="F368" s="27" t="s">
        <v>98</v>
      </c>
      <c r="G368" s="27" t="s">
        <v>380</v>
      </c>
      <c r="H368" s="27"/>
      <c r="I368" s="27"/>
      <c r="J368" s="27"/>
      <c r="K368" s="25" t="s">
        <v>473</v>
      </c>
      <c r="L368" s="164"/>
      <c r="M368" s="164"/>
      <c r="N368" s="164"/>
      <c r="O368" s="163">
        <f t="shared" si="127"/>
        <v>0</v>
      </c>
      <c r="P368" s="164"/>
      <c r="Q368" s="172"/>
      <c r="R368" s="164"/>
      <c r="S368" s="164"/>
      <c r="T368" s="164"/>
      <c r="U368" s="15"/>
      <c r="V368" s="285" t="e">
        <f t="shared" si="129"/>
        <v>#DIV/0!</v>
      </c>
      <c r="W368" s="15"/>
      <c r="X368" s="34"/>
      <c r="Y368" s="34"/>
    </row>
    <row r="369" spans="1:25" ht="22.5" customHeight="1" thickTop="1" thickBot="1" x14ac:dyDescent="0.4">
      <c r="A369" s="13">
        <v>1</v>
      </c>
      <c r="B369" s="27" t="s">
        <v>94</v>
      </c>
      <c r="C369" s="27" t="s">
        <v>105</v>
      </c>
      <c r="D369" s="27" t="s">
        <v>229</v>
      </c>
      <c r="E369" s="27" t="s">
        <v>107</v>
      </c>
      <c r="F369" s="27" t="s">
        <v>98</v>
      </c>
      <c r="G369" s="27" t="s">
        <v>382</v>
      </c>
      <c r="H369" s="27"/>
      <c r="I369" s="27"/>
      <c r="J369" s="27"/>
      <c r="K369" s="25" t="s">
        <v>474</v>
      </c>
      <c r="L369" s="164"/>
      <c r="M369" s="164"/>
      <c r="N369" s="164"/>
      <c r="O369" s="163">
        <f t="shared" si="127"/>
        <v>0</v>
      </c>
      <c r="P369" s="164"/>
      <c r="Q369" s="172"/>
      <c r="R369" s="164"/>
      <c r="S369" s="164"/>
      <c r="T369" s="164"/>
      <c r="U369" s="15"/>
      <c r="V369" s="285" t="e">
        <f t="shared" si="129"/>
        <v>#DIV/0!</v>
      </c>
      <c r="W369" s="15"/>
      <c r="X369" s="34"/>
      <c r="Y369" s="34"/>
    </row>
    <row r="370" spans="1:25" ht="22.5" customHeight="1" thickTop="1" thickBot="1" x14ac:dyDescent="0.4">
      <c r="A370" s="13">
        <v>1</v>
      </c>
      <c r="B370" s="27" t="s">
        <v>94</v>
      </c>
      <c r="C370" s="27" t="s">
        <v>105</v>
      </c>
      <c r="D370" s="27" t="s">
        <v>229</v>
      </c>
      <c r="E370" s="27" t="s">
        <v>107</v>
      </c>
      <c r="F370" s="27" t="s">
        <v>98</v>
      </c>
      <c r="G370" s="27" t="s">
        <v>384</v>
      </c>
      <c r="H370" s="27"/>
      <c r="I370" s="27"/>
      <c r="J370" s="27"/>
      <c r="K370" s="25" t="s">
        <v>475</v>
      </c>
      <c r="L370" s="164"/>
      <c r="M370" s="164"/>
      <c r="N370" s="164"/>
      <c r="O370" s="163">
        <f t="shared" si="127"/>
        <v>0</v>
      </c>
      <c r="P370" s="164"/>
      <c r="Q370" s="172"/>
      <c r="R370" s="164"/>
      <c r="S370" s="164"/>
      <c r="T370" s="164"/>
      <c r="U370" s="15"/>
      <c r="V370" s="285" t="e">
        <f t="shared" si="129"/>
        <v>#DIV/0!</v>
      </c>
      <c r="W370" s="15"/>
      <c r="X370" s="34"/>
      <c r="Y370" s="34"/>
    </row>
    <row r="371" spans="1:25" ht="22.5" customHeight="1" thickTop="1" thickBot="1" x14ac:dyDescent="0.4">
      <c r="A371" s="13">
        <v>1</v>
      </c>
      <c r="B371" s="27" t="s">
        <v>94</v>
      </c>
      <c r="C371" s="27" t="s">
        <v>105</v>
      </c>
      <c r="D371" s="27" t="s">
        <v>229</v>
      </c>
      <c r="E371" s="27" t="s">
        <v>107</v>
      </c>
      <c r="F371" s="27" t="s">
        <v>98</v>
      </c>
      <c r="G371" s="27" t="s">
        <v>386</v>
      </c>
      <c r="H371" s="27"/>
      <c r="I371" s="27"/>
      <c r="J371" s="27"/>
      <c r="K371" s="25" t="s">
        <v>476</v>
      </c>
      <c r="L371" s="164"/>
      <c r="M371" s="164"/>
      <c r="N371" s="164"/>
      <c r="O371" s="163">
        <f t="shared" si="127"/>
        <v>0</v>
      </c>
      <c r="P371" s="164"/>
      <c r="Q371" s="172"/>
      <c r="R371" s="164"/>
      <c r="S371" s="164"/>
      <c r="T371" s="164"/>
      <c r="U371" s="15"/>
      <c r="V371" s="285" t="e">
        <f t="shared" si="129"/>
        <v>#DIV/0!</v>
      </c>
      <c r="W371" s="15"/>
      <c r="X371" s="34"/>
      <c r="Y371" s="34"/>
    </row>
    <row r="372" spans="1:25" ht="22.5" customHeight="1" thickTop="1" thickBot="1" x14ac:dyDescent="0.4">
      <c r="A372" s="13">
        <v>1</v>
      </c>
      <c r="B372" s="27" t="s">
        <v>94</v>
      </c>
      <c r="C372" s="27" t="s">
        <v>105</v>
      </c>
      <c r="D372" s="27" t="s">
        <v>229</v>
      </c>
      <c r="E372" s="27" t="s">
        <v>107</v>
      </c>
      <c r="F372" s="27" t="s">
        <v>98</v>
      </c>
      <c r="G372" s="27" t="s">
        <v>477</v>
      </c>
      <c r="H372" s="27"/>
      <c r="I372" s="27"/>
      <c r="J372" s="27"/>
      <c r="K372" s="25" t="s">
        <v>478</v>
      </c>
      <c r="L372" s="164"/>
      <c r="M372" s="164"/>
      <c r="N372" s="164"/>
      <c r="O372" s="163">
        <f t="shared" si="127"/>
        <v>0</v>
      </c>
      <c r="P372" s="164"/>
      <c r="Q372" s="172"/>
      <c r="R372" s="164"/>
      <c r="S372" s="164"/>
      <c r="T372" s="164"/>
      <c r="U372" s="15"/>
      <c r="V372" s="285" t="e">
        <f t="shared" si="129"/>
        <v>#DIV/0!</v>
      </c>
      <c r="W372" s="15"/>
      <c r="X372" s="34"/>
      <c r="Y372" s="34"/>
    </row>
    <row r="373" spans="1:25" ht="22.5" customHeight="1" thickTop="1" thickBot="1" x14ac:dyDescent="0.4">
      <c r="A373" s="47">
        <v>1</v>
      </c>
      <c r="B373" s="48" t="s">
        <v>94</v>
      </c>
      <c r="C373" s="48" t="s">
        <v>105</v>
      </c>
      <c r="D373" s="48" t="s">
        <v>229</v>
      </c>
      <c r="E373" s="48" t="s">
        <v>107</v>
      </c>
      <c r="F373" s="48" t="s">
        <v>107</v>
      </c>
      <c r="G373" s="48"/>
      <c r="H373" s="48"/>
      <c r="I373" s="48"/>
      <c r="J373" s="48"/>
      <c r="K373" s="49" t="s">
        <v>479</v>
      </c>
      <c r="L373" s="162">
        <f>SUM(L374:L404)</f>
        <v>0</v>
      </c>
      <c r="M373" s="162">
        <f t="shared" ref="M373:U373" si="134">SUM(M374:M404)</f>
        <v>0</v>
      </c>
      <c r="N373" s="162">
        <f t="shared" si="134"/>
        <v>0</v>
      </c>
      <c r="O373" s="162">
        <f t="shared" si="127"/>
        <v>0</v>
      </c>
      <c r="P373" s="162">
        <f t="shared" si="134"/>
        <v>0</v>
      </c>
      <c r="Q373" s="171">
        <f t="shared" si="134"/>
        <v>0</v>
      </c>
      <c r="R373" s="162">
        <f t="shared" si="134"/>
        <v>0</v>
      </c>
      <c r="S373" s="162">
        <f t="shared" si="134"/>
        <v>0</v>
      </c>
      <c r="T373" s="162">
        <f t="shared" si="134"/>
        <v>0</v>
      </c>
      <c r="U373" s="50">
        <f t="shared" si="134"/>
        <v>0</v>
      </c>
      <c r="V373" s="286" t="e">
        <f t="shared" si="129"/>
        <v>#DIV/0!</v>
      </c>
      <c r="W373" s="14"/>
      <c r="X373" s="34"/>
      <c r="Y373" s="52"/>
    </row>
    <row r="374" spans="1:25" ht="22.5" customHeight="1" thickTop="1" thickBot="1" x14ac:dyDescent="0.4">
      <c r="A374" s="13">
        <v>1</v>
      </c>
      <c r="B374" s="27" t="s">
        <v>94</v>
      </c>
      <c r="C374" s="27" t="s">
        <v>105</v>
      </c>
      <c r="D374" s="27" t="s">
        <v>229</v>
      </c>
      <c r="E374" s="27" t="s">
        <v>107</v>
      </c>
      <c r="F374" s="27" t="s">
        <v>107</v>
      </c>
      <c r="G374" s="27" t="s">
        <v>98</v>
      </c>
      <c r="H374" s="27"/>
      <c r="I374" s="27"/>
      <c r="J374" s="27"/>
      <c r="K374" s="25" t="s">
        <v>480</v>
      </c>
      <c r="L374" s="164"/>
      <c r="M374" s="164"/>
      <c r="N374" s="164"/>
      <c r="O374" s="163">
        <f t="shared" si="127"/>
        <v>0</v>
      </c>
      <c r="P374" s="164"/>
      <c r="Q374" s="172"/>
      <c r="R374" s="164"/>
      <c r="S374" s="164"/>
      <c r="T374" s="164"/>
      <c r="U374" s="15"/>
      <c r="V374" s="285" t="e">
        <f t="shared" si="129"/>
        <v>#DIV/0!</v>
      </c>
      <c r="W374" s="15"/>
      <c r="X374" s="34"/>
      <c r="Y374" s="34"/>
    </row>
    <row r="375" spans="1:25" ht="22.5" customHeight="1" thickTop="1" thickBot="1" x14ac:dyDescent="0.4">
      <c r="A375" s="13">
        <v>1</v>
      </c>
      <c r="B375" s="27" t="s">
        <v>94</v>
      </c>
      <c r="C375" s="27" t="s">
        <v>105</v>
      </c>
      <c r="D375" s="27" t="s">
        <v>229</v>
      </c>
      <c r="E375" s="27" t="s">
        <v>107</v>
      </c>
      <c r="F375" s="27" t="s">
        <v>107</v>
      </c>
      <c r="G375" s="27" t="s">
        <v>107</v>
      </c>
      <c r="H375" s="27"/>
      <c r="I375" s="27"/>
      <c r="J375" s="27"/>
      <c r="K375" s="25" t="s">
        <v>481</v>
      </c>
      <c r="L375" s="164"/>
      <c r="M375" s="164"/>
      <c r="N375" s="164"/>
      <c r="O375" s="163">
        <f t="shared" si="127"/>
        <v>0</v>
      </c>
      <c r="P375" s="164"/>
      <c r="Q375" s="172"/>
      <c r="R375" s="164"/>
      <c r="S375" s="164"/>
      <c r="T375" s="164"/>
      <c r="U375" s="15"/>
      <c r="V375" s="285" t="e">
        <f t="shared" si="129"/>
        <v>#DIV/0!</v>
      </c>
      <c r="W375" s="15"/>
      <c r="X375" s="34"/>
      <c r="Y375" s="34"/>
    </row>
    <row r="376" spans="1:25" ht="22.5" customHeight="1" thickTop="1" thickBot="1" x14ac:dyDescent="0.4">
      <c r="A376" s="13">
        <v>1</v>
      </c>
      <c r="B376" s="27" t="s">
        <v>94</v>
      </c>
      <c r="C376" s="27" t="s">
        <v>105</v>
      </c>
      <c r="D376" s="27" t="s">
        <v>229</v>
      </c>
      <c r="E376" s="27" t="s">
        <v>107</v>
      </c>
      <c r="F376" s="27" t="s">
        <v>107</v>
      </c>
      <c r="G376" s="27" t="s">
        <v>168</v>
      </c>
      <c r="H376" s="27"/>
      <c r="I376" s="27"/>
      <c r="J376" s="27"/>
      <c r="K376" s="25" t="s">
        <v>482</v>
      </c>
      <c r="L376" s="164"/>
      <c r="M376" s="164"/>
      <c r="N376" s="164"/>
      <c r="O376" s="163">
        <f t="shared" si="127"/>
        <v>0</v>
      </c>
      <c r="P376" s="164"/>
      <c r="Q376" s="172"/>
      <c r="R376" s="164"/>
      <c r="S376" s="164"/>
      <c r="T376" s="164"/>
      <c r="U376" s="15"/>
      <c r="V376" s="285" t="e">
        <f t="shared" si="129"/>
        <v>#DIV/0!</v>
      </c>
      <c r="W376" s="15"/>
      <c r="X376" s="34"/>
      <c r="Y376" s="34"/>
    </row>
    <row r="377" spans="1:25" ht="22.5" customHeight="1" thickTop="1" thickBot="1" x14ac:dyDescent="0.4">
      <c r="A377" s="13">
        <v>1</v>
      </c>
      <c r="B377" s="27" t="s">
        <v>94</v>
      </c>
      <c r="C377" s="27" t="s">
        <v>105</v>
      </c>
      <c r="D377" s="27" t="s">
        <v>229</v>
      </c>
      <c r="E377" s="27" t="s">
        <v>107</v>
      </c>
      <c r="F377" s="27" t="s">
        <v>107</v>
      </c>
      <c r="G377" s="27" t="s">
        <v>175</v>
      </c>
      <c r="H377" s="27"/>
      <c r="I377" s="27"/>
      <c r="J377" s="27"/>
      <c r="K377" s="25" t="s">
        <v>483</v>
      </c>
      <c r="L377" s="164"/>
      <c r="M377" s="164"/>
      <c r="N377" s="164"/>
      <c r="O377" s="163">
        <f t="shared" si="127"/>
        <v>0</v>
      </c>
      <c r="P377" s="164"/>
      <c r="Q377" s="172"/>
      <c r="R377" s="164"/>
      <c r="S377" s="164"/>
      <c r="T377" s="164"/>
      <c r="U377" s="15"/>
      <c r="V377" s="285" t="e">
        <f t="shared" si="129"/>
        <v>#DIV/0!</v>
      </c>
      <c r="W377" s="15"/>
      <c r="X377" s="34"/>
      <c r="Y377" s="34"/>
    </row>
    <row r="378" spans="1:25" ht="22.5" customHeight="1" thickTop="1" thickBot="1" x14ac:dyDescent="0.4">
      <c r="A378" s="13">
        <v>1</v>
      </c>
      <c r="B378" s="27" t="s">
        <v>94</v>
      </c>
      <c r="C378" s="27" t="s">
        <v>105</v>
      </c>
      <c r="D378" s="27" t="s">
        <v>229</v>
      </c>
      <c r="E378" s="27" t="s">
        <v>107</v>
      </c>
      <c r="F378" s="27" t="s">
        <v>107</v>
      </c>
      <c r="G378" s="27" t="s">
        <v>117</v>
      </c>
      <c r="H378" s="27"/>
      <c r="I378" s="27"/>
      <c r="J378" s="27"/>
      <c r="K378" s="25" t="s">
        <v>484</v>
      </c>
      <c r="L378" s="164"/>
      <c r="M378" s="164"/>
      <c r="N378" s="164"/>
      <c r="O378" s="163">
        <f t="shared" si="127"/>
        <v>0</v>
      </c>
      <c r="P378" s="164"/>
      <c r="Q378" s="172"/>
      <c r="R378" s="164"/>
      <c r="S378" s="164"/>
      <c r="T378" s="164"/>
      <c r="U378" s="15"/>
      <c r="V378" s="285" t="e">
        <f t="shared" si="129"/>
        <v>#DIV/0!</v>
      </c>
      <c r="W378" s="15"/>
      <c r="X378" s="34"/>
      <c r="Y378" s="34"/>
    </row>
    <row r="379" spans="1:25" ht="22.5" customHeight="1" thickTop="1" thickBot="1" x14ac:dyDescent="0.4">
      <c r="A379" s="13">
        <v>1</v>
      </c>
      <c r="B379" s="27" t="s">
        <v>94</v>
      </c>
      <c r="C379" s="27" t="s">
        <v>105</v>
      </c>
      <c r="D379" s="27" t="s">
        <v>229</v>
      </c>
      <c r="E379" s="27" t="s">
        <v>107</v>
      </c>
      <c r="F379" s="27" t="s">
        <v>107</v>
      </c>
      <c r="G379" s="27" t="s">
        <v>213</v>
      </c>
      <c r="H379" s="27"/>
      <c r="I379" s="27"/>
      <c r="J379" s="27"/>
      <c r="K379" s="25" t="s">
        <v>485</v>
      </c>
      <c r="L379" s="164"/>
      <c r="M379" s="164"/>
      <c r="N379" s="164"/>
      <c r="O379" s="163">
        <f t="shared" si="127"/>
        <v>0</v>
      </c>
      <c r="P379" s="164"/>
      <c r="Q379" s="172"/>
      <c r="R379" s="164"/>
      <c r="S379" s="164"/>
      <c r="T379" s="164"/>
      <c r="U379" s="15"/>
      <c r="V379" s="285" t="e">
        <f t="shared" si="129"/>
        <v>#DIV/0!</v>
      </c>
      <c r="W379" s="15"/>
      <c r="X379" s="34"/>
      <c r="Y379" s="34"/>
    </row>
    <row r="380" spans="1:25" ht="22.5" customHeight="1" thickTop="1" thickBot="1" x14ac:dyDescent="0.4">
      <c r="A380" s="13">
        <v>1</v>
      </c>
      <c r="B380" s="27" t="s">
        <v>94</v>
      </c>
      <c r="C380" s="27" t="s">
        <v>105</v>
      </c>
      <c r="D380" s="27" t="s">
        <v>229</v>
      </c>
      <c r="E380" s="27" t="s">
        <v>107</v>
      </c>
      <c r="F380" s="27" t="s">
        <v>107</v>
      </c>
      <c r="G380" s="27" t="s">
        <v>217</v>
      </c>
      <c r="H380" s="27"/>
      <c r="I380" s="27"/>
      <c r="J380" s="27"/>
      <c r="K380" s="25" t="s">
        <v>486</v>
      </c>
      <c r="L380" s="164"/>
      <c r="M380" s="164"/>
      <c r="N380" s="164"/>
      <c r="O380" s="163">
        <f t="shared" si="127"/>
        <v>0</v>
      </c>
      <c r="P380" s="164"/>
      <c r="Q380" s="172"/>
      <c r="R380" s="164"/>
      <c r="S380" s="164"/>
      <c r="T380" s="164"/>
      <c r="U380" s="15"/>
      <c r="V380" s="285" t="e">
        <f t="shared" si="129"/>
        <v>#DIV/0!</v>
      </c>
      <c r="W380" s="15"/>
      <c r="X380" s="34"/>
      <c r="Y380" s="34"/>
    </row>
    <row r="381" spans="1:25" ht="22.5" customHeight="1" thickTop="1" thickBot="1" x14ac:dyDescent="0.4">
      <c r="A381" s="13">
        <v>1</v>
      </c>
      <c r="B381" s="27" t="s">
        <v>94</v>
      </c>
      <c r="C381" s="27" t="s">
        <v>105</v>
      </c>
      <c r="D381" s="27" t="s">
        <v>229</v>
      </c>
      <c r="E381" s="27" t="s">
        <v>107</v>
      </c>
      <c r="F381" s="27" t="s">
        <v>107</v>
      </c>
      <c r="G381" s="27" t="s">
        <v>221</v>
      </c>
      <c r="H381" s="27"/>
      <c r="I381" s="27"/>
      <c r="J381" s="27"/>
      <c r="K381" s="25" t="s">
        <v>487</v>
      </c>
      <c r="L381" s="164"/>
      <c r="M381" s="164"/>
      <c r="N381" s="164"/>
      <c r="O381" s="163">
        <f t="shared" si="127"/>
        <v>0</v>
      </c>
      <c r="P381" s="164"/>
      <c r="Q381" s="172"/>
      <c r="R381" s="164"/>
      <c r="S381" s="164"/>
      <c r="T381" s="164"/>
      <c r="U381" s="15"/>
      <c r="V381" s="285" t="e">
        <f t="shared" si="129"/>
        <v>#DIV/0!</v>
      </c>
      <c r="W381" s="15"/>
      <c r="X381" s="34"/>
      <c r="Y381" s="34"/>
    </row>
    <row r="382" spans="1:25" ht="22.5" customHeight="1" thickTop="1" thickBot="1" x14ac:dyDescent="0.4">
      <c r="A382" s="13">
        <v>1</v>
      </c>
      <c r="B382" s="27" t="s">
        <v>94</v>
      </c>
      <c r="C382" s="27" t="s">
        <v>105</v>
      </c>
      <c r="D382" s="27" t="s">
        <v>229</v>
      </c>
      <c r="E382" s="27" t="s">
        <v>107</v>
      </c>
      <c r="F382" s="27" t="s">
        <v>107</v>
      </c>
      <c r="G382" s="27" t="s">
        <v>225</v>
      </c>
      <c r="H382" s="27"/>
      <c r="I382" s="27"/>
      <c r="J382" s="27"/>
      <c r="K382" s="25" t="s">
        <v>488</v>
      </c>
      <c r="L382" s="164"/>
      <c r="M382" s="164"/>
      <c r="N382" s="164"/>
      <c r="O382" s="163">
        <f t="shared" si="127"/>
        <v>0</v>
      </c>
      <c r="P382" s="164"/>
      <c r="Q382" s="172"/>
      <c r="R382" s="164"/>
      <c r="S382" s="164"/>
      <c r="T382" s="164"/>
      <c r="U382" s="15"/>
      <c r="V382" s="285" t="e">
        <f t="shared" si="129"/>
        <v>#DIV/0!</v>
      </c>
      <c r="W382" s="15"/>
      <c r="X382" s="34"/>
      <c r="Y382" s="34"/>
    </row>
    <row r="383" spans="1:25" ht="22.5" customHeight="1" thickTop="1" thickBot="1" x14ac:dyDescent="0.4">
      <c r="A383" s="13">
        <v>1</v>
      </c>
      <c r="B383" s="27" t="s">
        <v>94</v>
      </c>
      <c r="C383" s="27" t="s">
        <v>105</v>
      </c>
      <c r="D383" s="27" t="s">
        <v>229</v>
      </c>
      <c r="E383" s="27" t="s">
        <v>107</v>
      </c>
      <c r="F383" s="27" t="s">
        <v>107</v>
      </c>
      <c r="G383" s="27" t="s">
        <v>229</v>
      </c>
      <c r="H383" s="27"/>
      <c r="I383" s="27"/>
      <c r="J383" s="27"/>
      <c r="K383" s="25" t="s">
        <v>489</v>
      </c>
      <c r="L383" s="164"/>
      <c r="M383" s="164"/>
      <c r="N383" s="164"/>
      <c r="O383" s="163">
        <f t="shared" si="127"/>
        <v>0</v>
      </c>
      <c r="P383" s="164"/>
      <c r="Q383" s="172"/>
      <c r="R383" s="164"/>
      <c r="S383" s="164"/>
      <c r="T383" s="164"/>
      <c r="U383" s="15"/>
      <c r="V383" s="285" t="e">
        <f t="shared" si="129"/>
        <v>#DIV/0!</v>
      </c>
      <c r="W383" s="15"/>
      <c r="X383" s="34"/>
      <c r="Y383" s="34"/>
    </row>
    <row r="384" spans="1:25" ht="22.5" customHeight="1" thickTop="1" thickBot="1" x14ac:dyDescent="0.4">
      <c r="A384" s="13">
        <v>1</v>
      </c>
      <c r="B384" s="27" t="s">
        <v>94</v>
      </c>
      <c r="C384" s="27" t="s">
        <v>105</v>
      </c>
      <c r="D384" s="27" t="s">
        <v>229</v>
      </c>
      <c r="E384" s="27" t="s">
        <v>107</v>
      </c>
      <c r="F384" s="27" t="s">
        <v>107</v>
      </c>
      <c r="G384" s="27" t="s">
        <v>351</v>
      </c>
      <c r="H384" s="27"/>
      <c r="I384" s="27"/>
      <c r="J384" s="27"/>
      <c r="K384" s="25" t="s">
        <v>490</v>
      </c>
      <c r="L384" s="164"/>
      <c r="M384" s="164"/>
      <c r="N384" s="164"/>
      <c r="O384" s="163">
        <f t="shared" si="127"/>
        <v>0</v>
      </c>
      <c r="P384" s="164"/>
      <c r="Q384" s="172"/>
      <c r="R384" s="164"/>
      <c r="S384" s="164"/>
      <c r="T384" s="164"/>
      <c r="U384" s="15"/>
      <c r="V384" s="285" t="e">
        <f t="shared" si="129"/>
        <v>#DIV/0!</v>
      </c>
      <c r="W384" s="15"/>
      <c r="X384" s="34"/>
      <c r="Y384" s="34"/>
    </row>
    <row r="385" spans="1:25" ht="22.5" customHeight="1" thickTop="1" thickBot="1" x14ac:dyDescent="0.4">
      <c r="A385" s="13">
        <v>1</v>
      </c>
      <c r="B385" s="27" t="s">
        <v>94</v>
      </c>
      <c r="C385" s="27" t="s">
        <v>105</v>
      </c>
      <c r="D385" s="27" t="s">
        <v>229</v>
      </c>
      <c r="E385" s="27" t="s">
        <v>107</v>
      </c>
      <c r="F385" s="27" t="s">
        <v>107</v>
      </c>
      <c r="G385" s="27" t="s">
        <v>353</v>
      </c>
      <c r="H385" s="27"/>
      <c r="I385" s="27"/>
      <c r="J385" s="27"/>
      <c r="K385" s="25" t="s">
        <v>491</v>
      </c>
      <c r="L385" s="164"/>
      <c r="M385" s="164"/>
      <c r="N385" s="164"/>
      <c r="O385" s="163">
        <f t="shared" si="127"/>
        <v>0</v>
      </c>
      <c r="P385" s="164"/>
      <c r="Q385" s="172"/>
      <c r="R385" s="164"/>
      <c r="S385" s="164"/>
      <c r="T385" s="164"/>
      <c r="U385" s="15"/>
      <c r="V385" s="285" t="e">
        <f t="shared" si="129"/>
        <v>#DIV/0!</v>
      </c>
      <c r="W385" s="15"/>
      <c r="X385" s="34"/>
      <c r="Y385" s="34"/>
    </row>
    <row r="386" spans="1:25" ht="22.5" customHeight="1" thickTop="1" thickBot="1" x14ac:dyDescent="0.4">
      <c r="A386" s="13">
        <v>1</v>
      </c>
      <c r="B386" s="27" t="s">
        <v>94</v>
      </c>
      <c r="C386" s="27" t="s">
        <v>105</v>
      </c>
      <c r="D386" s="27" t="s">
        <v>229</v>
      </c>
      <c r="E386" s="27" t="s">
        <v>107</v>
      </c>
      <c r="F386" s="27" t="s">
        <v>107</v>
      </c>
      <c r="G386" s="27" t="s">
        <v>182</v>
      </c>
      <c r="H386" s="27"/>
      <c r="I386" s="27"/>
      <c r="J386" s="27"/>
      <c r="K386" s="25" t="s">
        <v>492</v>
      </c>
      <c r="L386" s="164"/>
      <c r="M386" s="164"/>
      <c r="N386" s="164"/>
      <c r="O386" s="163">
        <f t="shared" si="127"/>
        <v>0</v>
      </c>
      <c r="P386" s="164"/>
      <c r="Q386" s="172"/>
      <c r="R386" s="164"/>
      <c r="S386" s="164"/>
      <c r="T386" s="164"/>
      <c r="U386" s="15"/>
      <c r="V386" s="285" t="e">
        <f t="shared" si="129"/>
        <v>#DIV/0!</v>
      </c>
      <c r="W386" s="15"/>
      <c r="X386" s="34"/>
      <c r="Y386" s="34"/>
    </row>
    <row r="387" spans="1:25" ht="22.5" customHeight="1" thickTop="1" thickBot="1" x14ac:dyDescent="0.4">
      <c r="A387" s="13">
        <v>1</v>
      </c>
      <c r="B387" s="27" t="s">
        <v>94</v>
      </c>
      <c r="C387" s="27" t="s">
        <v>105</v>
      </c>
      <c r="D387" s="27" t="s">
        <v>229</v>
      </c>
      <c r="E387" s="27" t="s">
        <v>107</v>
      </c>
      <c r="F387" s="27" t="s">
        <v>107</v>
      </c>
      <c r="G387" s="27" t="s">
        <v>240</v>
      </c>
      <c r="H387" s="27"/>
      <c r="I387" s="27"/>
      <c r="J387" s="27"/>
      <c r="K387" s="25" t="s">
        <v>493</v>
      </c>
      <c r="L387" s="164"/>
      <c r="M387" s="164"/>
      <c r="N387" s="164"/>
      <c r="O387" s="163">
        <f t="shared" si="127"/>
        <v>0</v>
      </c>
      <c r="P387" s="164"/>
      <c r="Q387" s="172"/>
      <c r="R387" s="164"/>
      <c r="S387" s="164"/>
      <c r="T387" s="164"/>
      <c r="U387" s="15"/>
      <c r="V387" s="285" t="e">
        <f t="shared" si="129"/>
        <v>#DIV/0!</v>
      </c>
      <c r="W387" s="15"/>
      <c r="X387" s="34"/>
      <c r="Y387" s="34"/>
    </row>
    <row r="388" spans="1:25" ht="22.5" customHeight="1" thickTop="1" thickBot="1" x14ac:dyDescent="0.4">
      <c r="A388" s="13">
        <v>1</v>
      </c>
      <c r="B388" s="27" t="s">
        <v>94</v>
      </c>
      <c r="C388" s="27" t="s">
        <v>105</v>
      </c>
      <c r="D388" s="27" t="s">
        <v>229</v>
      </c>
      <c r="E388" s="27" t="s">
        <v>107</v>
      </c>
      <c r="F388" s="27" t="s">
        <v>107</v>
      </c>
      <c r="G388" s="27" t="s">
        <v>357</v>
      </c>
      <c r="H388" s="27"/>
      <c r="I388" s="27"/>
      <c r="J388" s="27"/>
      <c r="K388" s="25" t="s">
        <v>494</v>
      </c>
      <c r="L388" s="164"/>
      <c r="M388" s="164"/>
      <c r="N388" s="164"/>
      <c r="O388" s="163">
        <f t="shared" si="127"/>
        <v>0</v>
      </c>
      <c r="P388" s="164"/>
      <c r="Q388" s="172"/>
      <c r="R388" s="164"/>
      <c r="S388" s="164"/>
      <c r="T388" s="164"/>
      <c r="U388" s="15"/>
      <c r="V388" s="285" t="e">
        <f t="shared" si="129"/>
        <v>#DIV/0!</v>
      </c>
      <c r="W388" s="15"/>
      <c r="X388" s="34"/>
      <c r="Y388" s="34"/>
    </row>
    <row r="389" spans="1:25" ht="22.5" customHeight="1" thickTop="1" thickBot="1" x14ac:dyDescent="0.4">
      <c r="A389" s="13">
        <v>1</v>
      </c>
      <c r="B389" s="27" t="s">
        <v>94</v>
      </c>
      <c r="C389" s="27" t="s">
        <v>105</v>
      </c>
      <c r="D389" s="27" t="s">
        <v>229</v>
      </c>
      <c r="E389" s="27" t="s">
        <v>107</v>
      </c>
      <c r="F389" s="27" t="s">
        <v>107</v>
      </c>
      <c r="G389" s="27" t="s">
        <v>359</v>
      </c>
      <c r="H389" s="27"/>
      <c r="I389" s="27"/>
      <c r="J389" s="27"/>
      <c r="K389" s="25" t="s">
        <v>495</v>
      </c>
      <c r="L389" s="164"/>
      <c r="M389" s="164"/>
      <c r="N389" s="164"/>
      <c r="O389" s="163">
        <f t="shared" si="127"/>
        <v>0</v>
      </c>
      <c r="P389" s="164"/>
      <c r="Q389" s="172"/>
      <c r="R389" s="164"/>
      <c r="S389" s="164"/>
      <c r="T389" s="164"/>
      <c r="U389" s="15"/>
      <c r="V389" s="285" t="e">
        <f t="shared" si="129"/>
        <v>#DIV/0!</v>
      </c>
      <c r="W389" s="15"/>
      <c r="X389" s="34"/>
      <c r="Y389" s="34"/>
    </row>
    <row r="390" spans="1:25" ht="22.5" customHeight="1" thickTop="1" thickBot="1" x14ac:dyDescent="0.4">
      <c r="A390" s="13">
        <v>1</v>
      </c>
      <c r="B390" s="27" t="s">
        <v>94</v>
      </c>
      <c r="C390" s="27" t="s">
        <v>105</v>
      </c>
      <c r="D390" s="27" t="s">
        <v>229</v>
      </c>
      <c r="E390" s="27" t="s">
        <v>107</v>
      </c>
      <c r="F390" s="27" t="s">
        <v>107</v>
      </c>
      <c r="G390" s="27" t="s">
        <v>361</v>
      </c>
      <c r="H390" s="27"/>
      <c r="I390" s="27"/>
      <c r="J390" s="27"/>
      <c r="K390" s="25" t="s">
        <v>496</v>
      </c>
      <c r="L390" s="164"/>
      <c r="M390" s="164"/>
      <c r="N390" s="164"/>
      <c r="O390" s="163">
        <f t="shared" si="127"/>
        <v>0</v>
      </c>
      <c r="P390" s="164"/>
      <c r="Q390" s="172"/>
      <c r="R390" s="164"/>
      <c r="S390" s="164"/>
      <c r="T390" s="164"/>
      <c r="U390" s="15"/>
      <c r="V390" s="285" t="e">
        <f t="shared" si="129"/>
        <v>#DIV/0!</v>
      </c>
      <c r="W390" s="15"/>
      <c r="X390" s="34"/>
      <c r="Y390" s="34"/>
    </row>
    <row r="391" spans="1:25" ht="22.5" customHeight="1" thickTop="1" thickBot="1" x14ac:dyDescent="0.4">
      <c r="A391" s="13">
        <v>1</v>
      </c>
      <c r="B391" s="27" t="s">
        <v>94</v>
      </c>
      <c r="C391" s="27" t="s">
        <v>105</v>
      </c>
      <c r="D391" s="27" t="s">
        <v>229</v>
      </c>
      <c r="E391" s="27" t="s">
        <v>107</v>
      </c>
      <c r="F391" s="27" t="s">
        <v>107</v>
      </c>
      <c r="G391" s="27" t="s">
        <v>363</v>
      </c>
      <c r="H391" s="27"/>
      <c r="I391" s="27"/>
      <c r="J391" s="27"/>
      <c r="K391" s="25" t="s">
        <v>497</v>
      </c>
      <c r="L391" s="164"/>
      <c r="M391" s="164"/>
      <c r="N391" s="164"/>
      <c r="O391" s="163">
        <f t="shared" ref="O391:O438" si="135">+L391+M391-N391</f>
        <v>0</v>
      </c>
      <c r="P391" s="164"/>
      <c r="Q391" s="172"/>
      <c r="R391" s="164"/>
      <c r="S391" s="164"/>
      <c r="T391" s="164"/>
      <c r="U391" s="15"/>
      <c r="V391" s="285" t="e">
        <f t="shared" si="129"/>
        <v>#DIV/0!</v>
      </c>
      <c r="W391" s="15"/>
      <c r="X391" s="34"/>
      <c r="Y391" s="34"/>
    </row>
    <row r="392" spans="1:25" ht="22.5" customHeight="1" thickTop="1" thickBot="1" x14ac:dyDescent="0.4">
      <c r="A392" s="13">
        <v>1</v>
      </c>
      <c r="B392" s="27" t="s">
        <v>94</v>
      </c>
      <c r="C392" s="27" t="s">
        <v>105</v>
      </c>
      <c r="D392" s="27" t="s">
        <v>229</v>
      </c>
      <c r="E392" s="27" t="s">
        <v>107</v>
      </c>
      <c r="F392" s="27" t="s">
        <v>107</v>
      </c>
      <c r="G392" s="27" t="s">
        <v>365</v>
      </c>
      <c r="H392" s="27"/>
      <c r="I392" s="27"/>
      <c r="J392" s="27"/>
      <c r="K392" s="25" t="s">
        <v>498</v>
      </c>
      <c r="L392" s="164"/>
      <c r="M392" s="164"/>
      <c r="N392" s="164"/>
      <c r="O392" s="163">
        <f t="shared" si="135"/>
        <v>0</v>
      </c>
      <c r="P392" s="164"/>
      <c r="Q392" s="172"/>
      <c r="R392" s="164"/>
      <c r="S392" s="164"/>
      <c r="T392" s="164"/>
      <c r="U392" s="15"/>
      <c r="V392" s="285" t="e">
        <f t="shared" si="129"/>
        <v>#DIV/0!</v>
      </c>
      <c r="W392" s="15"/>
      <c r="X392" s="34"/>
      <c r="Y392" s="34"/>
    </row>
    <row r="393" spans="1:25" ht="22.5" customHeight="1" thickTop="1" thickBot="1" x14ac:dyDescent="0.4">
      <c r="A393" s="13">
        <v>1</v>
      </c>
      <c r="B393" s="27" t="s">
        <v>94</v>
      </c>
      <c r="C393" s="27" t="s">
        <v>105</v>
      </c>
      <c r="D393" s="27" t="s">
        <v>229</v>
      </c>
      <c r="E393" s="27" t="s">
        <v>107</v>
      </c>
      <c r="F393" s="27" t="s">
        <v>107</v>
      </c>
      <c r="G393" s="27" t="s">
        <v>367</v>
      </c>
      <c r="H393" s="27"/>
      <c r="I393" s="27"/>
      <c r="J393" s="27"/>
      <c r="K393" s="25" t="s">
        <v>499</v>
      </c>
      <c r="L393" s="164"/>
      <c r="M393" s="164"/>
      <c r="N393" s="164"/>
      <c r="O393" s="163">
        <f t="shared" si="135"/>
        <v>0</v>
      </c>
      <c r="P393" s="164"/>
      <c r="Q393" s="172"/>
      <c r="R393" s="164"/>
      <c r="S393" s="164"/>
      <c r="T393" s="164"/>
      <c r="U393" s="15"/>
      <c r="V393" s="285" t="e">
        <f t="shared" ref="V393:V454" si="136">+U393/T393*100</f>
        <v>#DIV/0!</v>
      </c>
      <c r="W393" s="15"/>
      <c r="X393" s="34"/>
      <c r="Y393" s="34"/>
    </row>
    <row r="394" spans="1:25" ht="22.5" customHeight="1" thickTop="1" thickBot="1" x14ac:dyDescent="0.4">
      <c r="A394" s="13">
        <v>1</v>
      </c>
      <c r="B394" s="27" t="s">
        <v>94</v>
      </c>
      <c r="C394" s="27" t="s">
        <v>105</v>
      </c>
      <c r="D394" s="27" t="s">
        <v>229</v>
      </c>
      <c r="E394" s="27" t="s">
        <v>107</v>
      </c>
      <c r="F394" s="27" t="s">
        <v>107</v>
      </c>
      <c r="G394" s="27" t="s">
        <v>369</v>
      </c>
      <c r="H394" s="27"/>
      <c r="I394" s="27"/>
      <c r="J394" s="27"/>
      <c r="K394" s="25" t="s">
        <v>500</v>
      </c>
      <c r="L394" s="164"/>
      <c r="M394" s="164"/>
      <c r="N394" s="164"/>
      <c r="O394" s="163">
        <f t="shared" si="135"/>
        <v>0</v>
      </c>
      <c r="P394" s="164"/>
      <c r="Q394" s="172"/>
      <c r="R394" s="164"/>
      <c r="S394" s="164"/>
      <c r="T394" s="164"/>
      <c r="U394" s="15"/>
      <c r="V394" s="285" t="e">
        <f t="shared" si="136"/>
        <v>#DIV/0!</v>
      </c>
      <c r="W394" s="15"/>
      <c r="X394" s="34"/>
      <c r="Y394" s="34"/>
    </row>
    <row r="395" spans="1:25" ht="22.5" customHeight="1" thickTop="1" thickBot="1" x14ac:dyDescent="0.4">
      <c r="A395" s="13">
        <v>1</v>
      </c>
      <c r="B395" s="27" t="s">
        <v>94</v>
      </c>
      <c r="C395" s="27" t="s">
        <v>105</v>
      </c>
      <c r="D395" s="27" t="s">
        <v>229</v>
      </c>
      <c r="E395" s="27" t="s">
        <v>107</v>
      </c>
      <c r="F395" s="27" t="s">
        <v>107</v>
      </c>
      <c r="G395" s="27" t="s">
        <v>186</v>
      </c>
      <c r="H395" s="27"/>
      <c r="I395" s="27"/>
      <c r="J395" s="27"/>
      <c r="K395" s="25" t="s">
        <v>501</v>
      </c>
      <c r="L395" s="164"/>
      <c r="M395" s="164"/>
      <c r="N395" s="164"/>
      <c r="O395" s="163">
        <f t="shared" si="135"/>
        <v>0</v>
      </c>
      <c r="P395" s="164"/>
      <c r="Q395" s="172"/>
      <c r="R395" s="164"/>
      <c r="S395" s="164"/>
      <c r="T395" s="164"/>
      <c r="U395" s="15"/>
      <c r="V395" s="285" t="e">
        <f t="shared" si="136"/>
        <v>#DIV/0!</v>
      </c>
      <c r="W395" s="15"/>
      <c r="X395" s="34"/>
      <c r="Y395" s="34"/>
    </row>
    <row r="396" spans="1:25" ht="22.5" customHeight="1" thickTop="1" thickBot="1" x14ac:dyDescent="0.4">
      <c r="A396" s="13">
        <v>1</v>
      </c>
      <c r="B396" s="27" t="s">
        <v>94</v>
      </c>
      <c r="C396" s="27" t="s">
        <v>105</v>
      </c>
      <c r="D396" s="27" t="s">
        <v>229</v>
      </c>
      <c r="E396" s="27" t="s">
        <v>107</v>
      </c>
      <c r="F396" s="27" t="s">
        <v>107</v>
      </c>
      <c r="G396" s="27" t="s">
        <v>372</v>
      </c>
      <c r="H396" s="27"/>
      <c r="I396" s="27"/>
      <c r="J396" s="27"/>
      <c r="K396" s="25" t="s">
        <v>502</v>
      </c>
      <c r="L396" s="164"/>
      <c r="M396" s="164"/>
      <c r="N396" s="164"/>
      <c r="O396" s="163">
        <f t="shared" si="135"/>
        <v>0</v>
      </c>
      <c r="P396" s="164"/>
      <c r="Q396" s="172"/>
      <c r="R396" s="164"/>
      <c r="S396" s="164"/>
      <c r="T396" s="164"/>
      <c r="U396" s="15"/>
      <c r="V396" s="285" t="e">
        <f t="shared" si="136"/>
        <v>#DIV/0!</v>
      </c>
      <c r="W396" s="15"/>
      <c r="X396" s="34"/>
      <c r="Y396" s="34"/>
    </row>
    <row r="397" spans="1:25" ht="22.5" customHeight="1" thickTop="1" thickBot="1" x14ac:dyDescent="0.4">
      <c r="A397" s="13">
        <v>1</v>
      </c>
      <c r="B397" s="27" t="s">
        <v>94</v>
      </c>
      <c r="C397" s="27" t="s">
        <v>105</v>
      </c>
      <c r="D397" s="27" t="s">
        <v>229</v>
      </c>
      <c r="E397" s="27" t="s">
        <v>107</v>
      </c>
      <c r="F397" s="27" t="s">
        <v>107</v>
      </c>
      <c r="G397" s="27" t="s">
        <v>374</v>
      </c>
      <c r="H397" s="27"/>
      <c r="I397" s="27"/>
      <c r="J397" s="27"/>
      <c r="K397" s="25" t="s">
        <v>503</v>
      </c>
      <c r="L397" s="164"/>
      <c r="M397" s="164"/>
      <c r="N397" s="164"/>
      <c r="O397" s="163">
        <f t="shared" si="135"/>
        <v>0</v>
      </c>
      <c r="P397" s="164"/>
      <c r="Q397" s="172"/>
      <c r="R397" s="164"/>
      <c r="S397" s="164"/>
      <c r="T397" s="164"/>
      <c r="U397" s="15"/>
      <c r="V397" s="285" t="e">
        <f t="shared" si="136"/>
        <v>#DIV/0!</v>
      </c>
      <c r="W397" s="15"/>
      <c r="X397" s="34"/>
      <c r="Y397" s="34"/>
    </row>
    <row r="398" spans="1:25" ht="22.5" customHeight="1" thickTop="1" thickBot="1" x14ac:dyDescent="0.4">
      <c r="A398" s="13">
        <v>1</v>
      </c>
      <c r="B398" s="27" t="s">
        <v>94</v>
      </c>
      <c r="C398" s="27" t="s">
        <v>105</v>
      </c>
      <c r="D398" s="27" t="s">
        <v>229</v>
      </c>
      <c r="E398" s="27" t="s">
        <v>107</v>
      </c>
      <c r="F398" s="27" t="s">
        <v>107</v>
      </c>
      <c r="G398" s="27" t="s">
        <v>376</v>
      </c>
      <c r="H398" s="27"/>
      <c r="I398" s="27"/>
      <c r="J398" s="27"/>
      <c r="K398" s="25" t="s">
        <v>504</v>
      </c>
      <c r="L398" s="164"/>
      <c r="M398" s="164"/>
      <c r="N398" s="164"/>
      <c r="O398" s="163">
        <f t="shared" si="135"/>
        <v>0</v>
      </c>
      <c r="P398" s="164"/>
      <c r="Q398" s="172"/>
      <c r="R398" s="164"/>
      <c r="S398" s="164"/>
      <c r="T398" s="164"/>
      <c r="U398" s="15"/>
      <c r="V398" s="285" t="e">
        <f t="shared" si="136"/>
        <v>#DIV/0!</v>
      </c>
      <c r="W398" s="15"/>
      <c r="X398" s="34"/>
      <c r="Y398" s="34"/>
    </row>
    <row r="399" spans="1:25" ht="22.5" customHeight="1" thickTop="1" thickBot="1" x14ac:dyDescent="0.4">
      <c r="A399" s="13">
        <v>1</v>
      </c>
      <c r="B399" s="27" t="s">
        <v>94</v>
      </c>
      <c r="C399" s="27" t="s">
        <v>105</v>
      </c>
      <c r="D399" s="27" t="s">
        <v>229</v>
      </c>
      <c r="E399" s="27" t="s">
        <v>107</v>
      </c>
      <c r="F399" s="27" t="s">
        <v>107</v>
      </c>
      <c r="G399" s="27" t="s">
        <v>378</v>
      </c>
      <c r="H399" s="27"/>
      <c r="I399" s="27"/>
      <c r="J399" s="27"/>
      <c r="K399" s="25" t="s">
        <v>505</v>
      </c>
      <c r="L399" s="164"/>
      <c r="M399" s="164"/>
      <c r="N399" s="164"/>
      <c r="O399" s="163">
        <f t="shared" si="135"/>
        <v>0</v>
      </c>
      <c r="P399" s="164"/>
      <c r="Q399" s="172"/>
      <c r="R399" s="164"/>
      <c r="S399" s="164"/>
      <c r="T399" s="164"/>
      <c r="U399" s="15"/>
      <c r="V399" s="285" t="e">
        <f t="shared" si="136"/>
        <v>#DIV/0!</v>
      </c>
      <c r="W399" s="15"/>
      <c r="X399" s="34"/>
      <c r="Y399" s="34"/>
    </row>
    <row r="400" spans="1:25" ht="22.5" customHeight="1" thickTop="1" thickBot="1" x14ac:dyDescent="0.4">
      <c r="A400" s="13">
        <v>1</v>
      </c>
      <c r="B400" s="27" t="s">
        <v>94</v>
      </c>
      <c r="C400" s="27" t="s">
        <v>105</v>
      </c>
      <c r="D400" s="27" t="s">
        <v>229</v>
      </c>
      <c r="E400" s="27" t="s">
        <v>107</v>
      </c>
      <c r="F400" s="27" t="s">
        <v>107</v>
      </c>
      <c r="G400" s="27" t="s">
        <v>380</v>
      </c>
      <c r="H400" s="27"/>
      <c r="I400" s="27"/>
      <c r="J400" s="27"/>
      <c r="K400" s="25" t="s">
        <v>506</v>
      </c>
      <c r="L400" s="164"/>
      <c r="M400" s="164"/>
      <c r="N400" s="164"/>
      <c r="O400" s="163">
        <f t="shared" si="135"/>
        <v>0</v>
      </c>
      <c r="P400" s="164"/>
      <c r="Q400" s="172"/>
      <c r="R400" s="164"/>
      <c r="S400" s="164"/>
      <c r="T400" s="164"/>
      <c r="U400" s="15"/>
      <c r="V400" s="285" t="e">
        <f t="shared" si="136"/>
        <v>#DIV/0!</v>
      </c>
      <c r="W400" s="15"/>
      <c r="X400" s="34"/>
      <c r="Y400" s="34"/>
    </row>
    <row r="401" spans="1:25" ht="22.5" customHeight="1" thickTop="1" thickBot="1" x14ac:dyDescent="0.4">
      <c r="A401" s="13">
        <v>1</v>
      </c>
      <c r="B401" s="27" t="s">
        <v>94</v>
      </c>
      <c r="C401" s="27" t="s">
        <v>105</v>
      </c>
      <c r="D401" s="27" t="s">
        <v>229</v>
      </c>
      <c r="E401" s="27" t="s">
        <v>107</v>
      </c>
      <c r="F401" s="27" t="s">
        <v>107</v>
      </c>
      <c r="G401" s="27" t="s">
        <v>382</v>
      </c>
      <c r="H401" s="27"/>
      <c r="I401" s="27"/>
      <c r="J401" s="27"/>
      <c r="K401" s="25" t="s">
        <v>507</v>
      </c>
      <c r="L401" s="164"/>
      <c r="M401" s="164"/>
      <c r="N401" s="164"/>
      <c r="O401" s="163">
        <f t="shared" si="135"/>
        <v>0</v>
      </c>
      <c r="P401" s="164"/>
      <c r="Q401" s="172"/>
      <c r="R401" s="164"/>
      <c r="S401" s="164"/>
      <c r="T401" s="164"/>
      <c r="U401" s="15"/>
      <c r="V401" s="285" t="e">
        <f t="shared" si="136"/>
        <v>#DIV/0!</v>
      </c>
      <c r="W401" s="15"/>
      <c r="X401" s="34"/>
      <c r="Y401" s="34"/>
    </row>
    <row r="402" spans="1:25" ht="22.5" customHeight="1" thickTop="1" thickBot="1" x14ac:dyDescent="0.4">
      <c r="A402" s="13">
        <v>1</v>
      </c>
      <c r="B402" s="27" t="s">
        <v>94</v>
      </c>
      <c r="C402" s="27" t="s">
        <v>105</v>
      </c>
      <c r="D402" s="27" t="s">
        <v>229</v>
      </c>
      <c r="E402" s="27" t="s">
        <v>107</v>
      </c>
      <c r="F402" s="27" t="s">
        <v>107</v>
      </c>
      <c r="G402" s="27" t="s">
        <v>384</v>
      </c>
      <c r="H402" s="27"/>
      <c r="I402" s="27"/>
      <c r="J402" s="27"/>
      <c r="K402" s="25" t="s">
        <v>508</v>
      </c>
      <c r="L402" s="164"/>
      <c r="M402" s="164"/>
      <c r="N402" s="164"/>
      <c r="O402" s="163">
        <f t="shared" si="135"/>
        <v>0</v>
      </c>
      <c r="P402" s="164"/>
      <c r="Q402" s="172"/>
      <c r="R402" s="164"/>
      <c r="S402" s="164"/>
      <c r="T402" s="164"/>
      <c r="U402" s="15"/>
      <c r="V402" s="285" t="e">
        <f t="shared" si="136"/>
        <v>#DIV/0!</v>
      </c>
      <c r="W402" s="15"/>
      <c r="X402" s="34"/>
      <c r="Y402" s="34"/>
    </row>
    <row r="403" spans="1:25" ht="22.5" customHeight="1" thickTop="1" thickBot="1" x14ac:dyDescent="0.4">
      <c r="A403" s="13">
        <v>1</v>
      </c>
      <c r="B403" s="27" t="s">
        <v>94</v>
      </c>
      <c r="C403" s="27" t="s">
        <v>105</v>
      </c>
      <c r="D403" s="27" t="s">
        <v>229</v>
      </c>
      <c r="E403" s="27" t="s">
        <v>107</v>
      </c>
      <c r="F403" s="27" t="s">
        <v>107</v>
      </c>
      <c r="G403" s="27" t="s">
        <v>386</v>
      </c>
      <c r="H403" s="27"/>
      <c r="I403" s="27"/>
      <c r="J403" s="27"/>
      <c r="K403" s="25" t="s">
        <v>509</v>
      </c>
      <c r="L403" s="164"/>
      <c r="M403" s="164"/>
      <c r="N403" s="164"/>
      <c r="O403" s="163">
        <f t="shared" si="135"/>
        <v>0</v>
      </c>
      <c r="P403" s="164"/>
      <c r="Q403" s="172"/>
      <c r="R403" s="164"/>
      <c r="S403" s="164"/>
      <c r="T403" s="164"/>
      <c r="U403" s="15"/>
      <c r="V403" s="285" t="e">
        <f t="shared" si="136"/>
        <v>#DIV/0!</v>
      </c>
      <c r="W403" s="15"/>
      <c r="X403" s="34"/>
      <c r="Y403" s="34"/>
    </row>
    <row r="404" spans="1:25" ht="22.5" customHeight="1" thickTop="1" thickBot="1" x14ac:dyDescent="0.4">
      <c r="A404" s="13">
        <v>1</v>
      </c>
      <c r="B404" s="27" t="s">
        <v>94</v>
      </c>
      <c r="C404" s="27" t="s">
        <v>105</v>
      </c>
      <c r="D404" s="27" t="s">
        <v>229</v>
      </c>
      <c r="E404" s="27" t="s">
        <v>107</v>
      </c>
      <c r="F404" s="27" t="s">
        <v>107</v>
      </c>
      <c r="G404" s="27" t="s">
        <v>477</v>
      </c>
      <c r="H404" s="27"/>
      <c r="I404" s="27"/>
      <c r="J404" s="27"/>
      <c r="K404" s="25" t="s">
        <v>510</v>
      </c>
      <c r="L404" s="164"/>
      <c r="M404" s="164"/>
      <c r="N404" s="164"/>
      <c r="O404" s="163">
        <f t="shared" si="135"/>
        <v>0</v>
      </c>
      <c r="P404" s="164"/>
      <c r="Q404" s="172"/>
      <c r="R404" s="164"/>
      <c r="S404" s="164"/>
      <c r="T404" s="164"/>
      <c r="U404" s="15"/>
      <c r="V404" s="285" t="e">
        <f t="shared" si="136"/>
        <v>#DIV/0!</v>
      </c>
      <c r="W404" s="15"/>
      <c r="X404" s="34"/>
      <c r="Y404" s="34"/>
    </row>
    <row r="405" spans="1:25" s="79" customFormat="1" ht="22.5" customHeight="1" thickTop="1" thickBot="1" x14ac:dyDescent="0.4">
      <c r="A405" s="106">
        <v>1</v>
      </c>
      <c r="B405" s="107" t="s">
        <v>94</v>
      </c>
      <c r="C405" s="107" t="s">
        <v>105</v>
      </c>
      <c r="D405" s="107" t="s">
        <v>229</v>
      </c>
      <c r="E405" s="107" t="s">
        <v>107</v>
      </c>
      <c r="F405" s="107" t="s">
        <v>168</v>
      </c>
      <c r="G405" s="107"/>
      <c r="H405" s="107"/>
      <c r="I405" s="107"/>
      <c r="J405" s="107"/>
      <c r="K405" s="108" t="s">
        <v>511</v>
      </c>
      <c r="L405" s="171">
        <f>SUM(L406:L436)</f>
        <v>0</v>
      </c>
      <c r="M405" s="171">
        <f t="shared" ref="M405:U405" si="137">SUM(M406:M436)</f>
        <v>0</v>
      </c>
      <c r="N405" s="171">
        <f t="shared" si="137"/>
        <v>0</v>
      </c>
      <c r="O405" s="171">
        <f t="shared" si="135"/>
        <v>0</v>
      </c>
      <c r="P405" s="171">
        <f t="shared" si="137"/>
        <v>0</v>
      </c>
      <c r="Q405" s="171">
        <f t="shared" si="137"/>
        <v>0</v>
      </c>
      <c r="R405" s="171">
        <f t="shared" si="137"/>
        <v>0</v>
      </c>
      <c r="S405" s="171">
        <f t="shared" si="137"/>
        <v>0</v>
      </c>
      <c r="T405" s="171">
        <f t="shared" si="137"/>
        <v>0</v>
      </c>
      <c r="U405" s="109">
        <f t="shared" si="137"/>
        <v>0</v>
      </c>
      <c r="V405" s="286" t="e">
        <f t="shared" si="136"/>
        <v>#DIV/0!</v>
      </c>
      <c r="W405" s="75"/>
      <c r="X405" s="76"/>
      <c r="Y405" s="110"/>
    </row>
    <row r="406" spans="1:25" s="79" customFormat="1" ht="22.5" customHeight="1" thickTop="1" thickBot="1" x14ac:dyDescent="0.4">
      <c r="A406" s="111">
        <v>1</v>
      </c>
      <c r="B406" s="112" t="s">
        <v>94</v>
      </c>
      <c r="C406" s="112" t="s">
        <v>105</v>
      </c>
      <c r="D406" s="112" t="s">
        <v>229</v>
      </c>
      <c r="E406" s="112" t="s">
        <v>107</v>
      </c>
      <c r="F406" s="112" t="s">
        <v>168</v>
      </c>
      <c r="G406" s="112" t="s">
        <v>98</v>
      </c>
      <c r="H406" s="112"/>
      <c r="I406" s="112"/>
      <c r="J406" s="112"/>
      <c r="K406" s="113" t="s">
        <v>512</v>
      </c>
      <c r="L406" s="172"/>
      <c r="M406" s="172"/>
      <c r="N406" s="172"/>
      <c r="O406" s="173">
        <f t="shared" si="135"/>
        <v>0</v>
      </c>
      <c r="P406" s="172"/>
      <c r="Q406" s="172"/>
      <c r="R406" s="172"/>
      <c r="S406" s="172"/>
      <c r="T406" s="172"/>
      <c r="U406" s="78"/>
      <c r="V406" s="285" t="e">
        <f t="shared" si="136"/>
        <v>#DIV/0!</v>
      </c>
      <c r="W406" s="78"/>
      <c r="X406" s="76"/>
      <c r="Y406" s="76"/>
    </row>
    <row r="407" spans="1:25" s="79" customFormat="1" ht="22.5" customHeight="1" thickTop="1" thickBot="1" x14ac:dyDescent="0.4">
      <c r="A407" s="111">
        <v>1</v>
      </c>
      <c r="B407" s="112" t="s">
        <v>94</v>
      </c>
      <c r="C407" s="112" t="s">
        <v>105</v>
      </c>
      <c r="D407" s="112" t="s">
        <v>229</v>
      </c>
      <c r="E407" s="112" t="s">
        <v>107</v>
      </c>
      <c r="F407" s="112" t="s">
        <v>168</v>
      </c>
      <c r="G407" s="112" t="s">
        <v>107</v>
      </c>
      <c r="H407" s="112"/>
      <c r="I407" s="112"/>
      <c r="J407" s="112"/>
      <c r="K407" s="113" t="s">
        <v>513</v>
      </c>
      <c r="L407" s="172"/>
      <c r="M407" s="172"/>
      <c r="N407" s="172"/>
      <c r="O407" s="173">
        <f t="shared" si="135"/>
        <v>0</v>
      </c>
      <c r="P407" s="172"/>
      <c r="Q407" s="172"/>
      <c r="R407" s="172"/>
      <c r="S407" s="172"/>
      <c r="T407" s="172"/>
      <c r="U407" s="78"/>
      <c r="V407" s="285" t="e">
        <f t="shared" si="136"/>
        <v>#DIV/0!</v>
      </c>
      <c r="W407" s="78"/>
      <c r="X407" s="76"/>
      <c r="Y407" s="76"/>
    </row>
    <row r="408" spans="1:25" s="79" customFormat="1" ht="22.5" customHeight="1" thickTop="1" thickBot="1" x14ac:dyDescent="0.4">
      <c r="A408" s="111">
        <v>1</v>
      </c>
      <c r="B408" s="112" t="s">
        <v>94</v>
      </c>
      <c r="C408" s="112" t="s">
        <v>105</v>
      </c>
      <c r="D408" s="112" t="s">
        <v>229</v>
      </c>
      <c r="E408" s="112" t="s">
        <v>107</v>
      </c>
      <c r="F408" s="112" t="s">
        <v>168</v>
      </c>
      <c r="G408" s="112" t="s">
        <v>168</v>
      </c>
      <c r="H408" s="112"/>
      <c r="I408" s="112"/>
      <c r="J408" s="112"/>
      <c r="K408" s="113" t="s">
        <v>514</v>
      </c>
      <c r="L408" s="172"/>
      <c r="M408" s="172"/>
      <c r="N408" s="172"/>
      <c r="O408" s="173">
        <f t="shared" si="135"/>
        <v>0</v>
      </c>
      <c r="P408" s="172"/>
      <c r="Q408" s="172"/>
      <c r="R408" s="172"/>
      <c r="S408" s="172"/>
      <c r="T408" s="172"/>
      <c r="U408" s="78"/>
      <c r="V408" s="285" t="e">
        <f t="shared" si="136"/>
        <v>#DIV/0!</v>
      </c>
      <c r="W408" s="78"/>
      <c r="X408" s="76"/>
      <c r="Y408" s="76"/>
    </row>
    <row r="409" spans="1:25" s="79" customFormat="1" ht="22.5" customHeight="1" thickTop="1" thickBot="1" x14ac:dyDescent="0.4">
      <c r="A409" s="111">
        <v>1</v>
      </c>
      <c r="B409" s="112" t="s">
        <v>94</v>
      </c>
      <c r="C409" s="112" t="s">
        <v>105</v>
      </c>
      <c r="D409" s="112" t="s">
        <v>229</v>
      </c>
      <c r="E409" s="112" t="s">
        <v>107</v>
      </c>
      <c r="F409" s="112" t="s">
        <v>168</v>
      </c>
      <c r="G409" s="112" t="s">
        <v>175</v>
      </c>
      <c r="H409" s="112"/>
      <c r="I409" s="112"/>
      <c r="J409" s="112"/>
      <c r="K409" s="113" t="s">
        <v>515</v>
      </c>
      <c r="L409" s="172"/>
      <c r="M409" s="172"/>
      <c r="N409" s="172"/>
      <c r="O409" s="173">
        <f t="shared" si="135"/>
        <v>0</v>
      </c>
      <c r="P409" s="172"/>
      <c r="Q409" s="172"/>
      <c r="R409" s="172"/>
      <c r="S409" s="172"/>
      <c r="T409" s="172"/>
      <c r="U409" s="78"/>
      <c r="V409" s="285" t="e">
        <f t="shared" si="136"/>
        <v>#DIV/0!</v>
      </c>
      <c r="W409" s="78"/>
      <c r="X409" s="76"/>
      <c r="Y409" s="76"/>
    </row>
    <row r="410" spans="1:25" s="79" customFormat="1" ht="22.5" customHeight="1" thickTop="1" thickBot="1" x14ac:dyDescent="0.4">
      <c r="A410" s="111">
        <v>1</v>
      </c>
      <c r="B410" s="112" t="s">
        <v>94</v>
      </c>
      <c r="C410" s="112" t="s">
        <v>105</v>
      </c>
      <c r="D410" s="112" t="s">
        <v>229</v>
      </c>
      <c r="E410" s="112" t="s">
        <v>107</v>
      </c>
      <c r="F410" s="112" t="s">
        <v>168</v>
      </c>
      <c r="G410" s="112" t="s">
        <v>117</v>
      </c>
      <c r="H410" s="112"/>
      <c r="I410" s="112"/>
      <c r="J410" s="112"/>
      <c r="K410" s="113" t="s">
        <v>516</v>
      </c>
      <c r="L410" s="172"/>
      <c r="M410" s="172"/>
      <c r="N410" s="172"/>
      <c r="O410" s="173">
        <f t="shared" si="135"/>
        <v>0</v>
      </c>
      <c r="P410" s="172"/>
      <c r="Q410" s="172"/>
      <c r="R410" s="172"/>
      <c r="S410" s="172"/>
      <c r="T410" s="172"/>
      <c r="U410" s="78"/>
      <c r="V410" s="285" t="e">
        <f t="shared" si="136"/>
        <v>#DIV/0!</v>
      </c>
      <c r="W410" s="78"/>
      <c r="X410" s="76"/>
      <c r="Y410" s="76"/>
    </row>
    <row r="411" spans="1:25" s="79" customFormat="1" ht="22.5" customHeight="1" thickTop="1" thickBot="1" x14ac:dyDescent="0.4">
      <c r="A411" s="111">
        <v>1</v>
      </c>
      <c r="B411" s="112" t="s">
        <v>94</v>
      </c>
      <c r="C411" s="112" t="s">
        <v>105</v>
      </c>
      <c r="D411" s="112" t="s">
        <v>229</v>
      </c>
      <c r="E411" s="112" t="s">
        <v>107</v>
      </c>
      <c r="F411" s="112" t="s">
        <v>168</v>
      </c>
      <c r="G411" s="112" t="s">
        <v>213</v>
      </c>
      <c r="H411" s="112"/>
      <c r="I411" s="112"/>
      <c r="J411" s="112"/>
      <c r="K411" s="113" t="s">
        <v>517</v>
      </c>
      <c r="L411" s="172"/>
      <c r="M411" s="172"/>
      <c r="N411" s="172"/>
      <c r="O411" s="173">
        <f t="shared" si="135"/>
        <v>0</v>
      </c>
      <c r="P411" s="172"/>
      <c r="Q411" s="172"/>
      <c r="R411" s="172"/>
      <c r="S411" s="172"/>
      <c r="T411" s="172"/>
      <c r="U411" s="78"/>
      <c r="V411" s="285" t="e">
        <f t="shared" si="136"/>
        <v>#DIV/0!</v>
      </c>
      <c r="W411" s="78"/>
      <c r="X411" s="76"/>
      <c r="Y411" s="76"/>
    </row>
    <row r="412" spans="1:25" s="79" customFormat="1" ht="22.5" customHeight="1" thickTop="1" thickBot="1" x14ac:dyDescent="0.4">
      <c r="A412" s="111">
        <v>1</v>
      </c>
      <c r="B412" s="112" t="s">
        <v>94</v>
      </c>
      <c r="C412" s="112" t="s">
        <v>105</v>
      </c>
      <c r="D412" s="112" t="s">
        <v>229</v>
      </c>
      <c r="E412" s="112" t="s">
        <v>107</v>
      </c>
      <c r="F412" s="112" t="s">
        <v>168</v>
      </c>
      <c r="G412" s="112" t="s">
        <v>217</v>
      </c>
      <c r="H412" s="112"/>
      <c r="I412" s="112"/>
      <c r="J412" s="112"/>
      <c r="K412" s="113" t="s">
        <v>518</v>
      </c>
      <c r="L412" s="172"/>
      <c r="M412" s="172"/>
      <c r="N412" s="172"/>
      <c r="O412" s="173">
        <f t="shared" si="135"/>
        <v>0</v>
      </c>
      <c r="P412" s="172"/>
      <c r="Q412" s="172"/>
      <c r="R412" s="172"/>
      <c r="S412" s="172"/>
      <c r="T412" s="172"/>
      <c r="U412" s="78"/>
      <c r="V412" s="285" t="e">
        <f t="shared" si="136"/>
        <v>#DIV/0!</v>
      </c>
      <c r="W412" s="78"/>
      <c r="X412" s="76"/>
      <c r="Y412" s="76"/>
    </row>
    <row r="413" spans="1:25" s="79" customFormat="1" ht="22.5" customHeight="1" thickTop="1" thickBot="1" x14ac:dyDescent="0.4">
      <c r="A413" s="111">
        <v>1</v>
      </c>
      <c r="B413" s="112" t="s">
        <v>94</v>
      </c>
      <c r="C413" s="112" t="s">
        <v>105</v>
      </c>
      <c r="D413" s="112" t="s">
        <v>229</v>
      </c>
      <c r="E413" s="112" t="s">
        <v>107</v>
      </c>
      <c r="F413" s="112" t="s">
        <v>168</v>
      </c>
      <c r="G413" s="112" t="s">
        <v>221</v>
      </c>
      <c r="H413" s="112"/>
      <c r="I413" s="112"/>
      <c r="J413" s="112"/>
      <c r="K413" s="113" t="s">
        <v>519</v>
      </c>
      <c r="L413" s="172"/>
      <c r="M413" s="172"/>
      <c r="N413" s="172"/>
      <c r="O413" s="173">
        <f t="shared" si="135"/>
        <v>0</v>
      </c>
      <c r="P413" s="172"/>
      <c r="Q413" s="172"/>
      <c r="R413" s="172"/>
      <c r="S413" s="172"/>
      <c r="T413" s="172"/>
      <c r="U413" s="78"/>
      <c r="V413" s="285" t="e">
        <f t="shared" si="136"/>
        <v>#DIV/0!</v>
      </c>
      <c r="W413" s="78"/>
      <c r="X413" s="76"/>
      <c r="Y413" s="76"/>
    </row>
    <row r="414" spans="1:25" s="79" customFormat="1" ht="22.5" customHeight="1" thickTop="1" thickBot="1" x14ac:dyDescent="0.4">
      <c r="A414" s="111">
        <v>1</v>
      </c>
      <c r="B414" s="112" t="s">
        <v>94</v>
      </c>
      <c r="C414" s="112" t="s">
        <v>105</v>
      </c>
      <c r="D414" s="112" t="s">
        <v>229</v>
      </c>
      <c r="E414" s="112" t="s">
        <v>107</v>
      </c>
      <c r="F414" s="112" t="s">
        <v>168</v>
      </c>
      <c r="G414" s="112" t="s">
        <v>225</v>
      </c>
      <c r="H414" s="112"/>
      <c r="I414" s="112"/>
      <c r="J414" s="112"/>
      <c r="K414" s="113" t="s">
        <v>520</v>
      </c>
      <c r="L414" s="172"/>
      <c r="M414" s="172"/>
      <c r="N414" s="172"/>
      <c r="O414" s="173">
        <f t="shared" si="135"/>
        <v>0</v>
      </c>
      <c r="P414" s="172"/>
      <c r="Q414" s="172"/>
      <c r="R414" s="172"/>
      <c r="S414" s="172"/>
      <c r="T414" s="172"/>
      <c r="U414" s="78"/>
      <c r="V414" s="285" t="e">
        <f t="shared" si="136"/>
        <v>#DIV/0!</v>
      </c>
      <c r="W414" s="78"/>
      <c r="X414" s="76"/>
      <c r="Y414" s="76"/>
    </row>
    <row r="415" spans="1:25" s="79" customFormat="1" ht="22.5" customHeight="1" thickTop="1" thickBot="1" x14ac:dyDescent="0.4">
      <c r="A415" s="111">
        <v>1</v>
      </c>
      <c r="B415" s="112" t="s">
        <v>94</v>
      </c>
      <c r="C415" s="112" t="s">
        <v>105</v>
      </c>
      <c r="D415" s="112" t="s">
        <v>229</v>
      </c>
      <c r="E415" s="112" t="s">
        <v>107</v>
      </c>
      <c r="F415" s="112" t="s">
        <v>168</v>
      </c>
      <c r="G415" s="112" t="s">
        <v>229</v>
      </c>
      <c r="H415" s="112"/>
      <c r="I415" s="112"/>
      <c r="J415" s="112"/>
      <c r="K415" s="113" t="s">
        <v>521</v>
      </c>
      <c r="L415" s="172"/>
      <c r="M415" s="172"/>
      <c r="N415" s="172"/>
      <c r="O415" s="173">
        <f t="shared" si="135"/>
        <v>0</v>
      </c>
      <c r="P415" s="172"/>
      <c r="Q415" s="172"/>
      <c r="R415" s="172"/>
      <c r="S415" s="172"/>
      <c r="T415" s="172"/>
      <c r="U415" s="78"/>
      <c r="V415" s="285" t="e">
        <f t="shared" si="136"/>
        <v>#DIV/0!</v>
      </c>
      <c r="W415" s="78"/>
      <c r="X415" s="76"/>
      <c r="Y415" s="76"/>
    </row>
    <row r="416" spans="1:25" s="79" customFormat="1" ht="22.5" customHeight="1" thickTop="1" thickBot="1" x14ac:dyDescent="0.4">
      <c r="A416" s="111">
        <v>1</v>
      </c>
      <c r="B416" s="112" t="s">
        <v>94</v>
      </c>
      <c r="C416" s="112" t="s">
        <v>105</v>
      </c>
      <c r="D416" s="112" t="s">
        <v>229</v>
      </c>
      <c r="E416" s="112" t="s">
        <v>107</v>
      </c>
      <c r="F416" s="112" t="s">
        <v>168</v>
      </c>
      <c r="G416" s="112" t="s">
        <v>351</v>
      </c>
      <c r="H416" s="112"/>
      <c r="I416" s="112"/>
      <c r="J416" s="112"/>
      <c r="K416" s="113" t="s">
        <v>522</v>
      </c>
      <c r="L416" s="172"/>
      <c r="M416" s="172"/>
      <c r="N416" s="172"/>
      <c r="O416" s="173">
        <f t="shared" si="135"/>
        <v>0</v>
      </c>
      <c r="P416" s="172"/>
      <c r="Q416" s="172"/>
      <c r="R416" s="172"/>
      <c r="S416" s="172"/>
      <c r="T416" s="172"/>
      <c r="U416" s="78"/>
      <c r="V416" s="285" t="e">
        <f t="shared" si="136"/>
        <v>#DIV/0!</v>
      </c>
      <c r="W416" s="78"/>
      <c r="X416" s="76"/>
      <c r="Y416" s="76"/>
    </row>
    <row r="417" spans="1:25" s="79" customFormat="1" ht="22.5" customHeight="1" thickTop="1" thickBot="1" x14ac:dyDescent="0.4">
      <c r="A417" s="111">
        <v>1</v>
      </c>
      <c r="B417" s="112" t="s">
        <v>94</v>
      </c>
      <c r="C417" s="112" t="s">
        <v>105</v>
      </c>
      <c r="D417" s="112" t="s">
        <v>229</v>
      </c>
      <c r="E417" s="112" t="s">
        <v>107</v>
      </c>
      <c r="F417" s="112" t="s">
        <v>168</v>
      </c>
      <c r="G417" s="112" t="s">
        <v>353</v>
      </c>
      <c r="H417" s="112"/>
      <c r="I417" s="112"/>
      <c r="J417" s="112"/>
      <c r="K417" s="113" t="s">
        <v>523</v>
      </c>
      <c r="L417" s="172"/>
      <c r="M417" s="172"/>
      <c r="N417" s="172"/>
      <c r="O417" s="173">
        <f t="shared" si="135"/>
        <v>0</v>
      </c>
      <c r="P417" s="172"/>
      <c r="Q417" s="172"/>
      <c r="R417" s="172"/>
      <c r="S417" s="172"/>
      <c r="T417" s="172"/>
      <c r="U417" s="78"/>
      <c r="V417" s="285" t="e">
        <f t="shared" si="136"/>
        <v>#DIV/0!</v>
      </c>
      <c r="W417" s="78"/>
      <c r="X417" s="76"/>
      <c r="Y417" s="76"/>
    </row>
    <row r="418" spans="1:25" s="79" customFormat="1" ht="22.5" customHeight="1" thickTop="1" thickBot="1" x14ac:dyDescent="0.4">
      <c r="A418" s="111">
        <v>1</v>
      </c>
      <c r="B418" s="112" t="s">
        <v>94</v>
      </c>
      <c r="C418" s="112" t="s">
        <v>105</v>
      </c>
      <c r="D418" s="112" t="s">
        <v>229</v>
      </c>
      <c r="E418" s="112" t="s">
        <v>107</v>
      </c>
      <c r="F418" s="112" t="s">
        <v>168</v>
      </c>
      <c r="G418" s="112" t="s">
        <v>182</v>
      </c>
      <c r="H418" s="112"/>
      <c r="I418" s="112"/>
      <c r="J418" s="112"/>
      <c r="K418" s="113" t="s">
        <v>524</v>
      </c>
      <c r="L418" s="172"/>
      <c r="M418" s="172"/>
      <c r="N418" s="172"/>
      <c r="O418" s="173">
        <f t="shared" si="135"/>
        <v>0</v>
      </c>
      <c r="P418" s="172"/>
      <c r="Q418" s="172"/>
      <c r="R418" s="172"/>
      <c r="S418" s="172"/>
      <c r="T418" s="172"/>
      <c r="U418" s="78"/>
      <c r="V418" s="285" t="e">
        <f t="shared" si="136"/>
        <v>#DIV/0!</v>
      </c>
      <c r="W418" s="78"/>
      <c r="X418" s="76"/>
      <c r="Y418" s="76"/>
    </row>
    <row r="419" spans="1:25" s="79" customFormat="1" ht="22.5" customHeight="1" thickTop="1" thickBot="1" x14ac:dyDescent="0.4">
      <c r="A419" s="111">
        <v>1</v>
      </c>
      <c r="B419" s="112" t="s">
        <v>94</v>
      </c>
      <c r="C419" s="112" t="s">
        <v>105</v>
      </c>
      <c r="D419" s="112" t="s">
        <v>229</v>
      </c>
      <c r="E419" s="112" t="s">
        <v>107</v>
      </c>
      <c r="F419" s="112" t="s">
        <v>168</v>
      </c>
      <c r="G419" s="112" t="s">
        <v>240</v>
      </c>
      <c r="H419" s="112"/>
      <c r="I419" s="112"/>
      <c r="J419" s="112"/>
      <c r="K419" s="113" t="s">
        <v>525</v>
      </c>
      <c r="L419" s="172"/>
      <c r="M419" s="172"/>
      <c r="N419" s="172"/>
      <c r="O419" s="173">
        <f t="shared" si="135"/>
        <v>0</v>
      </c>
      <c r="P419" s="172"/>
      <c r="Q419" s="172"/>
      <c r="R419" s="172"/>
      <c r="S419" s="172"/>
      <c r="T419" s="172"/>
      <c r="U419" s="78"/>
      <c r="V419" s="285" t="e">
        <f t="shared" si="136"/>
        <v>#DIV/0!</v>
      </c>
      <c r="W419" s="78"/>
      <c r="X419" s="76"/>
      <c r="Y419" s="76"/>
    </row>
    <row r="420" spans="1:25" s="79" customFormat="1" ht="22.5" customHeight="1" thickTop="1" thickBot="1" x14ac:dyDescent="0.4">
      <c r="A420" s="111">
        <v>1</v>
      </c>
      <c r="B420" s="112" t="s">
        <v>94</v>
      </c>
      <c r="C420" s="112" t="s">
        <v>105</v>
      </c>
      <c r="D420" s="112" t="s">
        <v>229</v>
      </c>
      <c r="E420" s="112" t="s">
        <v>107</v>
      </c>
      <c r="F420" s="112" t="s">
        <v>168</v>
      </c>
      <c r="G420" s="112" t="s">
        <v>357</v>
      </c>
      <c r="H420" s="112"/>
      <c r="I420" s="112"/>
      <c r="J420" s="112"/>
      <c r="K420" s="113" t="s">
        <v>526</v>
      </c>
      <c r="L420" s="172"/>
      <c r="M420" s="172"/>
      <c r="N420" s="172"/>
      <c r="O420" s="173">
        <f t="shared" si="135"/>
        <v>0</v>
      </c>
      <c r="P420" s="172"/>
      <c r="Q420" s="172"/>
      <c r="R420" s="172"/>
      <c r="S420" s="172"/>
      <c r="T420" s="172"/>
      <c r="U420" s="78"/>
      <c r="V420" s="285" t="e">
        <f t="shared" si="136"/>
        <v>#DIV/0!</v>
      </c>
      <c r="W420" s="78"/>
      <c r="X420" s="76"/>
      <c r="Y420" s="76"/>
    </row>
    <row r="421" spans="1:25" s="79" customFormat="1" ht="22.5" customHeight="1" thickTop="1" thickBot="1" x14ac:dyDescent="0.4">
      <c r="A421" s="111">
        <v>1</v>
      </c>
      <c r="B421" s="112" t="s">
        <v>94</v>
      </c>
      <c r="C421" s="112" t="s">
        <v>105</v>
      </c>
      <c r="D421" s="112" t="s">
        <v>229</v>
      </c>
      <c r="E421" s="112" t="s">
        <v>107</v>
      </c>
      <c r="F421" s="112" t="s">
        <v>168</v>
      </c>
      <c r="G421" s="112" t="s">
        <v>359</v>
      </c>
      <c r="H421" s="112"/>
      <c r="I421" s="112"/>
      <c r="J421" s="112"/>
      <c r="K421" s="113" t="s">
        <v>527</v>
      </c>
      <c r="L421" s="172"/>
      <c r="M421" s="172"/>
      <c r="N421" s="172"/>
      <c r="O421" s="173">
        <f t="shared" si="135"/>
        <v>0</v>
      </c>
      <c r="P421" s="172"/>
      <c r="Q421" s="172"/>
      <c r="R421" s="172"/>
      <c r="S421" s="172"/>
      <c r="T421" s="172"/>
      <c r="U421" s="78"/>
      <c r="V421" s="285" t="e">
        <f t="shared" si="136"/>
        <v>#DIV/0!</v>
      </c>
      <c r="W421" s="78"/>
      <c r="X421" s="76"/>
      <c r="Y421" s="76"/>
    </row>
    <row r="422" spans="1:25" s="79" customFormat="1" ht="22.5" customHeight="1" thickTop="1" thickBot="1" x14ac:dyDescent="0.4">
      <c r="A422" s="111">
        <v>1</v>
      </c>
      <c r="B422" s="112" t="s">
        <v>94</v>
      </c>
      <c r="C422" s="112" t="s">
        <v>105</v>
      </c>
      <c r="D422" s="112" t="s">
        <v>229</v>
      </c>
      <c r="E422" s="112" t="s">
        <v>107</v>
      </c>
      <c r="F422" s="112" t="s">
        <v>168</v>
      </c>
      <c r="G422" s="112" t="s">
        <v>361</v>
      </c>
      <c r="H422" s="112"/>
      <c r="I422" s="112"/>
      <c r="J422" s="112"/>
      <c r="K422" s="113" t="s">
        <v>528</v>
      </c>
      <c r="L422" s="172"/>
      <c r="M422" s="172"/>
      <c r="N422" s="172"/>
      <c r="O422" s="173">
        <f t="shared" si="135"/>
        <v>0</v>
      </c>
      <c r="P422" s="172"/>
      <c r="Q422" s="172"/>
      <c r="R422" s="172"/>
      <c r="S422" s="172"/>
      <c r="T422" s="172"/>
      <c r="U422" s="78"/>
      <c r="V422" s="285" t="e">
        <f t="shared" si="136"/>
        <v>#DIV/0!</v>
      </c>
      <c r="W422" s="78"/>
      <c r="X422" s="76"/>
      <c r="Y422" s="76"/>
    </row>
    <row r="423" spans="1:25" s="79" customFormat="1" ht="22.5" customHeight="1" thickTop="1" thickBot="1" x14ac:dyDescent="0.4">
      <c r="A423" s="111">
        <v>1</v>
      </c>
      <c r="B423" s="112" t="s">
        <v>94</v>
      </c>
      <c r="C423" s="112" t="s">
        <v>105</v>
      </c>
      <c r="D423" s="112" t="s">
        <v>229</v>
      </c>
      <c r="E423" s="112" t="s">
        <v>107</v>
      </c>
      <c r="F423" s="112" t="s">
        <v>168</v>
      </c>
      <c r="G423" s="112" t="s">
        <v>363</v>
      </c>
      <c r="H423" s="112"/>
      <c r="I423" s="112"/>
      <c r="J423" s="112"/>
      <c r="K423" s="113" t="s">
        <v>529</v>
      </c>
      <c r="L423" s="172"/>
      <c r="M423" s="172"/>
      <c r="N423" s="172"/>
      <c r="O423" s="173">
        <f t="shared" si="135"/>
        <v>0</v>
      </c>
      <c r="P423" s="172"/>
      <c r="Q423" s="172"/>
      <c r="R423" s="172"/>
      <c r="S423" s="172"/>
      <c r="T423" s="172"/>
      <c r="U423" s="78"/>
      <c r="V423" s="285" t="e">
        <f t="shared" si="136"/>
        <v>#DIV/0!</v>
      </c>
      <c r="W423" s="78"/>
      <c r="X423" s="76"/>
      <c r="Y423" s="76"/>
    </row>
    <row r="424" spans="1:25" s="79" customFormat="1" ht="22.5" customHeight="1" thickTop="1" thickBot="1" x14ac:dyDescent="0.4">
      <c r="A424" s="111">
        <v>1</v>
      </c>
      <c r="B424" s="112" t="s">
        <v>94</v>
      </c>
      <c r="C424" s="112" t="s">
        <v>105</v>
      </c>
      <c r="D424" s="112" t="s">
        <v>229</v>
      </c>
      <c r="E424" s="112" t="s">
        <v>107</v>
      </c>
      <c r="F424" s="112" t="s">
        <v>168</v>
      </c>
      <c r="G424" s="112" t="s">
        <v>365</v>
      </c>
      <c r="H424" s="112"/>
      <c r="I424" s="112"/>
      <c r="J424" s="112"/>
      <c r="K424" s="113" t="s">
        <v>530</v>
      </c>
      <c r="L424" s="172"/>
      <c r="M424" s="172"/>
      <c r="N424" s="172"/>
      <c r="O424" s="173">
        <f t="shared" si="135"/>
        <v>0</v>
      </c>
      <c r="P424" s="172"/>
      <c r="Q424" s="172"/>
      <c r="R424" s="172"/>
      <c r="S424" s="172"/>
      <c r="T424" s="172"/>
      <c r="U424" s="78"/>
      <c r="V424" s="285" t="e">
        <f t="shared" si="136"/>
        <v>#DIV/0!</v>
      </c>
      <c r="W424" s="78"/>
      <c r="X424" s="76"/>
      <c r="Y424" s="76"/>
    </row>
    <row r="425" spans="1:25" s="79" customFormat="1" ht="22.5" customHeight="1" thickTop="1" thickBot="1" x14ac:dyDescent="0.4">
      <c r="A425" s="111">
        <v>1</v>
      </c>
      <c r="B425" s="112" t="s">
        <v>94</v>
      </c>
      <c r="C425" s="112" t="s">
        <v>105</v>
      </c>
      <c r="D425" s="112" t="s">
        <v>229</v>
      </c>
      <c r="E425" s="112" t="s">
        <v>107</v>
      </c>
      <c r="F425" s="112" t="s">
        <v>168</v>
      </c>
      <c r="G425" s="112" t="s">
        <v>367</v>
      </c>
      <c r="H425" s="112"/>
      <c r="I425" s="112"/>
      <c r="J425" s="112"/>
      <c r="K425" s="113" t="s">
        <v>531</v>
      </c>
      <c r="L425" s="172"/>
      <c r="M425" s="172"/>
      <c r="N425" s="172"/>
      <c r="O425" s="173">
        <f t="shared" si="135"/>
        <v>0</v>
      </c>
      <c r="P425" s="172"/>
      <c r="Q425" s="172"/>
      <c r="R425" s="172"/>
      <c r="S425" s="172"/>
      <c r="T425" s="172"/>
      <c r="U425" s="78"/>
      <c r="V425" s="285" t="e">
        <f t="shared" si="136"/>
        <v>#DIV/0!</v>
      </c>
      <c r="W425" s="78"/>
      <c r="X425" s="76"/>
      <c r="Y425" s="76"/>
    </row>
    <row r="426" spans="1:25" s="79" customFormat="1" ht="22.5" customHeight="1" thickTop="1" thickBot="1" x14ac:dyDescent="0.4">
      <c r="A426" s="111">
        <v>1</v>
      </c>
      <c r="B426" s="112" t="s">
        <v>94</v>
      </c>
      <c r="C426" s="112" t="s">
        <v>105</v>
      </c>
      <c r="D426" s="112" t="s">
        <v>229</v>
      </c>
      <c r="E426" s="112" t="s">
        <v>107</v>
      </c>
      <c r="F426" s="112" t="s">
        <v>168</v>
      </c>
      <c r="G426" s="112" t="s">
        <v>369</v>
      </c>
      <c r="H426" s="112"/>
      <c r="I426" s="112"/>
      <c r="J426" s="112"/>
      <c r="K426" s="113" t="s">
        <v>532</v>
      </c>
      <c r="L426" s="172"/>
      <c r="M426" s="172"/>
      <c r="N426" s="172"/>
      <c r="O426" s="173">
        <f t="shared" si="135"/>
        <v>0</v>
      </c>
      <c r="P426" s="172"/>
      <c r="Q426" s="172"/>
      <c r="R426" s="172"/>
      <c r="S426" s="172"/>
      <c r="T426" s="172"/>
      <c r="U426" s="78"/>
      <c r="V426" s="285" t="e">
        <f t="shared" si="136"/>
        <v>#DIV/0!</v>
      </c>
      <c r="W426" s="78"/>
      <c r="X426" s="76"/>
      <c r="Y426" s="76"/>
    </row>
    <row r="427" spans="1:25" s="79" customFormat="1" ht="22.5" customHeight="1" thickTop="1" thickBot="1" x14ac:dyDescent="0.4">
      <c r="A427" s="111">
        <v>1</v>
      </c>
      <c r="B427" s="112" t="s">
        <v>94</v>
      </c>
      <c r="C427" s="112" t="s">
        <v>105</v>
      </c>
      <c r="D427" s="112" t="s">
        <v>229</v>
      </c>
      <c r="E427" s="112" t="s">
        <v>107</v>
      </c>
      <c r="F427" s="112" t="s">
        <v>168</v>
      </c>
      <c r="G427" s="112" t="s">
        <v>186</v>
      </c>
      <c r="H427" s="112"/>
      <c r="I427" s="112"/>
      <c r="J427" s="112"/>
      <c r="K427" s="113" t="s">
        <v>533</v>
      </c>
      <c r="L427" s="172"/>
      <c r="M427" s="172"/>
      <c r="N427" s="172"/>
      <c r="O427" s="173">
        <f t="shared" si="135"/>
        <v>0</v>
      </c>
      <c r="P427" s="172"/>
      <c r="Q427" s="172"/>
      <c r="R427" s="172"/>
      <c r="S427" s="172"/>
      <c r="T427" s="172"/>
      <c r="U427" s="78"/>
      <c r="V427" s="285" t="e">
        <f t="shared" si="136"/>
        <v>#DIV/0!</v>
      </c>
      <c r="W427" s="78"/>
      <c r="X427" s="76"/>
      <c r="Y427" s="76"/>
    </row>
    <row r="428" spans="1:25" s="79" customFormat="1" ht="22.5" customHeight="1" thickTop="1" thickBot="1" x14ac:dyDescent="0.4">
      <c r="A428" s="111">
        <v>1</v>
      </c>
      <c r="B428" s="112" t="s">
        <v>94</v>
      </c>
      <c r="C428" s="112" t="s">
        <v>105</v>
      </c>
      <c r="D428" s="112" t="s">
        <v>229</v>
      </c>
      <c r="E428" s="112" t="s">
        <v>107</v>
      </c>
      <c r="F428" s="112" t="s">
        <v>168</v>
      </c>
      <c r="G428" s="112" t="s">
        <v>372</v>
      </c>
      <c r="H428" s="112"/>
      <c r="I428" s="112"/>
      <c r="J428" s="112"/>
      <c r="K428" s="113" t="s">
        <v>534</v>
      </c>
      <c r="L428" s="172"/>
      <c r="M428" s="172"/>
      <c r="N428" s="172"/>
      <c r="O428" s="173">
        <f t="shared" si="135"/>
        <v>0</v>
      </c>
      <c r="P428" s="172"/>
      <c r="Q428" s="172"/>
      <c r="R428" s="172"/>
      <c r="S428" s="172"/>
      <c r="T428" s="172"/>
      <c r="U428" s="78"/>
      <c r="V428" s="285" t="e">
        <f t="shared" si="136"/>
        <v>#DIV/0!</v>
      </c>
      <c r="W428" s="78"/>
      <c r="X428" s="76"/>
      <c r="Y428" s="76"/>
    </row>
    <row r="429" spans="1:25" s="79" customFormat="1" ht="22.5" customHeight="1" thickTop="1" thickBot="1" x14ac:dyDescent="0.4">
      <c r="A429" s="111">
        <v>1</v>
      </c>
      <c r="B429" s="112" t="s">
        <v>94</v>
      </c>
      <c r="C429" s="112" t="s">
        <v>105</v>
      </c>
      <c r="D429" s="112" t="s">
        <v>229</v>
      </c>
      <c r="E429" s="112" t="s">
        <v>107</v>
      </c>
      <c r="F429" s="112" t="s">
        <v>168</v>
      </c>
      <c r="G429" s="112" t="s">
        <v>374</v>
      </c>
      <c r="H429" s="112"/>
      <c r="I429" s="112"/>
      <c r="J429" s="112"/>
      <c r="K429" s="113" t="s">
        <v>535</v>
      </c>
      <c r="L429" s="172"/>
      <c r="M429" s="172"/>
      <c r="N429" s="172"/>
      <c r="O429" s="173">
        <f t="shared" si="135"/>
        <v>0</v>
      </c>
      <c r="P429" s="172"/>
      <c r="Q429" s="172"/>
      <c r="R429" s="172"/>
      <c r="S429" s="172"/>
      <c r="T429" s="172"/>
      <c r="U429" s="78"/>
      <c r="V429" s="285" t="e">
        <f t="shared" si="136"/>
        <v>#DIV/0!</v>
      </c>
      <c r="W429" s="78"/>
      <c r="X429" s="76"/>
      <c r="Y429" s="76"/>
    </row>
    <row r="430" spans="1:25" s="79" customFormat="1" ht="22.5" customHeight="1" thickTop="1" thickBot="1" x14ac:dyDescent="0.4">
      <c r="A430" s="111">
        <v>1</v>
      </c>
      <c r="B430" s="112" t="s">
        <v>94</v>
      </c>
      <c r="C430" s="112" t="s">
        <v>105</v>
      </c>
      <c r="D430" s="112" t="s">
        <v>229</v>
      </c>
      <c r="E430" s="112" t="s">
        <v>107</v>
      </c>
      <c r="F430" s="112" t="s">
        <v>168</v>
      </c>
      <c r="G430" s="112" t="s">
        <v>376</v>
      </c>
      <c r="H430" s="112"/>
      <c r="I430" s="112"/>
      <c r="J430" s="112"/>
      <c r="K430" s="113" t="s">
        <v>536</v>
      </c>
      <c r="L430" s="172"/>
      <c r="M430" s="172"/>
      <c r="N430" s="172"/>
      <c r="O430" s="173">
        <f t="shared" si="135"/>
        <v>0</v>
      </c>
      <c r="P430" s="172"/>
      <c r="Q430" s="172"/>
      <c r="R430" s="172"/>
      <c r="S430" s="172"/>
      <c r="T430" s="172"/>
      <c r="U430" s="78"/>
      <c r="V430" s="285" t="e">
        <f t="shared" si="136"/>
        <v>#DIV/0!</v>
      </c>
      <c r="W430" s="78"/>
      <c r="X430" s="76"/>
      <c r="Y430" s="76"/>
    </row>
    <row r="431" spans="1:25" s="79" customFormat="1" ht="22.5" customHeight="1" thickTop="1" thickBot="1" x14ac:dyDescent="0.4">
      <c r="A431" s="111">
        <v>1</v>
      </c>
      <c r="B431" s="112" t="s">
        <v>94</v>
      </c>
      <c r="C431" s="112" t="s">
        <v>105</v>
      </c>
      <c r="D431" s="112" t="s">
        <v>229</v>
      </c>
      <c r="E431" s="112" t="s">
        <v>107</v>
      </c>
      <c r="F431" s="112" t="s">
        <v>168</v>
      </c>
      <c r="G431" s="112" t="s">
        <v>378</v>
      </c>
      <c r="H431" s="112"/>
      <c r="I431" s="112"/>
      <c r="J431" s="112"/>
      <c r="K431" s="113" t="s">
        <v>537</v>
      </c>
      <c r="L431" s="172"/>
      <c r="M431" s="172"/>
      <c r="N431" s="172"/>
      <c r="O431" s="173">
        <f t="shared" si="135"/>
        <v>0</v>
      </c>
      <c r="P431" s="172"/>
      <c r="Q431" s="172"/>
      <c r="R431" s="172"/>
      <c r="S431" s="172"/>
      <c r="T431" s="172"/>
      <c r="U431" s="78"/>
      <c r="V431" s="285" t="e">
        <f t="shared" si="136"/>
        <v>#DIV/0!</v>
      </c>
      <c r="W431" s="78"/>
      <c r="X431" s="76"/>
      <c r="Y431" s="76"/>
    </row>
    <row r="432" spans="1:25" s="79" customFormat="1" ht="22.5" customHeight="1" thickTop="1" thickBot="1" x14ac:dyDescent="0.4">
      <c r="A432" s="111">
        <v>1</v>
      </c>
      <c r="B432" s="112" t="s">
        <v>94</v>
      </c>
      <c r="C432" s="112" t="s">
        <v>105</v>
      </c>
      <c r="D432" s="112" t="s">
        <v>229</v>
      </c>
      <c r="E432" s="112" t="s">
        <v>107</v>
      </c>
      <c r="F432" s="112" t="s">
        <v>168</v>
      </c>
      <c r="G432" s="112" t="s">
        <v>380</v>
      </c>
      <c r="H432" s="112"/>
      <c r="I432" s="112"/>
      <c r="J432" s="112"/>
      <c r="K432" s="113" t="s">
        <v>538</v>
      </c>
      <c r="L432" s="172"/>
      <c r="M432" s="172"/>
      <c r="N432" s="172"/>
      <c r="O432" s="173">
        <f t="shared" si="135"/>
        <v>0</v>
      </c>
      <c r="P432" s="172"/>
      <c r="Q432" s="172"/>
      <c r="R432" s="172"/>
      <c r="S432" s="172"/>
      <c r="T432" s="172"/>
      <c r="U432" s="78"/>
      <c r="V432" s="285" t="e">
        <f t="shared" si="136"/>
        <v>#DIV/0!</v>
      </c>
      <c r="W432" s="78"/>
      <c r="X432" s="76"/>
      <c r="Y432" s="76"/>
    </row>
    <row r="433" spans="1:25" s="79" customFormat="1" ht="22.5" customHeight="1" thickTop="1" thickBot="1" x14ac:dyDescent="0.4">
      <c r="A433" s="111">
        <v>1</v>
      </c>
      <c r="B433" s="112" t="s">
        <v>94</v>
      </c>
      <c r="C433" s="112" t="s">
        <v>105</v>
      </c>
      <c r="D433" s="112" t="s">
        <v>229</v>
      </c>
      <c r="E433" s="112" t="s">
        <v>107</v>
      </c>
      <c r="F433" s="112" t="s">
        <v>168</v>
      </c>
      <c r="G433" s="112" t="s">
        <v>382</v>
      </c>
      <c r="H433" s="112"/>
      <c r="I433" s="112"/>
      <c r="J433" s="112"/>
      <c r="K433" s="113" t="s">
        <v>539</v>
      </c>
      <c r="L433" s="172"/>
      <c r="M433" s="172"/>
      <c r="N433" s="172"/>
      <c r="O433" s="173">
        <f t="shared" si="135"/>
        <v>0</v>
      </c>
      <c r="P433" s="172"/>
      <c r="Q433" s="172"/>
      <c r="R433" s="172"/>
      <c r="S433" s="172"/>
      <c r="T433" s="172"/>
      <c r="U433" s="78"/>
      <c r="V433" s="285" t="e">
        <f t="shared" si="136"/>
        <v>#DIV/0!</v>
      </c>
      <c r="W433" s="78"/>
      <c r="X433" s="76"/>
      <c r="Y433" s="76"/>
    </row>
    <row r="434" spans="1:25" s="79" customFormat="1" ht="22.5" customHeight="1" thickTop="1" thickBot="1" x14ac:dyDescent="0.4">
      <c r="A434" s="111">
        <v>1</v>
      </c>
      <c r="B434" s="112" t="s">
        <v>94</v>
      </c>
      <c r="C434" s="112" t="s">
        <v>105</v>
      </c>
      <c r="D434" s="112" t="s">
        <v>229</v>
      </c>
      <c r="E434" s="112" t="s">
        <v>107</v>
      </c>
      <c r="F434" s="112" t="s">
        <v>168</v>
      </c>
      <c r="G434" s="112" t="s">
        <v>384</v>
      </c>
      <c r="H434" s="112"/>
      <c r="I434" s="112"/>
      <c r="J434" s="112"/>
      <c r="K434" s="113" t="s">
        <v>540</v>
      </c>
      <c r="L434" s="172"/>
      <c r="M434" s="172"/>
      <c r="N434" s="172"/>
      <c r="O434" s="173">
        <f t="shared" si="135"/>
        <v>0</v>
      </c>
      <c r="P434" s="172"/>
      <c r="Q434" s="172"/>
      <c r="R434" s="172"/>
      <c r="S434" s="172"/>
      <c r="T434" s="172"/>
      <c r="U434" s="78"/>
      <c r="V434" s="285" t="e">
        <f t="shared" si="136"/>
        <v>#DIV/0!</v>
      </c>
      <c r="W434" s="78"/>
      <c r="X434" s="76"/>
      <c r="Y434" s="76"/>
    </row>
    <row r="435" spans="1:25" s="79" customFormat="1" ht="22.5" customHeight="1" thickTop="1" thickBot="1" x14ac:dyDescent="0.4">
      <c r="A435" s="111">
        <v>1</v>
      </c>
      <c r="B435" s="112" t="s">
        <v>94</v>
      </c>
      <c r="C435" s="112" t="s">
        <v>105</v>
      </c>
      <c r="D435" s="112" t="s">
        <v>229</v>
      </c>
      <c r="E435" s="112" t="s">
        <v>107</v>
      </c>
      <c r="F435" s="112" t="s">
        <v>168</v>
      </c>
      <c r="G435" s="112" t="s">
        <v>386</v>
      </c>
      <c r="H435" s="112"/>
      <c r="I435" s="112"/>
      <c r="J435" s="112"/>
      <c r="K435" s="113" t="s">
        <v>541</v>
      </c>
      <c r="L435" s="172"/>
      <c r="M435" s="172"/>
      <c r="N435" s="172"/>
      <c r="O435" s="173">
        <f t="shared" si="135"/>
        <v>0</v>
      </c>
      <c r="P435" s="172"/>
      <c r="Q435" s="172"/>
      <c r="R435" s="172"/>
      <c r="S435" s="172"/>
      <c r="T435" s="172"/>
      <c r="U435" s="78"/>
      <c r="V435" s="285" t="e">
        <f t="shared" si="136"/>
        <v>#DIV/0!</v>
      </c>
      <c r="W435" s="78"/>
      <c r="X435" s="76"/>
      <c r="Y435" s="76"/>
    </row>
    <row r="436" spans="1:25" s="79" customFormat="1" ht="22.5" customHeight="1" thickTop="1" thickBot="1" x14ac:dyDescent="0.4">
      <c r="A436" s="111">
        <v>1</v>
      </c>
      <c r="B436" s="112" t="s">
        <v>94</v>
      </c>
      <c r="C436" s="112" t="s">
        <v>105</v>
      </c>
      <c r="D436" s="112" t="s">
        <v>229</v>
      </c>
      <c r="E436" s="112" t="s">
        <v>107</v>
      </c>
      <c r="F436" s="112" t="s">
        <v>168</v>
      </c>
      <c r="G436" s="112" t="s">
        <v>477</v>
      </c>
      <c r="H436" s="112"/>
      <c r="I436" s="112"/>
      <c r="J436" s="112"/>
      <c r="K436" s="113" t="s">
        <v>542</v>
      </c>
      <c r="L436" s="172"/>
      <c r="M436" s="172"/>
      <c r="N436" s="172"/>
      <c r="O436" s="173">
        <f t="shared" si="135"/>
        <v>0</v>
      </c>
      <c r="P436" s="172"/>
      <c r="Q436" s="172"/>
      <c r="R436" s="172"/>
      <c r="S436" s="172"/>
      <c r="T436" s="172"/>
      <c r="U436" s="78"/>
      <c r="V436" s="285" t="e">
        <f t="shared" si="136"/>
        <v>#DIV/0!</v>
      </c>
      <c r="W436" s="78"/>
      <c r="X436" s="76"/>
      <c r="Y436" s="76"/>
    </row>
    <row r="437" spans="1:25" s="77" customFormat="1" ht="22.5" customHeight="1" thickTop="1" thickBot="1" x14ac:dyDescent="0.4">
      <c r="A437" s="111">
        <v>1</v>
      </c>
      <c r="B437" s="112" t="s">
        <v>94</v>
      </c>
      <c r="C437" s="112" t="s">
        <v>105</v>
      </c>
      <c r="D437" s="112" t="s">
        <v>182</v>
      </c>
      <c r="E437" s="112"/>
      <c r="F437" s="112"/>
      <c r="G437" s="112"/>
      <c r="H437" s="114"/>
      <c r="I437" s="114"/>
      <c r="J437" s="114"/>
      <c r="K437" s="115" t="s">
        <v>543</v>
      </c>
      <c r="L437" s="173">
        <f>+L438+L439</f>
        <v>0</v>
      </c>
      <c r="M437" s="173">
        <f t="shared" ref="M437:U437" si="138">+M438+M439</f>
        <v>0</v>
      </c>
      <c r="N437" s="173">
        <f t="shared" si="138"/>
        <v>0</v>
      </c>
      <c r="O437" s="173">
        <f t="shared" si="135"/>
        <v>0</v>
      </c>
      <c r="P437" s="173">
        <f t="shared" si="138"/>
        <v>0</v>
      </c>
      <c r="Q437" s="173">
        <f t="shared" si="138"/>
        <v>0</v>
      </c>
      <c r="R437" s="173">
        <f t="shared" si="138"/>
        <v>0</v>
      </c>
      <c r="S437" s="173">
        <f t="shared" si="138"/>
        <v>0</v>
      </c>
      <c r="T437" s="173">
        <f t="shared" si="138"/>
        <v>8619227</v>
      </c>
      <c r="U437" s="75">
        <f t="shared" si="138"/>
        <v>8619227</v>
      </c>
      <c r="V437" s="285">
        <f t="shared" si="136"/>
        <v>100</v>
      </c>
      <c r="W437" s="75"/>
      <c r="X437" s="111"/>
      <c r="Y437" s="112"/>
    </row>
    <row r="438" spans="1:25" s="79" customFormat="1" ht="22.5" customHeight="1" thickTop="1" thickBot="1" x14ac:dyDescent="0.4">
      <c r="A438" s="111">
        <v>1</v>
      </c>
      <c r="B438" s="112" t="s">
        <v>94</v>
      </c>
      <c r="C438" s="112" t="s">
        <v>105</v>
      </c>
      <c r="D438" s="112" t="s">
        <v>182</v>
      </c>
      <c r="E438" s="112" t="s">
        <v>98</v>
      </c>
      <c r="F438" s="112"/>
      <c r="G438" s="112"/>
      <c r="H438" s="114"/>
      <c r="I438" s="114"/>
      <c r="J438" s="114"/>
      <c r="K438" s="115" t="s">
        <v>544</v>
      </c>
      <c r="L438" s="173"/>
      <c r="M438" s="173"/>
      <c r="N438" s="173"/>
      <c r="O438" s="173">
        <f t="shared" si="135"/>
        <v>0</v>
      </c>
      <c r="P438" s="173"/>
      <c r="Q438" s="173"/>
      <c r="R438" s="173"/>
      <c r="S438" s="173"/>
      <c r="T438" s="173">
        <v>8619227</v>
      </c>
      <c r="U438" s="75">
        <f>+T438</f>
        <v>8619227</v>
      </c>
      <c r="V438" s="285">
        <f t="shared" si="136"/>
        <v>100</v>
      </c>
      <c r="W438" s="75"/>
      <c r="X438" s="111"/>
      <c r="Y438" s="112"/>
    </row>
    <row r="439" spans="1:25" s="79" customFormat="1" ht="22.5" customHeight="1" thickTop="1" thickBot="1" x14ac:dyDescent="0.4">
      <c r="A439" s="111">
        <v>1</v>
      </c>
      <c r="B439" s="112" t="s">
        <v>94</v>
      </c>
      <c r="C439" s="112" t="s">
        <v>105</v>
      </c>
      <c r="D439" s="112" t="s">
        <v>182</v>
      </c>
      <c r="E439" s="112" t="s">
        <v>107</v>
      </c>
      <c r="F439" s="112"/>
      <c r="G439" s="112"/>
      <c r="H439" s="114"/>
      <c r="I439" s="114"/>
      <c r="J439" s="114"/>
      <c r="K439" s="115" t="s">
        <v>545</v>
      </c>
      <c r="L439" s="173"/>
      <c r="M439" s="173"/>
      <c r="N439" s="173"/>
      <c r="O439" s="173">
        <f>+L439+M439-N439</f>
        <v>0</v>
      </c>
      <c r="P439" s="173"/>
      <c r="Q439" s="173"/>
      <c r="R439" s="173"/>
      <c r="S439" s="173"/>
      <c r="T439" s="173"/>
      <c r="U439" s="75"/>
      <c r="V439" s="285" t="e">
        <f t="shared" si="136"/>
        <v>#DIV/0!</v>
      </c>
      <c r="W439" s="75"/>
      <c r="X439" s="111"/>
      <c r="Y439" s="112"/>
    </row>
    <row r="440" spans="1:25" s="88" customFormat="1" ht="22.5" customHeight="1" thickTop="1" thickBot="1" x14ac:dyDescent="0.4">
      <c r="A440" s="86">
        <v>1</v>
      </c>
      <c r="B440" s="86">
        <v>2</v>
      </c>
      <c r="C440" s="80"/>
      <c r="D440" s="80"/>
      <c r="E440" s="80"/>
      <c r="F440" s="80"/>
      <c r="G440" s="80"/>
      <c r="H440" s="80"/>
      <c r="I440" s="80"/>
      <c r="J440" s="80"/>
      <c r="K440" s="82" t="s">
        <v>546</v>
      </c>
      <c r="L440" s="174">
        <f>+L441+L448+L454+L455</f>
        <v>2957485000</v>
      </c>
      <c r="M440" s="174">
        <f t="shared" ref="M440:U440" si="139">+M441+M448+M454+M455</f>
        <v>0</v>
      </c>
      <c r="N440" s="174">
        <f t="shared" si="139"/>
        <v>0</v>
      </c>
      <c r="O440" s="174">
        <f t="shared" ref="O440:O478" si="140">+L440+M440-N440</f>
        <v>2957485000</v>
      </c>
      <c r="P440" s="174">
        <f t="shared" si="139"/>
        <v>2957485000</v>
      </c>
      <c r="Q440" s="174">
        <f t="shared" si="139"/>
        <v>0</v>
      </c>
      <c r="R440" s="174">
        <f t="shared" si="139"/>
        <v>0</v>
      </c>
      <c r="S440" s="174">
        <f t="shared" si="139"/>
        <v>0</v>
      </c>
      <c r="T440" s="174">
        <f t="shared" si="139"/>
        <v>2864143630</v>
      </c>
      <c r="U440" s="87">
        <f t="shared" si="139"/>
        <v>2864143630</v>
      </c>
      <c r="V440" s="282">
        <f t="shared" si="136"/>
        <v>100</v>
      </c>
      <c r="W440" s="87"/>
      <c r="X440" s="84"/>
      <c r="Y440" s="84"/>
    </row>
    <row r="441" spans="1:25" s="88" customFormat="1" ht="22.5" customHeight="1" thickTop="1" thickBot="1" x14ac:dyDescent="0.4">
      <c r="A441" s="86">
        <v>1</v>
      </c>
      <c r="B441" s="86">
        <v>2</v>
      </c>
      <c r="C441" s="80" t="s">
        <v>94</v>
      </c>
      <c r="D441" s="80"/>
      <c r="E441" s="80"/>
      <c r="F441" s="80"/>
      <c r="G441" s="80"/>
      <c r="H441" s="80"/>
      <c r="I441" s="80"/>
      <c r="J441" s="80"/>
      <c r="K441" s="82" t="s">
        <v>547</v>
      </c>
      <c r="L441" s="174">
        <f>+L442+L446+L447</f>
        <v>2957485000</v>
      </c>
      <c r="M441" s="174">
        <f t="shared" ref="M441:U441" si="141">+M442+M446+M447</f>
        <v>0</v>
      </c>
      <c r="N441" s="174">
        <f t="shared" si="141"/>
        <v>0</v>
      </c>
      <c r="O441" s="174">
        <f t="shared" si="140"/>
        <v>2957485000</v>
      </c>
      <c r="P441" s="174">
        <f t="shared" si="141"/>
        <v>2957485000</v>
      </c>
      <c r="Q441" s="174">
        <f t="shared" si="141"/>
        <v>0</v>
      </c>
      <c r="R441" s="174">
        <f t="shared" si="141"/>
        <v>0</v>
      </c>
      <c r="S441" s="174">
        <f t="shared" si="141"/>
        <v>0</v>
      </c>
      <c r="T441" s="174">
        <f t="shared" si="141"/>
        <v>2864143630</v>
      </c>
      <c r="U441" s="87">
        <f t="shared" si="141"/>
        <v>2864143630</v>
      </c>
      <c r="V441" s="282">
        <f t="shared" si="136"/>
        <v>100</v>
      </c>
      <c r="W441" s="87"/>
      <c r="X441" s="84"/>
      <c r="Y441" s="84"/>
    </row>
    <row r="442" spans="1:25" s="98" customFormat="1" ht="22.5" customHeight="1" thickTop="1" thickBot="1" x14ac:dyDescent="0.4">
      <c r="A442" s="90">
        <v>1</v>
      </c>
      <c r="B442" s="90">
        <v>2</v>
      </c>
      <c r="C442" s="91" t="s">
        <v>94</v>
      </c>
      <c r="D442" s="91" t="s">
        <v>98</v>
      </c>
      <c r="E442" s="91"/>
      <c r="F442" s="91"/>
      <c r="G442" s="91"/>
      <c r="H442" s="91"/>
      <c r="I442" s="91"/>
      <c r="J442" s="91"/>
      <c r="K442" s="93" t="s">
        <v>548</v>
      </c>
      <c r="L442" s="175">
        <f>SUM(L443:L445)</f>
        <v>2957485000</v>
      </c>
      <c r="M442" s="175">
        <f t="shared" ref="M442:U442" si="142">SUM(M443:M445)</f>
        <v>0</v>
      </c>
      <c r="N442" s="175">
        <f t="shared" si="142"/>
        <v>0</v>
      </c>
      <c r="O442" s="175">
        <f t="shared" si="140"/>
        <v>2957485000</v>
      </c>
      <c r="P442" s="175">
        <f t="shared" si="142"/>
        <v>2957485000</v>
      </c>
      <c r="Q442" s="175">
        <f t="shared" si="142"/>
        <v>0</v>
      </c>
      <c r="R442" s="175">
        <f t="shared" si="142"/>
        <v>0</v>
      </c>
      <c r="S442" s="175">
        <f t="shared" si="142"/>
        <v>0</v>
      </c>
      <c r="T442" s="175">
        <f t="shared" si="142"/>
        <v>2864143630</v>
      </c>
      <c r="U442" s="97">
        <f t="shared" si="142"/>
        <v>2864143630</v>
      </c>
      <c r="V442" s="280">
        <f t="shared" si="136"/>
        <v>100</v>
      </c>
      <c r="W442" s="97"/>
      <c r="X442" s="95"/>
      <c r="Y442" s="95"/>
    </row>
    <row r="443" spans="1:25" s="77" customFormat="1" ht="59.25" customHeight="1" thickTop="1" thickBot="1" x14ac:dyDescent="0.4">
      <c r="A443" s="111">
        <v>1</v>
      </c>
      <c r="B443" s="112">
        <v>2</v>
      </c>
      <c r="C443" s="112" t="s">
        <v>94</v>
      </c>
      <c r="D443" s="112" t="s">
        <v>98</v>
      </c>
      <c r="E443" s="112" t="s">
        <v>98</v>
      </c>
      <c r="F443" s="112"/>
      <c r="G443" s="112"/>
      <c r="H443" s="114"/>
      <c r="I443" s="114"/>
      <c r="J443" s="114"/>
      <c r="K443" s="115" t="s">
        <v>549</v>
      </c>
      <c r="L443" s="176">
        <v>2915243000</v>
      </c>
      <c r="M443" s="173"/>
      <c r="N443" s="173"/>
      <c r="O443" s="173">
        <f t="shared" si="140"/>
        <v>2915243000</v>
      </c>
      <c r="P443" s="176">
        <f>+O443</f>
        <v>2915243000</v>
      </c>
      <c r="Q443" s="173"/>
      <c r="R443" s="173"/>
      <c r="S443" s="173"/>
      <c r="T443" s="173">
        <v>2864143630</v>
      </c>
      <c r="U443" s="75">
        <v>2864143630</v>
      </c>
      <c r="V443" s="285">
        <f t="shared" si="136"/>
        <v>100</v>
      </c>
      <c r="W443" s="128" t="s">
        <v>742</v>
      </c>
      <c r="X443" s="126" t="s">
        <v>743</v>
      </c>
      <c r="Y443" s="112"/>
    </row>
    <row r="444" spans="1:25" s="77" customFormat="1" ht="57.75" customHeight="1" thickTop="1" thickBot="1" x14ac:dyDescent="0.4">
      <c r="A444" s="111">
        <v>1</v>
      </c>
      <c r="B444" s="112">
        <v>2</v>
      </c>
      <c r="C444" s="112" t="s">
        <v>94</v>
      </c>
      <c r="D444" s="112" t="s">
        <v>98</v>
      </c>
      <c r="E444" s="112" t="s">
        <v>107</v>
      </c>
      <c r="F444" s="112"/>
      <c r="G444" s="112"/>
      <c r="H444" s="114"/>
      <c r="I444" s="114"/>
      <c r="J444" s="114"/>
      <c r="K444" s="115" t="s">
        <v>550</v>
      </c>
      <c r="L444" s="176">
        <v>42242000</v>
      </c>
      <c r="M444" s="173"/>
      <c r="N444" s="173"/>
      <c r="O444" s="173">
        <f t="shared" si="140"/>
        <v>42242000</v>
      </c>
      <c r="P444" s="176">
        <f>+O444</f>
        <v>42242000</v>
      </c>
      <c r="Q444" s="173"/>
      <c r="R444" s="173"/>
      <c r="S444" s="173"/>
      <c r="T444" s="173"/>
      <c r="U444" s="75"/>
      <c r="V444" s="285" t="e">
        <f t="shared" si="136"/>
        <v>#DIV/0!</v>
      </c>
      <c r="W444" s="128" t="s">
        <v>742</v>
      </c>
      <c r="X444" s="126" t="s">
        <v>743</v>
      </c>
      <c r="Y444" s="112"/>
    </row>
    <row r="445" spans="1:25" s="77" customFormat="1" ht="22.5" customHeight="1" thickTop="1" thickBot="1" x14ac:dyDescent="0.4">
      <c r="A445" s="111">
        <v>1</v>
      </c>
      <c r="B445" s="112">
        <v>2</v>
      </c>
      <c r="C445" s="112" t="s">
        <v>94</v>
      </c>
      <c r="D445" s="112" t="s">
        <v>98</v>
      </c>
      <c r="E445" s="112" t="s">
        <v>168</v>
      </c>
      <c r="F445" s="112"/>
      <c r="G445" s="112"/>
      <c r="H445" s="114"/>
      <c r="I445" s="114"/>
      <c r="J445" s="114"/>
      <c r="K445" s="115" t="s">
        <v>551</v>
      </c>
      <c r="L445" s="173"/>
      <c r="M445" s="173"/>
      <c r="N445" s="173"/>
      <c r="O445" s="173">
        <f t="shared" si="140"/>
        <v>0</v>
      </c>
      <c r="P445" s="173"/>
      <c r="Q445" s="173"/>
      <c r="R445" s="173"/>
      <c r="S445" s="173"/>
      <c r="T445" s="173"/>
      <c r="U445" s="75"/>
      <c r="V445" s="285" t="e">
        <f t="shared" si="136"/>
        <v>#DIV/0!</v>
      </c>
      <c r="W445" s="75"/>
      <c r="X445" s="111"/>
      <c r="Y445" s="112"/>
    </row>
    <row r="446" spans="1:25" s="98" customFormat="1" ht="22.5" customHeight="1" thickTop="1" thickBot="1" x14ac:dyDescent="0.4">
      <c r="A446" s="90">
        <v>1</v>
      </c>
      <c r="B446" s="90">
        <v>2</v>
      </c>
      <c r="C446" s="91" t="s">
        <v>94</v>
      </c>
      <c r="D446" s="91" t="s">
        <v>107</v>
      </c>
      <c r="E446" s="91"/>
      <c r="F446" s="91"/>
      <c r="G446" s="91"/>
      <c r="H446" s="91"/>
      <c r="I446" s="91"/>
      <c r="J446" s="91"/>
      <c r="K446" s="93" t="s">
        <v>552</v>
      </c>
      <c r="L446" s="175"/>
      <c r="M446" s="175"/>
      <c r="N446" s="175"/>
      <c r="O446" s="175">
        <f t="shared" si="140"/>
        <v>0</v>
      </c>
      <c r="P446" s="175"/>
      <c r="Q446" s="175"/>
      <c r="R446" s="175"/>
      <c r="S446" s="175"/>
      <c r="T446" s="175"/>
      <c r="U446" s="97"/>
      <c r="V446" s="280" t="e">
        <f t="shared" si="136"/>
        <v>#DIV/0!</v>
      </c>
      <c r="W446" s="97"/>
      <c r="X446" s="95"/>
      <c r="Y446" s="95"/>
    </row>
    <row r="447" spans="1:25" s="98" customFormat="1" ht="22.5" customHeight="1" thickTop="1" thickBot="1" x14ac:dyDescent="0.4">
      <c r="A447" s="90">
        <v>1</v>
      </c>
      <c r="B447" s="90">
        <v>2</v>
      </c>
      <c r="C447" s="91" t="s">
        <v>94</v>
      </c>
      <c r="D447" s="91" t="s">
        <v>168</v>
      </c>
      <c r="E447" s="91"/>
      <c r="F447" s="91"/>
      <c r="G447" s="91"/>
      <c r="H447" s="91"/>
      <c r="I447" s="91"/>
      <c r="J447" s="91"/>
      <c r="K447" s="93" t="s">
        <v>553</v>
      </c>
      <c r="L447" s="175"/>
      <c r="M447" s="175"/>
      <c r="N447" s="175"/>
      <c r="O447" s="175">
        <f t="shared" si="140"/>
        <v>0</v>
      </c>
      <c r="P447" s="175"/>
      <c r="Q447" s="175"/>
      <c r="R447" s="175"/>
      <c r="S447" s="175"/>
      <c r="T447" s="175"/>
      <c r="U447" s="97"/>
      <c r="V447" s="280" t="e">
        <f t="shared" si="136"/>
        <v>#DIV/0!</v>
      </c>
      <c r="W447" s="97"/>
      <c r="X447" s="95"/>
      <c r="Y447" s="95"/>
    </row>
    <row r="448" spans="1:25" s="88" customFormat="1" ht="22.5" customHeight="1" thickTop="1" thickBot="1" x14ac:dyDescent="0.4">
      <c r="A448" s="86">
        <v>1</v>
      </c>
      <c r="B448" s="86">
        <v>2</v>
      </c>
      <c r="C448" s="80" t="s">
        <v>105</v>
      </c>
      <c r="D448" s="80"/>
      <c r="E448" s="80"/>
      <c r="F448" s="80"/>
      <c r="G448" s="80"/>
      <c r="H448" s="80"/>
      <c r="I448" s="80"/>
      <c r="J448" s="80"/>
      <c r="K448" s="89" t="s">
        <v>554</v>
      </c>
      <c r="L448" s="174">
        <f>+L449+L453</f>
        <v>0</v>
      </c>
      <c r="M448" s="174">
        <f t="shared" ref="M448:U448" si="143">+M449+M453</f>
        <v>0</v>
      </c>
      <c r="N448" s="174">
        <f t="shared" si="143"/>
        <v>0</v>
      </c>
      <c r="O448" s="174">
        <f t="shared" si="140"/>
        <v>0</v>
      </c>
      <c r="P448" s="174">
        <f t="shared" si="143"/>
        <v>0</v>
      </c>
      <c r="Q448" s="174">
        <f t="shared" si="143"/>
        <v>0</v>
      </c>
      <c r="R448" s="174">
        <f t="shared" si="143"/>
        <v>0</v>
      </c>
      <c r="S448" s="174">
        <f t="shared" si="143"/>
        <v>0</v>
      </c>
      <c r="T448" s="174">
        <f t="shared" si="143"/>
        <v>0</v>
      </c>
      <c r="U448" s="87">
        <f t="shared" si="143"/>
        <v>0</v>
      </c>
      <c r="V448" s="282" t="e">
        <f t="shared" si="136"/>
        <v>#DIV/0!</v>
      </c>
      <c r="W448" s="87"/>
      <c r="X448" s="84"/>
      <c r="Y448" s="84"/>
    </row>
    <row r="449" spans="1:25" s="98" customFormat="1" ht="22.5" customHeight="1" thickTop="1" thickBot="1" x14ac:dyDescent="0.4">
      <c r="A449" s="90">
        <v>1</v>
      </c>
      <c r="B449" s="90">
        <v>2</v>
      </c>
      <c r="C449" s="91" t="s">
        <v>105</v>
      </c>
      <c r="D449" s="91" t="s">
        <v>98</v>
      </c>
      <c r="E449" s="91"/>
      <c r="F449" s="91"/>
      <c r="G449" s="91"/>
      <c r="H449" s="91"/>
      <c r="I449" s="91"/>
      <c r="J449" s="91"/>
      <c r="K449" s="93" t="s">
        <v>555</v>
      </c>
      <c r="L449" s="175">
        <f>SUM(L450:L452)</f>
        <v>0</v>
      </c>
      <c r="M449" s="175">
        <f t="shared" ref="M449:U449" si="144">SUM(M450:M452)</f>
        <v>0</v>
      </c>
      <c r="N449" s="175">
        <f t="shared" si="144"/>
        <v>0</v>
      </c>
      <c r="O449" s="175">
        <f t="shared" si="140"/>
        <v>0</v>
      </c>
      <c r="P449" s="175">
        <f t="shared" si="144"/>
        <v>0</v>
      </c>
      <c r="Q449" s="175">
        <f t="shared" si="144"/>
        <v>0</v>
      </c>
      <c r="R449" s="175">
        <f t="shared" si="144"/>
        <v>0</v>
      </c>
      <c r="S449" s="175">
        <f t="shared" si="144"/>
        <v>0</v>
      </c>
      <c r="T449" s="175">
        <f t="shared" si="144"/>
        <v>0</v>
      </c>
      <c r="U449" s="97">
        <f t="shared" si="144"/>
        <v>0</v>
      </c>
      <c r="V449" s="280" t="e">
        <f t="shared" si="136"/>
        <v>#DIV/0!</v>
      </c>
      <c r="W449" s="97"/>
      <c r="X449" s="95"/>
      <c r="Y449" s="95"/>
    </row>
    <row r="450" spans="1:25" s="77" customFormat="1" ht="22.5" customHeight="1" thickTop="1" thickBot="1" x14ac:dyDescent="0.4">
      <c r="A450" s="111">
        <v>1</v>
      </c>
      <c r="B450" s="112" t="s">
        <v>105</v>
      </c>
      <c r="C450" s="112" t="s">
        <v>105</v>
      </c>
      <c r="D450" s="112" t="s">
        <v>98</v>
      </c>
      <c r="E450" s="112" t="s">
        <v>98</v>
      </c>
      <c r="F450" s="112"/>
      <c r="G450" s="112"/>
      <c r="H450" s="114"/>
      <c r="I450" s="114"/>
      <c r="J450" s="114"/>
      <c r="K450" s="115" t="s">
        <v>556</v>
      </c>
      <c r="L450" s="173"/>
      <c r="M450" s="173"/>
      <c r="N450" s="173"/>
      <c r="O450" s="173">
        <f t="shared" si="140"/>
        <v>0</v>
      </c>
      <c r="P450" s="173"/>
      <c r="Q450" s="173"/>
      <c r="R450" s="173"/>
      <c r="S450" s="173"/>
      <c r="T450" s="173"/>
      <c r="U450" s="75"/>
      <c r="V450" s="285" t="e">
        <f t="shared" si="136"/>
        <v>#DIV/0!</v>
      </c>
      <c r="W450" s="75"/>
      <c r="X450" s="111"/>
      <c r="Y450" s="112"/>
    </row>
    <row r="451" spans="1:25" s="77" customFormat="1" ht="22.5" customHeight="1" thickTop="1" thickBot="1" x14ac:dyDescent="0.4">
      <c r="A451" s="111">
        <v>1</v>
      </c>
      <c r="B451" s="112" t="s">
        <v>105</v>
      </c>
      <c r="C451" s="112" t="s">
        <v>105</v>
      </c>
      <c r="D451" s="112" t="s">
        <v>98</v>
      </c>
      <c r="E451" s="112" t="s">
        <v>107</v>
      </c>
      <c r="F451" s="112"/>
      <c r="G451" s="112"/>
      <c r="H451" s="114"/>
      <c r="I451" s="114"/>
      <c r="J451" s="114"/>
      <c r="K451" s="115" t="s">
        <v>557</v>
      </c>
      <c r="L451" s="173"/>
      <c r="M451" s="173"/>
      <c r="N451" s="173"/>
      <c r="O451" s="173">
        <f t="shared" si="140"/>
        <v>0</v>
      </c>
      <c r="P451" s="173"/>
      <c r="Q451" s="173"/>
      <c r="R451" s="173"/>
      <c r="S451" s="173"/>
      <c r="T451" s="173"/>
      <c r="U451" s="75"/>
      <c r="V451" s="285" t="e">
        <f t="shared" si="136"/>
        <v>#DIV/0!</v>
      </c>
      <c r="W451" s="75"/>
      <c r="X451" s="111"/>
      <c r="Y451" s="112"/>
    </row>
    <row r="452" spans="1:25" s="77" customFormat="1" ht="22.5" customHeight="1" thickTop="1" thickBot="1" x14ac:dyDescent="0.4">
      <c r="A452" s="111">
        <v>1</v>
      </c>
      <c r="B452" s="112" t="s">
        <v>105</v>
      </c>
      <c r="C452" s="112" t="s">
        <v>105</v>
      </c>
      <c r="D452" s="112" t="s">
        <v>98</v>
      </c>
      <c r="E452" s="112" t="s">
        <v>168</v>
      </c>
      <c r="F452" s="112"/>
      <c r="G452" s="112"/>
      <c r="H452" s="114"/>
      <c r="I452" s="114"/>
      <c r="J452" s="114"/>
      <c r="K452" s="115" t="s">
        <v>558</v>
      </c>
      <c r="L452" s="173"/>
      <c r="M452" s="173"/>
      <c r="N452" s="173"/>
      <c r="O452" s="173">
        <f t="shared" si="140"/>
        <v>0</v>
      </c>
      <c r="P452" s="173"/>
      <c r="Q452" s="173"/>
      <c r="R452" s="173"/>
      <c r="S452" s="173"/>
      <c r="T452" s="173"/>
      <c r="U452" s="75"/>
      <c r="V452" s="285" t="e">
        <f t="shared" si="136"/>
        <v>#DIV/0!</v>
      </c>
      <c r="W452" s="75"/>
      <c r="X452" s="111"/>
      <c r="Y452" s="112"/>
    </row>
    <row r="453" spans="1:25" s="98" customFormat="1" ht="22.5" customHeight="1" thickTop="1" thickBot="1" x14ac:dyDescent="0.4">
      <c r="A453" s="90">
        <v>1</v>
      </c>
      <c r="B453" s="90">
        <v>2</v>
      </c>
      <c r="C453" s="91" t="s">
        <v>105</v>
      </c>
      <c r="D453" s="91" t="s">
        <v>107</v>
      </c>
      <c r="E453" s="91"/>
      <c r="F453" s="91"/>
      <c r="G453" s="91"/>
      <c r="H453" s="91"/>
      <c r="I453" s="91"/>
      <c r="J453" s="91"/>
      <c r="K453" s="93" t="s">
        <v>559</v>
      </c>
      <c r="L453" s="175"/>
      <c r="M453" s="175"/>
      <c r="N453" s="175"/>
      <c r="O453" s="175">
        <f t="shared" si="140"/>
        <v>0</v>
      </c>
      <c r="P453" s="175"/>
      <c r="Q453" s="175"/>
      <c r="R453" s="175"/>
      <c r="S453" s="175"/>
      <c r="T453" s="175"/>
      <c r="U453" s="97"/>
      <c r="V453" s="280" t="e">
        <f t="shared" si="136"/>
        <v>#DIV/0!</v>
      </c>
      <c r="W453" s="97"/>
      <c r="X453" s="95"/>
      <c r="Y453" s="95"/>
    </row>
    <row r="454" spans="1:25" s="88" customFormat="1" ht="22.5" customHeight="1" thickTop="1" thickBot="1" x14ac:dyDescent="0.4">
      <c r="A454" s="86">
        <v>1</v>
      </c>
      <c r="B454" s="86">
        <v>2</v>
      </c>
      <c r="C454" s="80" t="s">
        <v>560</v>
      </c>
      <c r="D454" s="80"/>
      <c r="E454" s="80"/>
      <c r="F454" s="80"/>
      <c r="G454" s="80"/>
      <c r="H454" s="80"/>
      <c r="I454" s="80"/>
      <c r="J454" s="80"/>
      <c r="K454" s="82" t="s">
        <v>561</v>
      </c>
      <c r="L454" s="174"/>
      <c r="M454" s="174"/>
      <c r="N454" s="174"/>
      <c r="O454" s="174">
        <f t="shared" si="140"/>
        <v>0</v>
      </c>
      <c r="P454" s="174"/>
      <c r="Q454" s="174"/>
      <c r="R454" s="174"/>
      <c r="S454" s="174"/>
      <c r="T454" s="174"/>
      <c r="U454" s="87"/>
      <c r="V454" s="282" t="e">
        <f t="shared" si="136"/>
        <v>#DIV/0!</v>
      </c>
      <c r="W454" s="87"/>
      <c r="X454" s="84"/>
      <c r="Y454" s="84"/>
    </row>
    <row r="455" spans="1:25" s="88" customFormat="1" ht="22.5" customHeight="1" thickTop="1" thickBot="1" x14ac:dyDescent="0.4">
      <c r="A455" s="86">
        <v>1</v>
      </c>
      <c r="B455" s="86">
        <v>2</v>
      </c>
      <c r="C455" s="80" t="s">
        <v>562</v>
      </c>
      <c r="D455" s="80"/>
      <c r="E455" s="80"/>
      <c r="F455" s="80"/>
      <c r="G455" s="80"/>
      <c r="H455" s="80"/>
      <c r="I455" s="80"/>
      <c r="J455" s="80"/>
      <c r="K455" s="82" t="s">
        <v>563</v>
      </c>
      <c r="L455" s="174">
        <f>+L456</f>
        <v>0</v>
      </c>
      <c r="M455" s="174">
        <f t="shared" ref="M455:U455" si="145">+M456</f>
        <v>0</v>
      </c>
      <c r="N455" s="174">
        <f t="shared" si="145"/>
        <v>0</v>
      </c>
      <c r="O455" s="174">
        <f t="shared" si="140"/>
        <v>0</v>
      </c>
      <c r="P455" s="174">
        <f t="shared" si="145"/>
        <v>0</v>
      </c>
      <c r="Q455" s="174">
        <f t="shared" si="145"/>
        <v>0</v>
      </c>
      <c r="R455" s="174">
        <f t="shared" si="145"/>
        <v>0</v>
      </c>
      <c r="S455" s="174">
        <f t="shared" si="145"/>
        <v>0</v>
      </c>
      <c r="T455" s="174">
        <f t="shared" si="145"/>
        <v>0</v>
      </c>
      <c r="U455" s="87">
        <f t="shared" si="145"/>
        <v>0</v>
      </c>
      <c r="V455" s="87"/>
      <c r="W455" s="87"/>
      <c r="X455" s="84"/>
      <c r="Y455" s="84"/>
    </row>
    <row r="456" spans="1:25" s="98" customFormat="1" ht="22.5" customHeight="1" thickTop="1" thickBot="1" x14ac:dyDescent="0.4">
      <c r="A456" s="90">
        <v>1</v>
      </c>
      <c r="B456" s="90">
        <v>2</v>
      </c>
      <c r="C456" s="91" t="s">
        <v>562</v>
      </c>
      <c r="D456" s="91" t="s">
        <v>98</v>
      </c>
      <c r="E456" s="91"/>
      <c r="F456" s="91"/>
      <c r="G456" s="91"/>
      <c r="H456" s="91"/>
      <c r="I456" s="91"/>
      <c r="J456" s="91"/>
      <c r="K456" s="93" t="s">
        <v>564</v>
      </c>
      <c r="L456" s="175"/>
      <c r="M456" s="175"/>
      <c r="N456" s="175"/>
      <c r="O456" s="175">
        <f t="shared" si="140"/>
        <v>0</v>
      </c>
      <c r="P456" s="175"/>
      <c r="Q456" s="175"/>
      <c r="R456" s="175"/>
      <c r="S456" s="175"/>
      <c r="T456" s="175"/>
      <c r="U456" s="97"/>
      <c r="V456" s="97"/>
      <c r="W456" s="97"/>
      <c r="X456" s="95"/>
      <c r="Y456" s="95"/>
    </row>
    <row r="457" spans="1:25" s="88" customFormat="1" ht="22.5" customHeight="1" thickTop="1" thickBot="1" x14ac:dyDescent="0.4">
      <c r="A457" s="86">
        <v>1</v>
      </c>
      <c r="B457" s="80" t="s">
        <v>560</v>
      </c>
      <c r="C457" s="80"/>
      <c r="D457" s="80"/>
      <c r="E457" s="80"/>
      <c r="F457" s="80"/>
      <c r="G457" s="80"/>
      <c r="H457" s="80"/>
      <c r="I457" s="80"/>
      <c r="J457" s="80"/>
      <c r="K457" s="82" t="s">
        <v>565</v>
      </c>
      <c r="L457" s="174">
        <f>+L458+L465+L472</f>
        <v>7416339885</v>
      </c>
      <c r="M457" s="174">
        <f t="shared" ref="M457:U457" si="146">+M458+M465+M472</f>
        <v>0</v>
      </c>
      <c r="N457" s="174">
        <f t="shared" si="146"/>
        <v>3000000</v>
      </c>
      <c r="O457" s="174">
        <f t="shared" si="140"/>
        <v>7413339885</v>
      </c>
      <c r="P457" s="174">
        <f t="shared" si="146"/>
        <v>0</v>
      </c>
      <c r="Q457" s="174">
        <f t="shared" si="146"/>
        <v>7413339885</v>
      </c>
      <c r="R457" s="174">
        <f t="shared" si="146"/>
        <v>0</v>
      </c>
      <c r="S457" s="174">
        <f t="shared" si="146"/>
        <v>0</v>
      </c>
      <c r="T457" s="174">
        <f t="shared" si="146"/>
        <v>7277677999</v>
      </c>
      <c r="U457" s="87">
        <f t="shared" si="146"/>
        <v>7277677999</v>
      </c>
      <c r="V457" s="282">
        <f>+U457/O457*100</f>
        <v>98.170030133455839</v>
      </c>
      <c r="W457" s="87"/>
      <c r="X457" s="84"/>
      <c r="Y457" s="84"/>
    </row>
    <row r="458" spans="1:25" s="88" customFormat="1" ht="22.5" customHeight="1" thickTop="1" thickBot="1" x14ac:dyDescent="0.4">
      <c r="A458" s="86">
        <v>1</v>
      </c>
      <c r="B458" s="80" t="s">
        <v>560</v>
      </c>
      <c r="C458" s="80" t="s">
        <v>94</v>
      </c>
      <c r="D458" s="80"/>
      <c r="E458" s="80"/>
      <c r="F458" s="80"/>
      <c r="G458" s="80"/>
      <c r="H458" s="80"/>
      <c r="I458" s="80"/>
      <c r="J458" s="80"/>
      <c r="K458" s="82" t="s">
        <v>566</v>
      </c>
      <c r="L458" s="174">
        <f>+L459+L463+L464</f>
        <v>0</v>
      </c>
      <c r="M458" s="174">
        <f t="shared" ref="M458:U458" si="147">+M459+M463+M464</f>
        <v>0</v>
      </c>
      <c r="N458" s="174">
        <f t="shared" si="147"/>
        <v>0</v>
      </c>
      <c r="O458" s="174">
        <f t="shared" si="140"/>
        <v>0</v>
      </c>
      <c r="P458" s="174">
        <f t="shared" si="147"/>
        <v>0</v>
      </c>
      <c r="Q458" s="174">
        <f t="shared" si="147"/>
        <v>0</v>
      </c>
      <c r="R458" s="174">
        <f t="shared" si="147"/>
        <v>0</v>
      </c>
      <c r="S458" s="174">
        <f t="shared" si="147"/>
        <v>0</v>
      </c>
      <c r="T458" s="174">
        <f t="shared" si="147"/>
        <v>0</v>
      </c>
      <c r="U458" s="87">
        <f t="shared" si="147"/>
        <v>0</v>
      </c>
      <c r="V458" s="87"/>
      <c r="W458" s="87"/>
      <c r="X458" s="84"/>
      <c r="Y458" s="84"/>
    </row>
    <row r="459" spans="1:25" s="98" customFormat="1" ht="22.5" customHeight="1" thickTop="1" thickBot="1" x14ac:dyDescent="0.4">
      <c r="A459" s="90">
        <v>1</v>
      </c>
      <c r="B459" s="90">
        <v>3</v>
      </c>
      <c r="C459" s="91" t="s">
        <v>94</v>
      </c>
      <c r="D459" s="91" t="s">
        <v>98</v>
      </c>
      <c r="E459" s="91"/>
      <c r="F459" s="91"/>
      <c r="G459" s="91"/>
      <c r="H459" s="91"/>
      <c r="I459" s="91"/>
      <c r="J459" s="91"/>
      <c r="K459" s="93" t="s">
        <v>567</v>
      </c>
      <c r="L459" s="175">
        <f>SUM(L460:L462)</f>
        <v>0</v>
      </c>
      <c r="M459" s="175">
        <f t="shared" ref="M459:U459" si="148">SUM(M460:M462)</f>
        <v>0</v>
      </c>
      <c r="N459" s="175">
        <f t="shared" si="148"/>
        <v>0</v>
      </c>
      <c r="O459" s="175">
        <f t="shared" si="140"/>
        <v>0</v>
      </c>
      <c r="P459" s="175">
        <f t="shared" si="148"/>
        <v>0</v>
      </c>
      <c r="Q459" s="175">
        <f t="shared" si="148"/>
        <v>0</v>
      </c>
      <c r="R459" s="175">
        <f t="shared" si="148"/>
        <v>0</v>
      </c>
      <c r="S459" s="175">
        <f t="shared" si="148"/>
        <v>0</v>
      </c>
      <c r="T459" s="175">
        <f t="shared" si="148"/>
        <v>0</v>
      </c>
      <c r="U459" s="97">
        <f t="shared" si="148"/>
        <v>0</v>
      </c>
      <c r="V459" s="97" t="e">
        <f t="shared" ref="V459:V464" si="149">+U459/T459</f>
        <v>#DIV/0!</v>
      </c>
      <c r="W459" s="97"/>
      <c r="X459" s="95"/>
      <c r="Y459" s="95"/>
    </row>
    <row r="460" spans="1:25" s="77" customFormat="1" ht="22.5" customHeight="1" thickTop="1" thickBot="1" x14ac:dyDescent="0.4">
      <c r="A460" s="111">
        <v>1</v>
      </c>
      <c r="B460" s="112" t="s">
        <v>560</v>
      </c>
      <c r="C460" s="112" t="s">
        <v>94</v>
      </c>
      <c r="D460" s="112" t="s">
        <v>98</v>
      </c>
      <c r="E460" s="112" t="s">
        <v>98</v>
      </c>
      <c r="F460" s="112"/>
      <c r="G460" s="112"/>
      <c r="H460" s="114"/>
      <c r="I460" s="114"/>
      <c r="J460" s="114"/>
      <c r="K460" s="115" t="s">
        <v>568</v>
      </c>
      <c r="L460" s="173"/>
      <c r="M460" s="173"/>
      <c r="N460" s="173"/>
      <c r="O460" s="173">
        <f t="shared" si="140"/>
        <v>0</v>
      </c>
      <c r="P460" s="173"/>
      <c r="Q460" s="173"/>
      <c r="R460" s="173"/>
      <c r="S460" s="173"/>
      <c r="T460" s="173"/>
      <c r="U460" s="75"/>
      <c r="V460" s="75" t="e">
        <f t="shared" si="149"/>
        <v>#DIV/0!</v>
      </c>
      <c r="W460" s="75"/>
      <c r="X460" s="111"/>
      <c r="Y460" s="112"/>
    </row>
    <row r="461" spans="1:25" s="77" customFormat="1" ht="22.5" customHeight="1" thickTop="1" thickBot="1" x14ac:dyDescent="0.4">
      <c r="A461" s="111">
        <v>1</v>
      </c>
      <c r="B461" s="112" t="s">
        <v>560</v>
      </c>
      <c r="C461" s="112" t="s">
        <v>94</v>
      </c>
      <c r="D461" s="112" t="s">
        <v>98</v>
      </c>
      <c r="E461" s="112" t="s">
        <v>107</v>
      </c>
      <c r="F461" s="112"/>
      <c r="G461" s="112"/>
      <c r="H461" s="114"/>
      <c r="I461" s="114"/>
      <c r="J461" s="114"/>
      <c r="K461" s="115" t="s">
        <v>569</v>
      </c>
      <c r="L461" s="173"/>
      <c r="M461" s="173"/>
      <c r="N461" s="173"/>
      <c r="O461" s="173">
        <f t="shared" si="140"/>
        <v>0</v>
      </c>
      <c r="P461" s="173"/>
      <c r="Q461" s="173"/>
      <c r="R461" s="173"/>
      <c r="S461" s="173"/>
      <c r="T461" s="173"/>
      <c r="U461" s="75"/>
      <c r="V461" s="75" t="e">
        <f t="shared" si="149"/>
        <v>#DIV/0!</v>
      </c>
      <c r="W461" s="75"/>
      <c r="X461" s="111"/>
      <c r="Y461" s="112"/>
    </row>
    <row r="462" spans="1:25" s="77" customFormat="1" ht="22.5" customHeight="1" thickTop="1" thickBot="1" x14ac:dyDescent="0.4">
      <c r="A462" s="111">
        <v>1</v>
      </c>
      <c r="B462" s="112" t="s">
        <v>560</v>
      </c>
      <c r="C462" s="112" t="s">
        <v>94</v>
      </c>
      <c r="D462" s="112" t="s">
        <v>98</v>
      </c>
      <c r="E462" s="112" t="s">
        <v>168</v>
      </c>
      <c r="F462" s="112"/>
      <c r="G462" s="112"/>
      <c r="H462" s="114"/>
      <c r="I462" s="114"/>
      <c r="J462" s="114"/>
      <c r="K462" s="115" t="s">
        <v>570</v>
      </c>
      <c r="L462" s="173"/>
      <c r="M462" s="173"/>
      <c r="N462" s="173"/>
      <c r="O462" s="173">
        <f t="shared" si="140"/>
        <v>0</v>
      </c>
      <c r="P462" s="173"/>
      <c r="Q462" s="173"/>
      <c r="R462" s="173"/>
      <c r="S462" s="173"/>
      <c r="T462" s="173"/>
      <c r="U462" s="75"/>
      <c r="V462" s="75" t="e">
        <f t="shared" si="149"/>
        <v>#DIV/0!</v>
      </c>
      <c r="W462" s="75"/>
      <c r="X462" s="111"/>
      <c r="Y462" s="112"/>
    </row>
    <row r="463" spans="1:25" s="98" customFormat="1" ht="22.5" customHeight="1" thickTop="1" thickBot="1" x14ac:dyDescent="0.4">
      <c r="A463" s="90">
        <v>1</v>
      </c>
      <c r="B463" s="90">
        <v>3</v>
      </c>
      <c r="C463" s="91" t="s">
        <v>94</v>
      </c>
      <c r="D463" s="91" t="s">
        <v>107</v>
      </c>
      <c r="E463" s="91"/>
      <c r="F463" s="91"/>
      <c r="G463" s="91"/>
      <c r="H463" s="91"/>
      <c r="I463" s="91"/>
      <c r="J463" s="91"/>
      <c r="K463" s="93" t="s">
        <v>571</v>
      </c>
      <c r="L463" s="175"/>
      <c r="M463" s="175"/>
      <c r="N463" s="175"/>
      <c r="O463" s="175">
        <f t="shared" si="140"/>
        <v>0</v>
      </c>
      <c r="P463" s="175"/>
      <c r="Q463" s="175"/>
      <c r="R463" s="175"/>
      <c r="S463" s="175"/>
      <c r="T463" s="175"/>
      <c r="U463" s="97"/>
      <c r="V463" s="97" t="e">
        <f t="shared" si="149"/>
        <v>#DIV/0!</v>
      </c>
      <c r="W463" s="97"/>
      <c r="X463" s="95"/>
      <c r="Y463" s="95"/>
    </row>
    <row r="464" spans="1:25" s="98" customFormat="1" ht="22.5" customHeight="1" thickTop="1" thickBot="1" x14ac:dyDescent="0.4">
      <c r="A464" s="90">
        <v>1</v>
      </c>
      <c r="B464" s="90">
        <v>3</v>
      </c>
      <c r="C464" s="91" t="s">
        <v>94</v>
      </c>
      <c r="D464" s="91" t="s">
        <v>168</v>
      </c>
      <c r="E464" s="91"/>
      <c r="F464" s="91"/>
      <c r="G464" s="91"/>
      <c r="H464" s="91"/>
      <c r="I464" s="91"/>
      <c r="J464" s="91"/>
      <c r="K464" s="93" t="s">
        <v>572</v>
      </c>
      <c r="L464" s="175"/>
      <c r="M464" s="175"/>
      <c r="N464" s="175"/>
      <c r="O464" s="175">
        <f t="shared" si="140"/>
        <v>0</v>
      </c>
      <c r="P464" s="175"/>
      <c r="Q464" s="175"/>
      <c r="R464" s="175"/>
      <c r="S464" s="175"/>
      <c r="T464" s="175"/>
      <c r="U464" s="97"/>
      <c r="V464" s="97" t="e">
        <f t="shared" si="149"/>
        <v>#DIV/0!</v>
      </c>
      <c r="W464" s="97"/>
      <c r="X464" s="95"/>
      <c r="Y464" s="95"/>
    </row>
    <row r="465" spans="1:25" s="88" customFormat="1" ht="22.5" customHeight="1" thickTop="1" thickBot="1" x14ac:dyDescent="0.4">
      <c r="A465" s="86">
        <v>1</v>
      </c>
      <c r="B465" s="80" t="s">
        <v>560</v>
      </c>
      <c r="C465" s="80" t="s">
        <v>105</v>
      </c>
      <c r="D465" s="80"/>
      <c r="E465" s="80"/>
      <c r="F465" s="80"/>
      <c r="G465" s="80"/>
      <c r="H465" s="80"/>
      <c r="I465" s="80"/>
      <c r="J465" s="80"/>
      <c r="K465" s="82" t="s">
        <v>573</v>
      </c>
      <c r="L465" s="174">
        <f>+L466+L470+L471</f>
        <v>0</v>
      </c>
      <c r="M465" s="174">
        <f t="shared" ref="M465:U465" si="150">+M466+M470+M471</f>
        <v>0</v>
      </c>
      <c r="N465" s="174">
        <f t="shared" si="150"/>
        <v>0</v>
      </c>
      <c r="O465" s="174">
        <f t="shared" si="140"/>
        <v>0</v>
      </c>
      <c r="P465" s="174">
        <f t="shared" si="150"/>
        <v>0</v>
      </c>
      <c r="Q465" s="174">
        <f t="shared" si="150"/>
        <v>0</v>
      </c>
      <c r="R465" s="174">
        <f t="shared" si="150"/>
        <v>0</v>
      </c>
      <c r="S465" s="174">
        <f t="shared" si="150"/>
        <v>0</v>
      </c>
      <c r="T465" s="174">
        <f t="shared" si="150"/>
        <v>0</v>
      </c>
      <c r="U465" s="87">
        <f t="shared" si="150"/>
        <v>0</v>
      </c>
      <c r="V465" s="87"/>
      <c r="W465" s="87"/>
      <c r="X465" s="84"/>
      <c r="Y465" s="84"/>
    </row>
    <row r="466" spans="1:25" s="98" customFormat="1" ht="22.5" customHeight="1" thickTop="1" thickBot="1" x14ac:dyDescent="0.4">
      <c r="A466" s="90">
        <v>1</v>
      </c>
      <c r="B466" s="90">
        <v>3</v>
      </c>
      <c r="C466" s="91" t="s">
        <v>105</v>
      </c>
      <c r="D466" s="91" t="s">
        <v>98</v>
      </c>
      <c r="E466" s="91"/>
      <c r="F466" s="91"/>
      <c r="G466" s="91"/>
      <c r="H466" s="91"/>
      <c r="I466" s="91"/>
      <c r="J466" s="91"/>
      <c r="K466" s="93" t="s">
        <v>567</v>
      </c>
      <c r="L466" s="175">
        <f>SUM(L467:L469)</f>
        <v>0</v>
      </c>
      <c r="M466" s="175">
        <f t="shared" ref="M466:U466" si="151">SUM(M467:M469)</f>
        <v>0</v>
      </c>
      <c r="N466" s="175">
        <f t="shared" si="151"/>
        <v>0</v>
      </c>
      <c r="O466" s="175">
        <f t="shared" si="140"/>
        <v>0</v>
      </c>
      <c r="P466" s="175">
        <f t="shared" si="151"/>
        <v>0</v>
      </c>
      <c r="Q466" s="175">
        <f t="shared" si="151"/>
        <v>0</v>
      </c>
      <c r="R466" s="175">
        <f t="shared" si="151"/>
        <v>0</v>
      </c>
      <c r="S466" s="175">
        <f t="shared" si="151"/>
        <v>0</v>
      </c>
      <c r="T466" s="175">
        <f t="shared" si="151"/>
        <v>0</v>
      </c>
      <c r="U466" s="97">
        <f t="shared" si="151"/>
        <v>0</v>
      </c>
      <c r="V466" s="97"/>
      <c r="W466" s="97"/>
      <c r="X466" s="95"/>
      <c r="Y466" s="95"/>
    </row>
    <row r="467" spans="1:25" s="77" customFormat="1" ht="22.5" customHeight="1" thickTop="1" thickBot="1" x14ac:dyDescent="0.4">
      <c r="A467" s="111">
        <v>1</v>
      </c>
      <c r="B467" s="112" t="s">
        <v>560</v>
      </c>
      <c r="C467" s="112" t="s">
        <v>105</v>
      </c>
      <c r="D467" s="112" t="s">
        <v>98</v>
      </c>
      <c r="E467" s="112" t="s">
        <v>98</v>
      </c>
      <c r="F467" s="112"/>
      <c r="G467" s="112"/>
      <c r="H467" s="114"/>
      <c r="I467" s="114"/>
      <c r="J467" s="114"/>
      <c r="K467" s="115" t="s">
        <v>568</v>
      </c>
      <c r="L467" s="173"/>
      <c r="M467" s="173"/>
      <c r="N467" s="173"/>
      <c r="O467" s="173">
        <f t="shared" si="140"/>
        <v>0</v>
      </c>
      <c r="P467" s="173"/>
      <c r="Q467" s="173"/>
      <c r="R467" s="173"/>
      <c r="S467" s="173"/>
      <c r="T467" s="173"/>
      <c r="U467" s="75"/>
      <c r="V467" s="75"/>
      <c r="W467" s="75"/>
      <c r="X467" s="111"/>
      <c r="Y467" s="112"/>
    </row>
    <row r="468" spans="1:25" s="77" customFormat="1" ht="22.5" customHeight="1" thickTop="1" thickBot="1" x14ac:dyDescent="0.4">
      <c r="A468" s="111">
        <v>1</v>
      </c>
      <c r="B468" s="112" t="s">
        <v>560</v>
      </c>
      <c r="C468" s="112" t="s">
        <v>105</v>
      </c>
      <c r="D468" s="112" t="s">
        <v>98</v>
      </c>
      <c r="E468" s="112" t="s">
        <v>107</v>
      </c>
      <c r="F468" s="112"/>
      <c r="G468" s="112"/>
      <c r="H468" s="114"/>
      <c r="I468" s="114"/>
      <c r="J468" s="114"/>
      <c r="K468" s="115" t="s">
        <v>569</v>
      </c>
      <c r="L468" s="173"/>
      <c r="M468" s="173"/>
      <c r="N468" s="173"/>
      <c r="O468" s="173">
        <f t="shared" si="140"/>
        <v>0</v>
      </c>
      <c r="P468" s="173"/>
      <c r="Q468" s="173"/>
      <c r="R468" s="173"/>
      <c r="S468" s="173"/>
      <c r="T468" s="173"/>
      <c r="U468" s="75"/>
      <c r="V468" s="75"/>
      <c r="W468" s="75"/>
      <c r="X468" s="111"/>
      <c r="Y468" s="112"/>
    </row>
    <row r="469" spans="1:25" s="77" customFormat="1" ht="22.5" customHeight="1" thickTop="1" thickBot="1" x14ac:dyDescent="0.4">
      <c r="A469" s="111">
        <v>1</v>
      </c>
      <c r="B469" s="112" t="s">
        <v>560</v>
      </c>
      <c r="C469" s="112" t="s">
        <v>105</v>
      </c>
      <c r="D469" s="112" t="s">
        <v>98</v>
      </c>
      <c r="E469" s="112" t="s">
        <v>168</v>
      </c>
      <c r="F469" s="112"/>
      <c r="G469" s="112"/>
      <c r="H469" s="114"/>
      <c r="I469" s="114"/>
      <c r="J469" s="114"/>
      <c r="K469" s="115" t="s">
        <v>570</v>
      </c>
      <c r="L469" s="173"/>
      <c r="M469" s="173"/>
      <c r="N469" s="173"/>
      <c r="O469" s="173">
        <f t="shared" si="140"/>
        <v>0</v>
      </c>
      <c r="P469" s="173"/>
      <c r="Q469" s="173"/>
      <c r="R469" s="173"/>
      <c r="S469" s="173"/>
      <c r="T469" s="173"/>
      <c r="U469" s="75"/>
      <c r="V469" s="75"/>
      <c r="W469" s="75"/>
      <c r="X469" s="111"/>
      <c r="Y469" s="112"/>
    </row>
    <row r="470" spans="1:25" s="98" customFormat="1" ht="22.5" customHeight="1" thickTop="1" thickBot="1" x14ac:dyDescent="0.4">
      <c r="A470" s="90">
        <v>1</v>
      </c>
      <c r="B470" s="90">
        <v>3</v>
      </c>
      <c r="C470" s="91" t="s">
        <v>105</v>
      </c>
      <c r="D470" s="91" t="s">
        <v>107</v>
      </c>
      <c r="E470" s="91"/>
      <c r="F470" s="91"/>
      <c r="G470" s="91"/>
      <c r="H470" s="91"/>
      <c r="I470" s="91"/>
      <c r="J470" s="91"/>
      <c r="K470" s="93" t="s">
        <v>571</v>
      </c>
      <c r="L470" s="175"/>
      <c r="M470" s="175"/>
      <c r="N470" s="175"/>
      <c r="O470" s="175">
        <f t="shared" si="140"/>
        <v>0</v>
      </c>
      <c r="P470" s="175"/>
      <c r="Q470" s="175"/>
      <c r="R470" s="175"/>
      <c r="S470" s="175"/>
      <c r="T470" s="175"/>
      <c r="U470" s="97"/>
      <c r="V470" s="97"/>
      <c r="W470" s="97"/>
      <c r="X470" s="95"/>
      <c r="Y470" s="95"/>
    </row>
    <row r="471" spans="1:25" s="98" customFormat="1" ht="22.5" customHeight="1" thickTop="1" thickBot="1" x14ac:dyDescent="0.4">
      <c r="A471" s="90">
        <v>1</v>
      </c>
      <c r="B471" s="90">
        <v>3</v>
      </c>
      <c r="C471" s="91" t="s">
        <v>105</v>
      </c>
      <c r="D471" s="91" t="s">
        <v>168</v>
      </c>
      <c r="E471" s="91"/>
      <c r="F471" s="91"/>
      <c r="G471" s="91"/>
      <c r="H471" s="91"/>
      <c r="I471" s="91"/>
      <c r="J471" s="91"/>
      <c r="K471" s="93" t="s">
        <v>572</v>
      </c>
      <c r="L471" s="175"/>
      <c r="M471" s="175"/>
      <c r="N471" s="175"/>
      <c r="O471" s="175">
        <f t="shared" si="140"/>
        <v>0</v>
      </c>
      <c r="P471" s="175"/>
      <c r="Q471" s="175"/>
      <c r="R471" s="175"/>
      <c r="S471" s="175"/>
      <c r="T471" s="175"/>
      <c r="U471" s="97"/>
      <c r="V471" s="97"/>
      <c r="W471" s="97"/>
      <c r="X471" s="95"/>
      <c r="Y471" s="95"/>
    </row>
    <row r="472" spans="1:25" s="88" customFormat="1" ht="22.5" customHeight="1" thickTop="1" thickBot="1" x14ac:dyDescent="0.4">
      <c r="A472" s="86">
        <v>1</v>
      </c>
      <c r="B472" s="80" t="s">
        <v>560</v>
      </c>
      <c r="C472" s="80" t="s">
        <v>560</v>
      </c>
      <c r="D472" s="80"/>
      <c r="E472" s="80"/>
      <c r="F472" s="80"/>
      <c r="G472" s="80"/>
      <c r="H472" s="80"/>
      <c r="I472" s="80"/>
      <c r="J472" s="80"/>
      <c r="K472" s="82" t="s">
        <v>574</v>
      </c>
      <c r="L472" s="174">
        <f>+L473+L477+L478</f>
        <v>7416339885</v>
      </c>
      <c r="M472" s="174">
        <f t="shared" ref="M472:U472" si="152">+M473+M477+M478</f>
        <v>0</v>
      </c>
      <c r="N472" s="174">
        <f t="shared" si="152"/>
        <v>3000000</v>
      </c>
      <c r="O472" s="174">
        <f t="shared" si="140"/>
        <v>7413339885</v>
      </c>
      <c r="P472" s="174">
        <f t="shared" si="152"/>
        <v>0</v>
      </c>
      <c r="Q472" s="174">
        <f t="shared" si="152"/>
        <v>7413339885</v>
      </c>
      <c r="R472" s="174">
        <f t="shared" si="152"/>
        <v>0</v>
      </c>
      <c r="S472" s="174">
        <f t="shared" si="152"/>
        <v>0</v>
      </c>
      <c r="T472" s="174">
        <f t="shared" si="152"/>
        <v>7277677999</v>
      </c>
      <c r="U472" s="87">
        <f t="shared" si="152"/>
        <v>7277677999</v>
      </c>
      <c r="V472" s="282">
        <f>+U472/O472*100</f>
        <v>98.170030133455839</v>
      </c>
      <c r="W472" s="87"/>
      <c r="X472" s="84"/>
      <c r="Y472" s="84"/>
    </row>
    <row r="473" spans="1:25" s="98" customFormat="1" ht="22.5" customHeight="1" thickTop="1" thickBot="1" x14ac:dyDescent="0.4">
      <c r="A473" s="90">
        <v>1</v>
      </c>
      <c r="B473" s="90">
        <v>3</v>
      </c>
      <c r="C473" s="91" t="s">
        <v>560</v>
      </c>
      <c r="D473" s="91" t="s">
        <v>98</v>
      </c>
      <c r="E473" s="91"/>
      <c r="F473" s="91"/>
      <c r="G473" s="91"/>
      <c r="H473" s="91"/>
      <c r="I473" s="91"/>
      <c r="J473" s="91"/>
      <c r="K473" s="93" t="s">
        <v>567</v>
      </c>
      <c r="L473" s="175">
        <f>SUM(L474:L476)</f>
        <v>0</v>
      </c>
      <c r="M473" s="175">
        <f t="shared" ref="M473:U473" si="153">SUM(M474:M476)</f>
        <v>0</v>
      </c>
      <c r="N473" s="175">
        <f t="shared" si="153"/>
        <v>0</v>
      </c>
      <c r="O473" s="175">
        <f t="shared" si="140"/>
        <v>0</v>
      </c>
      <c r="P473" s="175">
        <f t="shared" si="153"/>
        <v>0</v>
      </c>
      <c r="Q473" s="175">
        <f t="shared" si="153"/>
        <v>0</v>
      </c>
      <c r="R473" s="175">
        <f t="shared" si="153"/>
        <v>0</v>
      </c>
      <c r="S473" s="175">
        <f t="shared" si="153"/>
        <v>0</v>
      </c>
      <c r="T473" s="175">
        <f t="shared" si="153"/>
        <v>0</v>
      </c>
      <c r="U473" s="97">
        <f t="shared" si="153"/>
        <v>0</v>
      </c>
      <c r="V473" s="97"/>
      <c r="W473" s="97"/>
      <c r="X473" s="95"/>
      <c r="Y473" s="95"/>
    </row>
    <row r="474" spans="1:25" s="77" customFormat="1" ht="22.5" customHeight="1" thickTop="1" thickBot="1" x14ac:dyDescent="0.4">
      <c r="A474" s="111">
        <v>1</v>
      </c>
      <c r="B474" s="112" t="s">
        <v>560</v>
      </c>
      <c r="C474" s="112" t="s">
        <v>560</v>
      </c>
      <c r="D474" s="112" t="s">
        <v>98</v>
      </c>
      <c r="E474" s="112" t="s">
        <v>98</v>
      </c>
      <c r="F474" s="112"/>
      <c r="G474" s="112"/>
      <c r="H474" s="114"/>
      <c r="I474" s="114"/>
      <c r="J474" s="114"/>
      <c r="K474" s="115" t="s">
        <v>568</v>
      </c>
      <c r="L474" s="173"/>
      <c r="M474" s="173"/>
      <c r="N474" s="173"/>
      <c r="O474" s="173">
        <f t="shared" si="140"/>
        <v>0</v>
      </c>
      <c r="P474" s="173"/>
      <c r="Q474" s="173"/>
      <c r="R474" s="173"/>
      <c r="S474" s="173"/>
      <c r="T474" s="173"/>
      <c r="U474" s="75"/>
      <c r="V474" s="75"/>
      <c r="W474" s="75"/>
      <c r="X474" s="111"/>
      <c r="Y474" s="112"/>
    </row>
    <row r="475" spans="1:25" s="77" customFormat="1" ht="22.5" customHeight="1" thickTop="1" thickBot="1" x14ac:dyDescent="0.4">
      <c r="A475" s="111">
        <v>1</v>
      </c>
      <c r="B475" s="112" t="s">
        <v>560</v>
      </c>
      <c r="C475" s="112" t="s">
        <v>560</v>
      </c>
      <c r="D475" s="112" t="s">
        <v>98</v>
      </c>
      <c r="E475" s="112" t="s">
        <v>107</v>
      </c>
      <c r="F475" s="112"/>
      <c r="G475" s="112"/>
      <c r="H475" s="114"/>
      <c r="I475" s="114"/>
      <c r="J475" s="114"/>
      <c r="K475" s="115" t="s">
        <v>569</v>
      </c>
      <c r="L475" s="173"/>
      <c r="M475" s="173"/>
      <c r="N475" s="173"/>
      <c r="O475" s="173">
        <f t="shared" si="140"/>
        <v>0</v>
      </c>
      <c r="P475" s="173"/>
      <c r="Q475" s="173"/>
      <c r="R475" s="173"/>
      <c r="S475" s="173"/>
      <c r="T475" s="173"/>
      <c r="U475" s="75"/>
      <c r="V475" s="75"/>
      <c r="W475" s="75"/>
      <c r="X475" s="111"/>
      <c r="Y475" s="112"/>
    </row>
    <row r="476" spans="1:25" s="77" customFormat="1" ht="22.5" customHeight="1" thickTop="1" thickBot="1" x14ac:dyDescent="0.4">
      <c r="A476" s="111">
        <v>1</v>
      </c>
      <c r="B476" s="112" t="s">
        <v>560</v>
      </c>
      <c r="C476" s="112" t="s">
        <v>560</v>
      </c>
      <c r="D476" s="112" t="s">
        <v>98</v>
      </c>
      <c r="E476" s="112" t="s">
        <v>168</v>
      </c>
      <c r="F476" s="112"/>
      <c r="G476" s="112"/>
      <c r="H476" s="114"/>
      <c r="I476" s="114"/>
      <c r="J476" s="114"/>
      <c r="K476" s="115" t="s">
        <v>570</v>
      </c>
      <c r="L476" s="173"/>
      <c r="M476" s="173"/>
      <c r="N476" s="173"/>
      <c r="O476" s="173">
        <f t="shared" si="140"/>
        <v>0</v>
      </c>
      <c r="P476" s="173"/>
      <c r="Q476" s="173"/>
      <c r="R476" s="173"/>
      <c r="S476" s="173"/>
      <c r="T476" s="173"/>
      <c r="U476" s="75"/>
      <c r="V476" s="75"/>
      <c r="W476" s="75"/>
      <c r="X476" s="111"/>
      <c r="Y476" s="112"/>
    </row>
    <row r="477" spans="1:25" s="98" customFormat="1" ht="22.5" customHeight="1" thickTop="1" thickBot="1" x14ac:dyDescent="0.4">
      <c r="A477" s="90">
        <v>1</v>
      </c>
      <c r="B477" s="90">
        <v>3</v>
      </c>
      <c r="C477" s="91" t="s">
        <v>560</v>
      </c>
      <c r="D477" s="91" t="s">
        <v>107</v>
      </c>
      <c r="E477" s="91"/>
      <c r="F477" s="91"/>
      <c r="G477" s="91"/>
      <c r="H477" s="91"/>
      <c r="I477" s="91"/>
      <c r="J477" s="91"/>
      <c r="K477" s="93" t="s">
        <v>571</v>
      </c>
      <c r="L477" s="175"/>
      <c r="M477" s="175"/>
      <c r="N477" s="175"/>
      <c r="O477" s="175">
        <f t="shared" si="140"/>
        <v>0</v>
      </c>
      <c r="P477" s="175"/>
      <c r="Q477" s="175"/>
      <c r="R477" s="175"/>
      <c r="S477" s="175"/>
      <c r="T477" s="175"/>
      <c r="U477" s="97"/>
      <c r="V477" s="97"/>
      <c r="W477" s="97"/>
      <c r="X477" s="95"/>
      <c r="Y477" s="95"/>
    </row>
    <row r="478" spans="1:25" s="98" customFormat="1" ht="22.5" customHeight="1" thickTop="1" thickBot="1" x14ac:dyDescent="0.4">
      <c r="A478" s="90">
        <v>1</v>
      </c>
      <c r="B478" s="90">
        <v>3</v>
      </c>
      <c r="C478" s="91" t="s">
        <v>560</v>
      </c>
      <c r="D478" s="91" t="s">
        <v>168</v>
      </c>
      <c r="E478" s="91"/>
      <c r="F478" s="91"/>
      <c r="G478" s="91"/>
      <c r="H478" s="91"/>
      <c r="I478" s="91"/>
      <c r="J478" s="91"/>
      <c r="K478" s="93" t="s">
        <v>572</v>
      </c>
      <c r="L478" s="175">
        <v>7416339885</v>
      </c>
      <c r="M478" s="175"/>
      <c r="N478" s="175">
        <v>3000000</v>
      </c>
      <c r="O478" s="175">
        <f t="shared" si="140"/>
        <v>7413339885</v>
      </c>
      <c r="P478" s="175"/>
      <c r="Q478" s="175">
        <v>7413339885</v>
      </c>
      <c r="R478" s="175"/>
      <c r="S478" s="175"/>
      <c r="T478" s="175">
        <v>7277677999</v>
      </c>
      <c r="U478" s="97">
        <v>7277677999</v>
      </c>
      <c r="V478" s="280">
        <f>+U478/O478*100</f>
        <v>98.170030133455839</v>
      </c>
      <c r="W478" s="97"/>
      <c r="X478" s="95"/>
      <c r="Y478" s="95"/>
    </row>
    <row r="479" spans="1:25" ht="36" customHeight="1" thickTop="1" x14ac:dyDescent="0.35"/>
    <row r="534" spans="11:11" ht="36" customHeight="1" x14ac:dyDescent="0.35"/>
    <row r="546" spans="11:11" ht="36" customHeight="1" x14ac:dyDescent="0.35"/>
    <row r="837" spans="11:11" ht="36" customHeight="1" x14ac:dyDescent="0.35"/>
    <row r="964" spans="1:22" ht="36" customHeight="1" thickTop="1" thickBot="1" x14ac:dyDescent="0.4">
      <c r="A964" s="10" t="s">
        <v>94</v>
      </c>
      <c r="B964" s="10" t="s">
        <v>107</v>
      </c>
      <c r="C964" s="10"/>
      <c r="D964" s="10"/>
      <c r="E964" s="10"/>
      <c r="F964" s="10"/>
      <c r="G964" s="10"/>
      <c r="H964" s="10"/>
      <c r="I964" s="36"/>
      <c r="J964" s="36"/>
      <c r="K964" s="11" t="s">
        <v>547</v>
      </c>
      <c r="L964" s="29">
        <f>+L965+L969</f>
        <v>0</v>
      </c>
      <c r="M964" s="29">
        <f t="shared" ref="M964:U964" si="154">+M965+M969</f>
        <v>0</v>
      </c>
      <c r="N964" s="29">
        <f t="shared" si="154"/>
        <v>0</v>
      </c>
      <c r="O964" s="29">
        <f t="shared" ref="O964:O983" si="155">L964+M964-N964</f>
        <v>0</v>
      </c>
      <c r="P964" s="29">
        <f t="shared" si="154"/>
        <v>0</v>
      </c>
      <c r="Q964" s="293">
        <f t="shared" si="154"/>
        <v>0</v>
      </c>
      <c r="R964" s="29">
        <f t="shared" si="154"/>
        <v>0</v>
      </c>
      <c r="S964" s="29">
        <f t="shared" si="154"/>
        <v>0</v>
      </c>
      <c r="T964" s="29">
        <f t="shared" si="154"/>
        <v>0</v>
      </c>
      <c r="U964" s="29">
        <f t="shared" si="154"/>
        <v>0</v>
      </c>
      <c r="V964" s="153" t="e">
        <f t="shared" ref="V964:V983" si="156">U964/O964</f>
        <v>#DIV/0!</v>
      </c>
    </row>
    <row r="965" spans="1:22" ht="18.75" customHeight="1" thickTop="1" thickBot="1" x14ac:dyDescent="0.4">
      <c r="A965" s="13">
        <v>1</v>
      </c>
      <c r="B965" s="27" t="s">
        <v>107</v>
      </c>
      <c r="C965" s="27" t="s">
        <v>98</v>
      </c>
      <c r="D965" s="27"/>
      <c r="E965" s="13"/>
      <c r="F965" s="27"/>
      <c r="G965" s="27"/>
      <c r="H965" s="27"/>
      <c r="I965" s="27"/>
      <c r="J965" s="27"/>
      <c r="K965" s="24" t="s">
        <v>548</v>
      </c>
      <c r="L965" s="28">
        <f>SUM(L966:L968)</f>
        <v>0</v>
      </c>
      <c r="M965" s="28">
        <f t="shared" ref="M965:U965" si="157">SUM(M966:M968)</f>
        <v>0</v>
      </c>
      <c r="N965" s="28">
        <f t="shared" si="157"/>
        <v>0</v>
      </c>
      <c r="O965" s="28">
        <f t="shared" si="155"/>
        <v>0</v>
      </c>
      <c r="P965" s="28">
        <f t="shared" si="157"/>
        <v>0</v>
      </c>
      <c r="Q965" s="154">
        <f t="shared" si="157"/>
        <v>0</v>
      </c>
      <c r="R965" s="28">
        <f t="shared" si="157"/>
        <v>0</v>
      </c>
      <c r="S965" s="28">
        <f t="shared" si="157"/>
        <v>0</v>
      </c>
      <c r="T965" s="28">
        <f t="shared" si="157"/>
        <v>0</v>
      </c>
      <c r="U965" s="28">
        <f t="shared" si="157"/>
        <v>0</v>
      </c>
      <c r="V965" s="154" t="e">
        <f t="shared" si="156"/>
        <v>#DIV/0!</v>
      </c>
    </row>
    <row r="966" spans="1:22" ht="18.75" customHeight="1" thickTop="1" thickBot="1" x14ac:dyDescent="0.4">
      <c r="A966" s="13">
        <v>1</v>
      </c>
      <c r="B966" s="27" t="s">
        <v>107</v>
      </c>
      <c r="C966" s="27" t="s">
        <v>98</v>
      </c>
      <c r="D966" s="27" t="s">
        <v>98</v>
      </c>
      <c r="E966" s="27"/>
      <c r="F966" s="27"/>
      <c r="G966" s="27"/>
      <c r="H966" s="27"/>
      <c r="I966" s="27"/>
      <c r="J966" s="27"/>
      <c r="K966" s="25" t="s">
        <v>549</v>
      </c>
      <c r="L966" s="28"/>
      <c r="M966" s="28"/>
      <c r="N966" s="28"/>
      <c r="O966" s="28">
        <f t="shared" si="155"/>
        <v>0</v>
      </c>
      <c r="P966" s="28"/>
      <c r="Q966" s="154"/>
      <c r="R966" s="28"/>
      <c r="S966" s="28"/>
      <c r="T966" s="28"/>
      <c r="U966" s="28"/>
      <c r="V966" s="154" t="e">
        <f t="shared" si="156"/>
        <v>#DIV/0!</v>
      </c>
    </row>
    <row r="967" spans="1:22" ht="18.75" customHeight="1" thickTop="1" thickBot="1" x14ac:dyDescent="0.4">
      <c r="A967" s="13">
        <v>1</v>
      </c>
      <c r="B967" s="27" t="s">
        <v>107</v>
      </c>
      <c r="C967" s="27" t="s">
        <v>98</v>
      </c>
      <c r="D967" s="27" t="s">
        <v>107</v>
      </c>
      <c r="E967" s="27"/>
      <c r="F967" s="27"/>
      <c r="G967" s="27"/>
      <c r="H967" s="27"/>
      <c r="I967" s="27"/>
      <c r="J967" s="27"/>
      <c r="K967" s="25" t="s">
        <v>550</v>
      </c>
      <c r="L967" s="28"/>
      <c r="M967" s="28"/>
      <c r="N967" s="28"/>
      <c r="O967" s="28">
        <f t="shared" si="155"/>
        <v>0</v>
      </c>
      <c r="P967" s="28"/>
      <c r="Q967" s="154"/>
      <c r="R967" s="28"/>
      <c r="S967" s="28"/>
      <c r="T967" s="28"/>
      <c r="U967" s="28"/>
      <c r="V967" s="154" t="e">
        <f t="shared" si="156"/>
        <v>#DIV/0!</v>
      </c>
    </row>
    <row r="968" spans="1:22" ht="18.75" customHeight="1" thickTop="1" thickBot="1" x14ac:dyDescent="0.4">
      <c r="A968" s="13">
        <v>1</v>
      </c>
      <c r="B968" s="27" t="s">
        <v>107</v>
      </c>
      <c r="C968" s="27" t="s">
        <v>98</v>
      </c>
      <c r="D968" s="27" t="s">
        <v>168</v>
      </c>
      <c r="E968" s="27"/>
      <c r="F968" s="27"/>
      <c r="G968" s="27"/>
      <c r="H968" s="27"/>
      <c r="I968" s="27"/>
      <c r="J968" s="27"/>
      <c r="K968" s="25" t="s">
        <v>551</v>
      </c>
      <c r="L968" s="28"/>
      <c r="M968" s="28"/>
      <c r="N968" s="28"/>
      <c r="O968" s="28">
        <f t="shared" si="155"/>
        <v>0</v>
      </c>
      <c r="P968" s="28"/>
      <c r="Q968" s="154"/>
      <c r="R968" s="28"/>
      <c r="S968" s="28"/>
      <c r="T968" s="28"/>
      <c r="U968" s="28"/>
      <c r="V968" s="154" t="e">
        <f t="shared" si="156"/>
        <v>#DIV/0!</v>
      </c>
    </row>
    <row r="969" spans="1:22" ht="18.75" customHeight="1" thickTop="1" thickBot="1" x14ac:dyDescent="0.4">
      <c r="A969" s="13">
        <v>1</v>
      </c>
      <c r="B969" s="27" t="s">
        <v>107</v>
      </c>
      <c r="C969" s="27" t="s">
        <v>107</v>
      </c>
      <c r="D969" s="27"/>
      <c r="E969" s="13"/>
      <c r="F969" s="27"/>
      <c r="G969" s="27"/>
      <c r="H969" s="27"/>
      <c r="I969" s="27"/>
      <c r="J969" s="27"/>
      <c r="K969" s="24" t="s">
        <v>553</v>
      </c>
      <c r="L969" s="28"/>
      <c r="M969" s="28"/>
      <c r="N969" s="28"/>
      <c r="O969" s="28">
        <f t="shared" si="155"/>
        <v>0</v>
      </c>
      <c r="P969" s="28"/>
      <c r="Q969" s="154"/>
      <c r="R969" s="28"/>
      <c r="S969" s="28"/>
      <c r="T969" s="28"/>
      <c r="U969" s="28"/>
      <c r="V969" s="154" t="e">
        <f t="shared" si="156"/>
        <v>#DIV/0!</v>
      </c>
    </row>
    <row r="970" spans="1:22" ht="36" customHeight="1" thickTop="1" thickBot="1" x14ac:dyDescent="0.4">
      <c r="A970" s="10">
        <v>1</v>
      </c>
      <c r="B970" s="10" t="s">
        <v>168</v>
      </c>
      <c r="C970" s="10"/>
      <c r="D970" s="10"/>
      <c r="E970" s="10"/>
      <c r="F970" s="10"/>
      <c r="G970" s="10"/>
      <c r="H970" s="10"/>
      <c r="I970" s="36"/>
      <c r="J970" s="36"/>
      <c r="K970" s="29" t="s">
        <v>575</v>
      </c>
      <c r="L970" s="29">
        <f>+L971+L975</f>
        <v>0</v>
      </c>
      <c r="M970" s="29">
        <f t="shared" ref="M970:U970" si="158">+M971+M975</f>
        <v>0</v>
      </c>
      <c r="N970" s="29">
        <f t="shared" si="158"/>
        <v>0</v>
      </c>
      <c r="O970" s="29">
        <f t="shared" si="155"/>
        <v>0</v>
      </c>
      <c r="P970" s="29">
        <f t="shared" si="158"/>
        <v>0</v>
      </c>
      <c r="Q970" s="293">
        <f t="shared" si="158"/>
        <v>0</v>
      </c>
      <c r="R970" s="29">
        <f t="shared" si="158"/>
        <v>0</v>
      </c>
      <c r="S970" s="29">
        <f t="shared" si="158"/>
        <v>0</v>
      </c>
      <c r="T970" s="29">
        <f t="shared" si="158"/>
        <v>0</v>
      </c>
      <c r="U970" s="29">
        <f t="shared" si="158"/>
        <v>0</v>
      </c>
      <c r="V970" s="153" t="e">
        <f t="shared" si="156"/>
        <v>#DIV/0!</v>
      </c>
    </row>
    <row r="971" spans="1:22" ht="18.75" customHeight="1" thickTop="1" thickBot="1" x14ac:dyDescent="0.4">
      <c r="A971" s="13">
        <v>1</v>
      </c>
      <c r="B971" s="27" t="s">
        <v>168</v>
      </c>
      <c r="C971" s="27" t="s">
        <v>98</v>
      </c>
      <c r="D971" s="27"/>
      <c r="E971" s="13"/>
      <c r="F971" s="27"/>
      <c r="G971" s="27"/>
      <c r="H971" s="27"/>
      <c r="I971" s="27"/>
      <c r="J971" s="27"/>
      <c r="K971" s="24" t="s">
        <v>555</v>
      </c>
      <c r="L971" s="28">
        <f>SUM(L972:L974)</f>
        <v>0</v>
      </c>
      <c r="M971" s="28">
        <f t="shared" ref="M971:U971" si="159">SUM(M972:M974)</f>
        <v>0</v>
      </c>
      <c r="N971" s="28">
        <f t="shared" si="159"/>
        <v>0</v>
      </c>
      <c r="O971" s="28">
        <f t="shared" si="155"/>
        <v>0</v>
      </c>
      <c r="P971" s="28">
        <f t="shared" si="159"/>
        <v>0</v>
      </c>
      <c r="Q971" s="154">
        <f t="shared" si="159"/>
        <v>0</v>
      </c>
      <c r="R971" s="28">
        <f t="shared" si="159"/>
        <v>0</v>
      </c>
      <c r="S971" s="28">
        <f t="shared" si="159"/>
        <v>0</v>
      </c>
      <c r="T971" s="28">
        <f t="shared" si="159"/>
        <v>0</v>
      </c>
      <c r="U971" s="28">
        <f t="shared" si="159"/>
        <v>0</v>
      </c>
      <c r="V971" s="154" t="e">
        <f t="shared" si="156"/>
        <v>#DIV/0!</v>
      </c>
    </row>
    <row r="972" spans="1:22" ht="18.75" customHeight="1" thickTop="1" thickBot="1" x14ac:dyDescent="0.4">
      <c r="A972" s="13">
        <v>1</v>
      </c>
      <c r="B972" s="27" t="s">
        <v>168</v>
      </c>
      <c r="C972" s="27" t="s">
        <v>98</v>
      </c>
      <c r="D972" s="27" t="s">
        <v>98</v>
      </c>
      <c r="E972" s="27"/>
      <c r="F972" s="27"/>
      <c r="G972" s="27"/>
      <c r="H972" s="27"/>
      <c r="I972" s="27"/>
      <c r="J972" s="27"/>
      <c r="K972" s="25" t="s">
        <v>556</v>
      </c>
      <c r="L972" s="28"/>
      <c r="M972" s="28"/>
      <c r="N972" s="28"/>
      <c r="O972" s="28">
        <f t="shared" si="155"/>
        <v>0</v>
      </c>
      <c r="P972" s="28"/>
      <c r="Q972" s="154"/>
      <c r="R972" s="28"/>
      <c r="S972" s="28"/>
      <c r="T972" s="28"/>
      <c r="U972" s="28"/>
      <c r="V972" s="154" t="e">
        <f t="shared" si="156"/>
        <v>#DIV/0!</v>
      </c>
    </row>
    <row r="973" spans="1:22" ht="18.75" customHeight="1" thickTop="1" thickBot="1" x14ac:dyDescent="0.4">
      <c r="A973" s="13">
        <v>1</v>
      </c>
      <c r="B973" s="27" t="s">
        <v>168</v>
      </c>
      <c r="C973" s="27" t="s">
        <v>98</v>
      </c>
      <c r="D973" s="27" t="s">
        <v>107</v>
      </c>
      <c r="E973" s="27"/>
      <c r="F973" s="27"/>
      <c r="G973" s="27"/>
      <c r="H973" s="27"/>
      <c r="I973" s="27"/>
      <c r="J973" s="27"/>
      <c r="K973" s="25" t="s">
        <v>557</v>
      </c>
      <c r="L973" s="28"/>
      <c r="M973" s="28"/>
      <c r="N973" s="28"/>
      <c r="O973" s="28">
        <f t="shared" si="155"/>
        <v>0</v>
      </c>
      <c r="P973" s="28"/>
      <c r="Q973" s="154"/>
      <c r="R973" s="28"/>
      <c r="S973" s="28"/>
      <c r="T973" s="28"/>
      <c r="U973" s="28"/>
      <c r="V973" s="154" t="e">
        <f t="shared" si="156"/>
        <v>#DIV/0!</v>
      </c>
    </row>
    <row r="974" spans="1:22" ht="18.75" customHeight="1" thickTop="1" thickBot="1" x14ac:dyDescent="0.4">
      <c r="A974" s="13">
        <v>1</v>
      </c>
      <c r="B974" s="27" t="s">
        <v>168</v>
      </c>
      <c r="C974" s="27" t="s">
        <v>98</v>
      </c>
      <c r="D974" s="27" t="s">
        <v>168</v>
      </c>
      <c r="E974" s="27"/>
      <c r="F974" s="27"/>
      <c r="G974" s="27"/>
      <c r="H974" s="27"/>
      <c r="I974" s="27"/>
      <c r="J974" s="27"/>
      <c r="K974" s="25" t="s">
        <v>558</v>
      </c>
      <c r="L974" s="28"/>
      <c r="M974" s="28"/>
      <c r="N974" s="28"/>
      <c r="O974" s="28">
        <f t="shared" si="155"/>
        <v>0</v>
      </c>
      <c r="P974" s="28"/>
      <c r="Q974" s="154"/>
      <c r="R974" s="28"/>
      <c r="S974" s="28"/>
      <c r="T974" s="28"/>
      <c r="U974" s="28"/>
      <c r="V974" s="154" t="e">
        <f t="shared" si="156"/>
        <v>#DIV/0!</v>
      </c>
    </row>
    <row r="975" spans="1:22" ht="18.75" customHeight="1" thickTop="1" thickBot="1" x14ac:dyDescent="0.4">
      <c r="A975" s="13">
        <v>1</v>
      </c>
      <c r="B975" s="27" t="s">
        <v>168</v>
      </c>
      <c r="C975" s="27" t="s">
        <v>107</v>
      </c>
      <c r="D975" s="27"/>
      <c r="E975" s="13"/>
      <c r="F975" s="27"/>
      <c r="G975" s="27"/>
      <c r="H975" s="27"/>
      <c r="I975" s="27"/>
      <c r="J975" s="27"/>
      <c r="K975" s="24" t="s">
        <v>576</v>
      </c>
      <c r="L975" s="28"/>
      <c r="M975" s="28"/>
      <c r="N975" s="28"/>
      <c r="O975" s="28">
        <f t="shared" si="155"/>
        <v>0</v>
      </c>
      <c r="P975" s="28"/>
      <c r="Q975" s="154"/>
      <c r="R975" s="28"/>
      <c r="S975" s="28"/>
      <c r="T975" s="28"/>
      <c r="U975" s="28"/>
      <c r="V975" s="154" t="e">
        <f t="shared" si="156"/>
        <v>#DIV/0!</v>
      </c>
    </row>
    <row r="976" spans="1:22" ht="36" customHeight="1" thickTop="1" thickBot="1" x14ac:dyDescent="0.4">
      <c r="A976" s="10">
        <v>1</v>
      </c>
      <c r="B976" s="10" t="s">
        <v>175</v>
      </c>
      <c r="C976" s="10"/>
      <c r="D976" s="10"/>
      <c r="E976" s="10"/>
      <c r="F976" s="10"/>
      <c r="G976" s="10"/>
      <c r="H976" s="10"/>
      <c r="I976" s="36"/>
      <c r="J976" s="36"/>
      <c r="K976" s="11" t="s">
        <v>577</v>
      </c>
      <c r="L976" s="29"/>
      <c r="M976" s="29"/>
      <c r="N976" s="29"/>
      <c r="O976" s="29">
        <f t="shared" si="155"/>
        <v>0</v>
      </c>
      <c r="P976" s="29"/>
      <c r="Q976" s="293"/>
      <c r="R976" s="29"/>
      <c r="S976" s="29"/>
      <c r="T976" s="29"/>
      <c r="U976" s="29"/>
      <c r="V976" s="153" t="e">
        <f t="shared" si="156"/>
        <v>#DIV/0!</v>
      </c>
    </row>
    <row r="977" spans="1:22" ht="36" customHeight="1" thickTop="1" thickBot="1" x14ac:dyDescent="0.4">
      <c r="A977" s="10" t="s">
        <v>94</v>
      </c>
      <c r="B977" s="10" t="s">
        <v>117</v>
      </c>
      <c r="C977" s="10"/>
      <c r="D977" s="10"/>
      <c r="E977" s="10"/>
      <c r="F977" s="10"/>
      <c r="G977" s="10"/>
      <c r="H977" s="10"/>
      <c r="I977" s="36"/>
      <c r="J977" s="36"/>
      <c r="K977" s="11" t="s">
        <v>578</v>
      </c>
      <c r="L977" s="29">
        <f>+L978+L982+L983</f>
        <v>0</v>
      </c>
      <c r="M977" s="29">
        <f t="shared" ref="M977:U977" si="160">+M978+M982+M983</f>
        <v>0</v>
      </c>
      <c r="N977" s="29">
        <f t="shared" si="160"/>
        <v>0</v>
      </c>
      <c r="O977" s="29">
        <f t="shared" si="155"/>
        <v>0</v>
      </c>
      <c r="P977" s="29">
        <f t="shared" si="160"/>
        <v>0</v>
      </c>
      <c r="Q977" s="293">
        <f t="shared" si="160"/>
        <v>0</v>
      </c>
      <c r="R977" s="29">
        <f t="shared" si="160"/>
        <v>0</v>
      </c>
      <c r="S977" s="29">
        <f t="shared" si="160"/>
        <v>0</v>
      </c>
      <c r="T977" s="29">
        <f t="shared" si="160"/>
        <v>0</v>
      </c>
      <c r="U977" s="29">
        <f t="shared" si="160"/>
        <v>0</v>
      </c>
      <c r="V977" s="153" t="e">
        <f t="shared" si="156"/>
        <v>#DIV/0!</v>
      </c>
    </row>
    <row r="978" spans="1:22" ht="18.75" customHeight="1" thickTop="1" thickBot="1" x14ac:dyDescent="0.4">
      <c r="A978" s="13" t="s">
        <v>94</v>
      </c>
      <c r="B978" s="27" t="s">
        <v>117</v>
      </c>
      <c r="C978" s="27" t="s">
        <v>98</v>
      </c>
      <c r="D978" s="27"/>
      <c r="E978" s="13"/>
      <c r="F978" s="27"/>
      <c r="G978" s="27"/>
      <c r="H978" s="27"/>
      <c r="I978" s="27"/>
      <c r="J978" s="27"/>
      <c r="K978" s="26" t="s">
        <v>579</v>
      </c>
      <c r="L978" s="28">
        <f>SUM(L979:L981)</f>
        <v>0</v>
      </c>
      <c r="M978" s="28">
        <f t="shared" ref="M978:U978" si="161">SUM(M979:M981)</f>
        <v>0</v>
      </c>
      <c r="N978" s="28">
        <f t="shared" si="161"/>
        <v>0</v>
      </c>
      <c r="O978" s="28">
        <f t="shared" si="155"/>
        <v>0</v>
      </c>
      <c r="P978" s="28">
        <f t="shared" si="161"/>
        <v>0</v>
      </c>
      <c r="Q978" s="154">
        <f t="shared" si="161"/>
        <v>0</v>
      </c>
      <c r="R978" s="28">
        <f t="shared" si="161"/>
        <v>0</v>
      </c>
      <c r="S978" s="28">
        <f t="shared" si="161"/>
        <v>0</v>
      </c>
      <c r="T978" s="28">
        <f t="shared" si="161"/>
        <v>0</v>
      </c>
      <c r="U978" s="28">
        <f t="shared" si="161"/>
        <v>0</v>
      </c>
      <c r="V978" s="154" t="e">
        <f t="shared" si="156"/>
        <v>#DIV/0!</v>
      </c>
    </row>
    <row r="979" spans="1:22" ht="18.75" customHeight="1" thickTop="1" thickBot="1" x14ac:dyDescent="0.4">
      <c r="A979" s="13" t="s">
        <v>94</v>
      </c>
      <c r="B979" s="27" t="s">
        <v>117</v>
      </c>
      <c r="C979" s="27" t="s">
        <v>98</v>
      </c>
      <c r="D979" s="27" t="s">
        <v>98</v>
      </c>
      <c r="E979" s="27"/>
      <c r="F979" s="27"/>
      <c r="G979" s="27"/>
      <c r="H979" s="27"/>
      <c r="I979" s="27"/>
      <c r="J979" s="27"/>
      <c r="K979" s="25" t="s">
        <v>580</v>
      </c>
      <c r="L979" s="28"/>
      <c r="M979" s="28"/>
      <c r="N979" s="28"/>
      <c r="O979" s="28">
        <f t="shared" si="155"/>
        <v>0</v>
      </c>
      <c r="P979" s="28"/>
      <c r="Q979" s="154"/>
      <c r="R979" s="28"/>
      <c r="S979" s="28"/>
      <c r="T979" s="28"/>
      <c r="U979" s="28"/>
      <c r="V979" s="154" t="e">
        <f t="shared" si="156"/>
        <v>#DIV/0!</v>
      </c>
    </row>
    <row r="980" spans="1:22" ht="18.75" customHeight="1" thickTop="1" thickBot="1" x14ac:dyDescent="0.4">
      <c r="A980" s="13" t="s">
        <v>94</v>
      </c>
      <c r="B980" s="27" t="s">
        <v>117</v>
      </c>
      <c r="C980" s="27" t="s">
        <v>98</v>
      </c>
      <c r="D980" s="27" t="s">
        <v>107</v>
      </c>
      <c r="E980" s="27"/>
      <c r="F980" s="27"/>
      <c r="G980" s="27"/>
      <c r="H980" s="27"/>
      <c r="I980" s="27"/>
      <c r="J980" s="27"/>
      <c r="K980" s="25" t="s">
        <v>581</v>
      </c>
      <c r="L980" s="28"/>
      <c r="M980" s="28"/>
      <c r="N980" s="28"/>
      <c r="O980" s="28">
        <f t="shared" si="155"/>
        <v>0</v>
      </c>
      <c r="P980" s="28"/>
      <c r="Q980" s="154"/>
      <c r="R980" s="28"/>
      <c r="S980" s="28"/>
      <c r="T980" s="28"/>
      <c r="U980" s="28"/>
      <c r="V980" s="154" t="e">
        <f t="shared" si="156"/>
        <v>#DIV/0!</v>
      </c>
    </row>
    <row r="981" spans="1:22" ht="18.75" customHeight="1" thickTop="1" thickBot="1" x14ac:dyDescent="0.4">
      <c r="A981" s="13" t="s">
        <v>94</v>
      </c>
      <c r="B981" s="27" t="s">
        <v>117</v>
      </c>
      <c r="C981" s="27" t="s">
        <v>98</v>
      </c>
      <c r="D981" s="27" t="s">
        <v>168</v>
      </c>
      <c r="E981" s="27"/>
      <c r="F981" s="27"/>
      <c r="G981" s="27"/>
      <c r="H981" s="27"/>
      <c r="I981" s="27"/>
      <c r="J981" s="27"/>
      <c r="K981" s="25" t="s">
        <v>582</v>
      </c>
      <c r="L981" s="28"/>
      <c r="M981" s="28"/>
      <c r="N981" s="28"/>
      <c r="O981" s="28">
        <f t="shared" si="155"/>
        <v>0</v>
      </c>
      <c r="P981" s="28"/>
      <c r="Q981" s="154"/>
      <c r="R981" s="28"/>
      <c r="S981" s="28"/>
      <c r="T981" s="28"/>
      <c r="U981" s="28"/>
      <c r="V981" s="154" t="e">
        <f t="shared" si="156"/>
        <v>#DIV/0!</v>
      </c>
    </row>
    <row r="982" spans="1:22" ht="18.75" customHeight="1" thickTop="1" thickBot="1" x14ac:dyDescent="0.4">
      <c r="A982" s="13" t="s">
        <v>94</v>
      </c>
      <c r="B982" s="27" t="s">
        <v>117</v>
      </c>
      <c r="C982" s="27" t="s">
        <v>107</v>
      </c>
      <c r="D982" s="27"/>
      <c r="E982" s="13"/>
      <c r="F982" s="27"/>
      <c r="G982" s="27"/>
      <c r="H982" s="27"/>
      <c r="I982" s="27"/>
      <c r="J982" s="27"/>
      <c r="K982" s="26" t="s">
        <v>583</v>
      </c>
      <c r="L982" s="30"/>
      <c r="M982" s="30"/>
      <c r="N982" s="30"/>
      <c r="O982" s="30">
        <f t="shared" si="155"/>
        <v>0</v>
      </c>
      <c r="P982" s="30"/>
      <c r="Q982" s="153"/>
      <c r="R982" s="30"/>
      <c r="S982" s="30"/>
      <c r="T982" s="30"/>
      <c r="U982" s="30"/>
      <c r="V982" s="154" t="e">
        <f t="shared" si="156"/>
        <v>#DIV/0!</v>
      </c>
    </row>
    <row r="983" spans="1:22" ht="18.75" customHeight="1" thickTop="1" thickBot="1" x14ac:dyDescent="0.4">
      <c r="A983" s="13" t="s">
        <v>94</v>
      </c>
      <c r="B983" s="27" t="s">
        <v>117</v>
      </c>
      <c r="C983" s="27" t="s">
        <v>168</v>
      </c>
      <c r="D983" s="27"/>
      <c r="E983" s="13"/>
      <c r="F983" s="27"/>
      <c r="G983" s="27"/>
      <c r="H983" s="27"/>
      <c r="I983" s="27"/>
      <c r="J983" s="27"/>
      <c r="K983" s="26" t="s">
        <v>584</v>
      </c>
      <c r="L983" s="30"/>
      <c r="M983" s="30"/>
      <c r="N983" s="30"/>
      <c r="O983" s="30">
        <f t="shared" si="155"/>
        <v>0</v>
      </c>
      <c r="P983" s="30"/>
      <c r="Q983" s="153"/>
      <c r="R983" s="30"/>
      <c r="S983" s="30"/>
      <c r="T983" s="30"/>
      <c r="U983" s="30"/>
      <c r="V983" s="154" t="e">
        <f t="shared" si="156"/>
        <v>#DIV/0!</v>
      </c>
    </row>
  </sheetData>
  <autoFilter ref="A7:XFD478"/>
  <mergeCells count="16">
    <mergeCell ref="Y6:Y7"/>
    <mergeCell ref="A2:W2"/>
    <mergeCell ref="A3:W3"/>
    <mergeCell ref="A4:W4"/>
    <mergeCell ref="A5:W5"/>
    <mergeCell ref="A6:I6"/>
    <mergeCell ref="K6:K7"/>
    <mergeCell ref="L6:L7"/>
    <mergeCell ref="M6:N6"/>
    <mergeCell ref="O6:O7"/>
    <mergeCell ref="P6:S6"/>
    <mergeCell ref="T6:T7"/>
    <mergeCell ref="U6:U7"/>
    <mergeCell ref="V6:V7"/>
    <mergeCell ref="W6:W7"/>
    <mergeCell ref="X6:X7"/>
  </mergeCells>
  <phoneticPr fontId="17" type="noConversion"/>
  <printOptions horizontalCentered="1" verticalCentered="1"/>
  <pageMargins left="0.78740157480314965" right="0.78740157480314965" top="0.98425196850393704" bottom="0.98425196850393704" header="0" footer="0"/>
  <pageSetup paperSize="9" scale="10" orientation="portrait" r:id="rId1"/>
  <headerFooter alignWithMargins="0"/>
  <ignoredErrors>
    <ignoredError sqref="O373" formula="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workbookViewId="0">
      <selection activeCell="B15" sqref="B15"/>
    </sheetView>
  </sheetViews>
  <sheetFormatPr baseColWidth="10" defaultColWidth="11.453125" defaultRowHeight="13" x14ac:dyDescent="0.35"/>
  <cols>
    <col min="1" max="1" width="43.54296875" style="60" customWidth="1"/>
    <col min="2" max="2" width="70.54296875" style="60" customWidth="1"/>
    <col min="3" max="16384" width="11.453125" style="60"/>
  </cols>
  <sheetData>
    <row r="1" spans="1:2" ht="68.25" customHeight="1" thickBot="1" x14ac:dyDescent="0.4">
      <c r="A1" s="333"/>
      <c r="B1" s="333"/>
    </row>
    <row r="2" spans="1:2" ht="13.5" thickBot="1" x14ac:dyDescent="0.4">
      <c r="A2" s="334" t="s">
        <v>585</v>
      </c>
      <c r="B2" s="335"/>
    </row>
    <row r="3" spans="1:2" ht="13.5" thickBot="1" x14ac:dyDescent="0.4">
      <c r="A3" s="336" t="s">
        <v>586</v>
      </c>
      <c r="B3" s="337"/>
    </row>
    <row r="4" spans="1:2" ht="13.5" thickBot="1" x14ac:dyDescent="0.4">
      <c r="A4" s="61" t="s">
        <v>587</v>
      </c>
      <c r="B4" s="61" t="s">
        <v>588</v>
      </c>
    </row>
    <row r="5" spans="1:2" ht="26.5" thickBot="1" x14ac:dyDescent="0.4">
      <c r="A5" s="62" t="s">
        <v>589</v>
      </c>
      <c r="B5" s="63" t="s">
        <v>590</v>
      </c>
    </row>
    <row r="6" spans="1:2" ht="14" thickTop="1" thickBot="1" x14ac:dyDescent="0.4">
      <c r="A6" s="64" t="s">
        <v>591</v>
      </c>
      <c r="B6" s="63" t="s">
        <v>592</v>
      </c>
    </row>
    <row r="7" spans="1:2" ht="27" thickTop="1" thickBot="1" x14ac:dyDescent="0.4">
      <c r="A7" s="64" t="s">
        <v>593</v>
      </c>
      <c r="B7" s="65" t="s">
        <v>594</v>
      </c>
    </row>
    <row r="8" spans="1:2" ht="53" thickTop="1" thickBot="1" x14ac:dyDescent="0.4">
      <c r="A8" s="64" t="s">
        <v>595</v>
      </c>
      <c r="B8" s="63" t="s">
        <v>596</v>
      </c>
    </row>
    <row r="9" spans="1:2" ht="53" thickTop="1" thickBot="1" x14ac:dyDescent="0.4">
      <c r="A9" s="66" t="s">
        <v>597</v>
      </c>
      <c r="B9" s="63" t="s">
        <v>598</v>
      </c>
    </row>
    <row r="10" spans="1:2" ht="27" thickTop="1" thickBot="1" x14ac:dyDescent="0.4">
      <c r="A10" s="66" t="s">
        <v>599</v>
      </c>
      <c r="B10" s="63" t="s">
        <v>600</v>
      </c>
    </row>
    <row r="11" spans="1:2" ht="27" thickTop="1" thickBot="1" x14ac:dyDescent="0.4">
      <c r="A11" s="67" t="s">
        <v>601</v>
      </c>
      <c r="B11" s="65" t="s">
        <v>602</v>
      </c>
    </row>
    <row r="12" spans="1:2" ht="27" thickTop="1" thickBot="1" x14ac:dyDescent="0.4">
      <c r="A12" s="64" t="s">
        <v>603</v>
      </c>
      <c r="B12" s="65" t="s">
        <v>604</v>
      </c>
    </row>
    <row r="13" spans="1:2" ht="92" thickTop="1" thickBot="1" x14ac:dyDescent="0.4">
      <c r="A13" s="67" t="s">
        <v>605</v>
      </c>
      <c r="B13" s="63" t="s">
        <v>606</v>
      </c>
    </row>
    <row r="14" spans="1:2" ht="40" thickTop="1" thickBot="1" x14ac:dyDescent="0.4">
      <c r="A14" s="67" t="s">
        <v>607</v>
      </c>
      <c r="B14" s="63" t="s">
        <v>608</v>
      </c>
    </row>
    <row r="15" spans="1:2" ht="118" thickTop="1" thickBot="1" x14ac:dyDescent="0.4">
      <c r="A15" s="68" t="s">
        <v>609</v>
      </c>
      <c r="B15" s="65" t="s">
        <v>610</v>
      </c>
    </row>
    <row r="16" spans="1:2" ht="40" thickTop="1" thickBot="1" x14ac:dyDescent="0.4">
      <c r="A16" s="64" t="s">
        <v>611</v>
      </c>
      <c r="B16" s="65" t="s">
        <v>612</v>
      </c>
    </row>
    <row r="17" spans="1:2" ht="27" thickTop="1" thickBot="1" x14ac:dyDescent="0.4">
      <c r="A17" s="69" t="s">
        <v>613</v>
      </c>
      <c r="B17" s="65" t="s">
        <v>614</v>
      </c>
    </row>
    <row r="18" spans="1:2" ht="27" thickTop="1" thickBot="1" x14ac:dyDescent="0.4">
      <c r="A18" s="64" t="s">
        <v>615</v>
      </c>
      <c r="B18" s="70" t="s">
        <v>616</v>
      </c>
    </row>
    <row r="19" spans="1:2" s="116" customFormat="1" ht="14" thickTop="1" thickBot="1" x14ac:dyDescent="0.4">
      <c r="A19" s="66" t="s">
        <v>96</v>
      </c>
    </row>
    <row r="20" spans="1:2" s="116" customFormat="1" ht="14" thickTop="1" thickBot="1" x14ac:dyDescent="0.4">
      <c r="A20" s="66" t="s">
        <v>97</v>
      </c>
    </row>
    <row r="21" spans="1:2" s="116" customFormat="1" ht="14" thickTop="1" thickBot="1" x14ac:dyDescent="0.4">
      <c r="A21" s="66" t="s">
        <v>617</v>
      </c>
    </row>
    <row r="22" spans="1:2" s="116" customFormat="1" ht="27" thickTop="1" thickBot="1" x14ac:dyDescent="0.4">
      <c r="A22" s="66" t="s">
        <v>618</v>
      </c>
      <c r="B22" s="117" t="s">
        <v>619</v>
      </c>
    </row>
    <row r="23" spans="1:2" s="116" customFormat="1" ht="79" thickTop="1" thickBot="1" x14ac:dyDescent="0.4">
      <c r="A23" s="66" t="s">
        <v>547</v>
      </c>
      <c r="B23" s="117" t="s">
        <v>620</v>
      </c>
    </row>
    <row r="24" spans="1:2" s="116" customFormat="1" ht="53" thickTop="1" thickBot="1" x14ac:dyDescent="0.4">
      <c r="A24" s="66" t="s">
        <v>575</v>
      </c>
      <c r="B24" s="117" t="s">
        <v>621</v>
      </c>
    </row>
    <row r="25" spans="1:2" s="116" customFormat="1" ht="40" thickTop="1" thickBot="1" x14ac:dyDescent="0.4">
      <c r="A25" s="66" t="s">
        <v>561</v>
      </c>
      <c r="B25" s="117" t="s">
        <v>622</v>
      </c>
    </row>
    <row r="26" spans="1:2" s="116" customFormat="1" ht="27" thickTop="1" thickBot="1" x14ac:dyDescent="0.4">
      <c r="A26" s="66" t="s">
        <v>563</v>
      </c>
      <c r="B26" s="117" t="s">
        <v>623</v>
      </c>
    </row>
    <row r="27" spans="1:2" s="116" customFormat="1" ht="14" thickTop="1" thickBot="1" x14ac:dyDescent="0.4">
      <c r="A27" s="66" t="s">
        <v>565</v>
      </c>
      <c r="B27" s="117"/>
    </row>
    <row r="28" spans="1:2" s="116" customFormat="1" ht="40" thickTop="1" thickBot="1" x14ac:dyDescent="0.4">
      <c r="A28" s="66" t="s">
        <v>566</v>
      </c>
      <c r="B28" s="117" t="s">
        <v>624</v>
      </c>
    </row>
    <row r="29" spans="1:2" s="116" customFormat="1" ht="72.650000000000006" customHeight="1" thickTop="1" thickBot="1" x14ac:dyDescent="0.4">
      <c r="A29" s="66" t="s">
        <v>573</v>
      </c>
      <c r="B29" s="117" t="s">
        <v>625</v>
      </c>
    </row>
    <row r="30" spans="1:2" s="116" customFormat="1" ht="61.5" customHeight="1" thickTop="1" thickBot="1" x14ac:dyDescent="0.4">
      <c r="A30" s="66" t="s">
        <v>574</v>
      </c>
      <c r="B30" s="117" t="s">
        <v>626</v>
      </c>
    </row>
  </sheetData>
  <mergeCells count="3">
    <mergeCell ref="A1:B1"/>
    <mergeCell ref="A2:B2"/>
    <mergeCell ref="A3:B3"/>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6"/>
  <sheetViews>
    <sheetView workbookViewId="0">
      <selection sqref="A1:B1"/>
    </sheetView>
  </sheetViews>
  <sheetFormatPr baseColWidth="10" defaultColWidth="11.453125" defaultRowHeight="14.5" x14ac:dyDescent="0.35"/>
  <cols>
    <col min="1" max="1" width="50.26953125" customWidth="1"/>
    <col min="2" max="2" width="68.453125" customWidth="1"/>
  </cols>
  <sheetData>
    <row r="1" spans="1:2" ht="80.5" customHeight="1" thickBot="1" x14ac:dyDescent="0.4">
      <c r="A1" s="338"/>
      <c r="B1" s="339"/>
    </row>
    <row r="2" spans="1:2" ht="15" thickBot="1" x14ac:dyDescent="0.4">
      <c r="A2" s="340" t="s">
        <v>693</v>
      </c>
      <c r="B2" s="341"/>
    </row>
    <row r="3" spans="1:2" ht="15" thickBot="1" x14ac:dyDescent="0.4">
      <c r="A3" s="342" t="s">
        <v>694</v>
      </c>
      <c r="B3" s="343"/>
    </row>
    <row r="4" spans="1:2" ht="15" thickBot="1" x14ac:dyDescent="0.4">
      <c r="A4" s="118" t="s">
        <v>587</v>
      </c>
      <c r="B4" s="118" t="s">
        <v>588</v>
      </c>
    </row>
    <row r="5" spans="1:2" ht="26.5" thickBot="1" x14ac:dyDescent="0.4">
      <c r="A5" s="62" t="s">
        <v>589</v>
      </c>
      <c r="B5" s="63" t="s">
        <v>590</v>
      </c>
    </row>
    <row r="6" spans="1:2" ht="15.5" thickTop="1" thickBot="1" x14ac:dyDescent="0.4">
      <c r="A6" s="64" t="s">
        <v>591</v>
      </c>
      <c r="B6" s="63" t="s">
        <v>695</v>
      </c>
    </row>
    <row r="7" spans="1:2" ht="79" thickTop="1" thickBot="1" x14ac:dyDescent="0.4">
      <c r="A7" s="119" t="s">
        <v>696</v>
      </c>
      <c r="B7" s="63" t="s">
        <v>697</v>
      </c>
    </row>
    <row r="8" spans="1:2" ht="79" thickTop="1" thickBot="1" x14ac:dyDescent="0.4">
      <c r="A8" s="119" t="s">
        <v>698</v>
      </c>
      <c r="B8" s="63" t="s">
        <v>699</v>
      </c>
    </row>
    <row r="9" spans="1:2" ht="79" thickTop="1" thickBot="1" x14ac:dyDescent="0.4">
      <c r="A9" s="119" t="s">
        <v>700</v>
      </c>
      <c r="B9" s="63" t="s">
        <v>701</v>
      </c>
    </row>
    <row r="10" spans="1:2" ht="15.5" thickTop="1" thickBot="1" x14ac:dyDescent="0.4">
      <c r="A10" s="119" t="s">
        <v>702</v>
      </c>
      <c r="B10" s="63"/>
    </row>
    <row r="11" spans="1:2" ht="15.5" thickTop="1" thickBot="1" x14ac:dyDescent="0.4">
      <c r="A11" s="119" t="s">
        <v>703</v>
      </c>
      <c r="B11" s="63"/>
    </row>
    <row r="12" spans="1:2" ht="79" thickTop="1" thickBot="1" x14ac:dyDescent="0.4">
      <c r="A12" s="119" t="s">
        <v>704</v>
      </c>
      <c r="B12" s="63" t="s">
        <v>705</v>
      </c>
    </row>
    <row r="13" spans="1:2" ht="15.5" thickTop="1" thickBot="1" x14ac:dyDescent="0.4">
      <c r="A13" s="119" t="s">
        <v>706</v>
      </c>
      <c r="B13" s="63"/>
    </row>
    <row r="14" spans="1:2" ht="15.5" thickTop="1" thickBot="1" x14ac:dyDescent="0.4">
      <c r="A14" s="119" t="s">
        <v>707</v>
      </c>
      <c r="B14" s="63"/>
    </row>
    <row r="15" spans="1:2" ht="27" thickTop="1" thickBot="1" x14ac:dyDescent="0.4">
      <c r="A15" s="119" t="s">
        <v>708</v>
      </c>
      <c r="B15" s="63" t="s">
        <v>709</v>
      </c>
    </row>
    <row r="16" spans="1:2" ht="27" thickTop="1" thickBot="1" x14ac:dyDescent="0.4">
      <c r="A16" s="119" t="s">
        <v>710</v>
      </c>
      <c r="B16" s="63" t="s">
        <v>616</v>
      </c>
    </row>
  </sheetData>
  <mergeCells count="3">
    <mergeCell ref="A1:B1"/>
    <mergeCell ref="A2:B2"/>
    <mergeCell ref="A3:B3"/>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185"/>
  <sheetViews>
    <sheetView topLeftCell="H2" zoomScale="110" zoomScaleNormal="110" workbookViewId="0">
      <pane xSplit="1" ySplit="2" topLeftCell="I161" activePane="bottomRight" state="frozen"/>
      <selection activeCell="H2" sqref="H2"/>
      <selection pane="topRight" activeCell="I2" sqref="I2"/>
      <selection pane="bottomLeft" activeCell="H4" sqref="H4"/>
      <selection pane="bottomRight" activeCell="I62" sqref="I62"/>
    </sheetView>
  </sheetViews>
  <sheetFormatPr baseColWidth="10" defaultColWidth="14.453125" defaultRowHeight="13" x14ac:dyDescent="0.3"/>
  <cols>
    <col min="1" max="1" width="16" style="135" hidden="1" customWidth="1"/>
    <col min="2" max="2" width="14.1796875" style="135" hidden="1" customWidth="1"/>
    <col min="3" max="4" width="14.453125" style="135" hidden="1" customWidth="1"/>
    <col min="5" max="6" width="10.7265625" style="135" hidden="1" customWidth="1"/>
    <col min="7" max="7" width="19.81640625" style="135" hidden="1" customWidth="1"/>
    <col min="8" max="8" width="56.1796875" style="135" customWidth="1"/>
    <col min="9" max="9" width="17.1796875" style="260" customWidth="1"/>
    <col min="10" max="12" width="17.1796875" style="135" customWidth="1"/>
    <col min="13" max="13" width="16.54296875" style="135" customWidth="1"/>
    <col min="14" max="14" width="17.81640625" style="135" customWidth="1"/>
    <col min="15" max="15" width="17.54296875" style="135" customWidth="1"/>
    <col min="16" max="16" width="17.1796875" style="135" customWidth="1"/>
    <col min="17" max="18" width="15.453125" style="135" customWidth="1"/>
    <col min="19" max="19" width="15.54296875" style="135" customWidth="1"/>
    <col min="20" max="20" width="13.1796875" style="135" customWidth="1"/>
    <col min="21" max="22" width="16.1796875" style="135" customWidth="1"/>
    <col min="23" max="23" width="13.81640625" style="135" customWidth="1"/>
    <col min="24" max="24" width="12.81640625" style="135" customWidth="1"/>
    <col min="25" max="28" width="13.54296875" style="135" customWidth="1"/>
    <col min="29" max="34" width="20.26953125" style="135" customWidth="1"/>
    <col min="35" max="36" width="13.81640625" style="135" customWidth="1"/>
    <col min="37" max="37" width="15" style="135" customWidth="1"/>
    <col min="38" max="38" width="15.7265625" style="135" customWidth="1"/>
    <col min="39" max="39" width="15.453125" style="135" customWidth="1"/>
    <col min="40" max="40" width="16.1796875" style="135" customWidth="1"/>
    <col min="41" max="41" width="20.1796875" style="135" customWidth="1"/>
    <col min="42" max="42" width="20.54296875" style="135" customWidth="1"/>
    <col min="43" max="43" width="16.1796875" style="135" customWidth="1"/>
    <col min="44" max="44" width="17.453125" style="135" customWidth="1"/>
    <col min="45" max="45" width="19.26953125" style="135" customWidth="1"/>
    <col min="46" max="16384" width="14.453125" style="135"/>
  </cols>
  <sheetData>
    <row r="1" spans="1:45" ht="78" hidden="1" customHeight="1" thickBot="1" x14ac:dyDescent="0.35">
      <c r="A1" s="347"/>
      <c r="B1" s="347"/>
      <c r="C1" s="347"/>
      <c r="D1" s="347"/>
      <c r="E1" s="347"/>
      <c r="F1" s="347"/>
      <c r="G1" s="347"/>
      <c r="H1" s="347"/>
      <c r="I1" s="347"/>
      <c r="J1" s="347"/>
      <c r="K1" s="347"/>
      <c r="L1" s="347"/>
      <c r="M1" s="347"/>
      <c r="N1" s="347"/>
      <c r="O1" s="347"/>
      <c r="P1" s="347"/>
      <c r="Q1" s="347"/>
      <c r="R1" s="347"/>
      <c r="S1" s="347"/>
      <c r="T1" s="347"/>
      <c r="U1" s="347"/>
      <c r="V1" s="347"/>
      <c r="W1" s="347"/>
      <c r="X1" s="347"/>
      <c r="Y1" s="347"/>
      <c r="Z1" s="347"/>
      <c r="AA1" s="347"/>
      <c r="AB1" s="347"/>
      <c r="AC1" s="347"/>
      <c r="AD1" s="347"/>
      <c r="AE1" s="347"/>
      <c r="AF1" s="347"/>
      <c r="AG1" s="347"/>
      <c r="AH1" s="347"/>
      <c r="AI1" s="347"/>
      <c r="AJ1" s="347"/>
      <c r="AK1" s="347"/>
      <c r="AL1" s="347"/>
      <c r="AM1" s="347"/>
      <c r="AN1" s="347"/>
      <c r="AO1" s="347"/>
      <c r="AP1" s="347"/>
      <c r="AQ1" s="347"/>
      <c r="AR1" s="347"/>
      <c r="AS1" s="347"/>
    </row>
    <row r="2" spans="1:45" ht="35.15" customHeight="1" thickTop="1" thickBot="1" x14ac:dyDescent="0.35">
      <c r="A2" s="348" t="s">
        <v>79</v>
      </c>
      <c r="B2" s="348" t="s">
        <v>80</v>
      </c>
      <c r="C2" s="350" t="s">
        <v>81</v>
      </c>
      <c r="D2" s="348" t="s">
        <v>82</v>
      </c>
      <c r="E2" s="348" t="s">
        <v>83</v>
      </c>
      <c r="F2" s="348" t="s">
        <v>84</v>
      </c>
      <c r="G2" s="348" t="s">
        <v>85</v>
      </c>
      <c r="H2" s="350" t="s">
        <v>627</v>
      </c>
      <c r="I2" s="344" t="s">
        <v>628</v>
      </c>
      <c r="J2" s="345"/>
      <c r="K2" s="345"/>
      <c r="L2" s="346"/>
      <c r="M2" s="344" t="s">
        <v>629</v>
      </c>
      <c r="N2" s="345"/>
      <c r="O2" s="345"/>
      <c r="P2" s="346"/>
      <c r="Q2" s="344" t="s">
        <v>630</v>
      </c>
      <c r="R2" s="345"/>
      <c r="S2" s="345"/>
      <c r="T2" s="346"/>
      <c r="U2" s="344" t="s">
        <v>631</v>
      </c>
      <c r="V2" s="345"/>
      <c r="W2" s="345"/>
      <c r="X2" s="346"/>
      <c r="Y2" s="344" t="s">
        <v>632</v>
      </c>
      <c r="Z2" s="345"/>
      <c r="AA2" s="345"/>
      <c r="AB2" s="346"/>
      <c r="AC2" s="344" t="s">
        <v>633</v>
      </c>
      <c r="AD2" s="345"/>
      <c r="AE2" s="345"/>
      <c r="AF2" s="346"/>
      <c r="AG2" s="344" t="s">
        <v>634</v>
      </c>
      <c r="AH2" s="345"/>
      <c r="AI2" s="345"/>
      <c r="AJ2" s="346"/>
      <c r="AK2" s="344" t="s">
        <v>635</v>
      </c>
      <c r="AL2" s="345"/>
      <c r="AM2" s="345"/>
      <c r="AN2" s="346"/>
      <c r="AO2" s="344" t="s">
        <v>636</v>
      </c>
      <c r="AP2" s="345"/>
      <c r="AQ2" s="345"/>
      <c r="AR2" s="346"/>
      <c r="AS2" s="134" t="s">
        <v>637</v>
      </c>
    </row>
    <row r="3" spans="1:45" ht="14" thickTop="1" thickBot="1" x14ac:dyDescent="0.35">
      <c r="A3" s="349"/>
      <c r="B3" s="349"/>
      <c r="C3" s="351"/>
      <c r="D3" s="349"/>
      <c r="E3" s="349"/>
      <c r="F3" s="349"/>
      <c r="G3" s="349"/>
      <c r="H3" s="351"/>
      <c r="I3" s="136" t="s">
        <v>638</v>
      </c>
      <c r="J3" s="133" t="s">
        <v>639</v>
      </c>
      <c r="K3" s="133" t="s">
        <v>640</v>
      </c>
      <c r="L3" s="133" t="s">
        <v>641</v>
      </c>
      <c r="M3" s="136" t="s">
        <v>638</v>
      </c>
      <c r="N3" s="133" t="s">
        <v>639</v>
      </c>
      <c r="O3" s="133" t="s">
        <v>640</v>
      </c>
      <c r="P3" s="133" t="s">
        <v>641</v>
      </c>
      <c r="Q3" s="136" t="s">
        <v>638</v>
      </c>
      <c r="R3" s="133" t="s">
        <v>639</v>
      </c>
      <c r="S3" s="133" t="s">
        <v>640</v>
      </c>
      <c r="T3" s="133" t="s">
        <v>641</v>
      </c>
      <c r="U3" s="136" t="s">
        <v>638</v>
      </c>
      <c r="V3" s="133" t="s">
        <v>639</v>
      </c>
      <c r="W3" s="133" t="s">
        <v>640</v>
      </c>
      <c r="X3" s="133" t="s">
        <v>641</v>
      </c>
      <c r="Y3" s="136" t="s">
        <v>638</v>
      </c>
      <c r="Z3" s="133" t="s">
        <v>639</v>
      </c>
      <c r="AA3" s="133" t="s">
        <v>640</v>
      </c>
      <c r="AB3" s="133" t="s">
        <v>641</v>
      </c>
      <c r="AC3" s="136" t="s">
        <v>638</v>
      </c>
      <c r="AD3" s="133" t="s">
        <v>639</v>
      </c>
      <c r="AE3" s="133" t="s">
        <v>640</v>
      </c>
      <c r="AF3" s="133" t="s">
        <v>641</v>
      </c>
      <c r="AG3" s="136" t="s">
        <v>638</v>
      </c>
      <c r="AH3" s="133" t="s">
        <v>639</v>
      </c>
      <c r="AI3" s="133" t="s">
        <v>640</v>
      </c>
      <c r="AJ3" s="133" t="s">
        <v>641</v>
      </c>
      <c r="AK3" s="136" t="s">
        <v>638</v>
      </c>
      <c r="AL3" s="133" t="s">
        <v>639</v>
      </c>
      <c r="AM3" s="133" t="s">
        <v>640</v>
      </c>
      <c r="AN3" s="133" t="s">
        <v>641</v>
      </c>
      <c r="AO3" s="136" t="s">
        <v>638</v>
      </c>
      <c r="AP3" s="133" t="s">
        <v>639</v>
      </c>
      <c r="AQ3" s="133" t="s">
        <v>640</v>
      </c>
      <c r="AR3" s="133" t="s">
        <v>642</v>
      </c>
      <c r="AS3" s="133"/>
    </row>
    <row r="4" spans="1:45" ht="14" thickTop="1" thickBot="1" x14ac:dyDescent="0.35">
      <c r="A4" s="238" t="s">
        <v>105</v>
      </c>
      <c r="B4" s="238" t="s">
        <v>98</v>
      </c>
      <c r="C4" s="238"/>
      <c r="D4" s="238"/>
      <c r="E4" s="238"/>
      <c r="F4" s="238"/>
      <c r="G4" s="238"/>
      <c r="H4" s="16" t="s">
        <v>643</v>
      </c>
      <c r="I4" s="177">
        <f>+I5+I6+I9+I23+I28+I31+I34+I37</f>
        <v>13229970338</v>
      </c>
      <c r="J4" s="177">
        <f t="shared" ref="J4:AF4" si="0">+J5+J6+J9+J23+J28+J31+J34+J37</f>
        <v>12436382207</v>
      </c>
      <c r="K4" s="177">
        <f t="shared" si="0"/>
        <v>12251540603</v>
      </c>
      <c r="L4" s="177">
        <f t="shared" si="0"/>
        <v>11478909740</v>
      </c>
      <c r="M4" s="177">
        <f t="shared" si="0"/>
        <v>2957485000</v>
      </c>
      <c r="N4" s="177">
        <f t="shared" si="0"/>
        <v>2887058026</v>
      </c>
      <c r="O4" s="177">
        <f t="shared" si="0"/>
        <v>2887058026</v>
      </c>
      <c r="P4" s="177">
        <f t="shared" si="0"/>
        <v>2887058026</v>
      </c>
      <c r="Q4" s="177">
        <f t="shared" si="0"/>
        <v>0</v>
      </c>
      <c r="R4" s="177">
        <f t="shared" si="0"/>
        <v>0</v>
      </c>
      <c r="S4" s="177">
        <f t="shared" si="0"/>
        <v>0</v>
      </c>
      <c r="T4" s="177">
        <f t="shared" si="0"/>
        <v>0</v>
      </c>
      <c r="U4" s="177">
        <f t="shared" si="0"/>
        <v>0</v>
      </c>
      <c r="V4" s="177">
        <f t="shared" si="0"/>
        <v>0</v>
      </c>
      <c r="W4" s="177">
        <f t="shared" si="0"/>
        <v>0</v>
      </c>
      <c r="X4" s="177">
        <f t="shared" si="0"/>
        <v>0</v>
      </c>
      <c r="Y4" s="177">
        <f t="shared" si="0"/>
        <v>0</v>
      </c>
      <c r="Z4" s="177">
        <f t="shared" si="0"/>
        <v>0</v>
      </c>
      <c r="AA4" s="177">
        <f t="shared" si="0"/>
        <v>0</v>
      </c>
      <c r="AB4" s="177">
        <f t="shared" si="0"/>
        <v>0</v>
      </c>
      <c r="AC4" s="177">
        <f t="shared" si="0"/>
        <v>0</v>
      </c>
      <c r="AD4" s="177">
        <f t="shared" si="0"/>
        <v>0</v>
      </c>
      <c r="AE4" s="177">
        <f t="shared" si="0"/>
        <v>0</v>
      </c>
      <c r="AF4" s="177">
        <f t="shared" si="0"/>
        <v>0</v>
      </c>
      <c r="AG4" s="177"/>
      <c r="AH4" s="177"/>
      <c r="AI4" s="177"/>
      <c r="AJ4" s="177"/>
      <c r="AK4" s="177"/>
      <c r="AL4" s="177"/>
      <c r="AM4" s="177"/>
      <c r="AN4" s="177"/>
      <c r="AO4" s="276">
        <f t="shared" ref="AO4:AR52" si="1">+I4+M4+Q4+U4+Y4+AC4+AG4+AK4</f>
        <v>16187455338</v>
      </c>
      <c r="AP4" s="177">
        <f t="shared" si="1"/>
        <v>15323440233</v>
      </c>
      <c r="AQ4" s="177">
        <f t="shared" si="1"/>
        <v>15138598629</v>
      </c>
      <c r="AR4" s="177">
        <f t="shared" si="1"/>
        <v>14365967766</v>
      </c>
      <c r="AS4" s="187"/>
    </row>
    <row r="5" spans="1:45" ht="14" thickTop="1" thickBot="1" x14ac:dyDescent="0.35">
      <c r="A5" s="239" t="s">
        <v>105</v>
      </c>
      <c r="B5" s="239" t="s">
        <v>98</v>
      </c>
      <c r="C5" s="239" t="s">
        <v>98</v>
      </c>
      <c r="D5" s="239"/>
      <c r="E5" s="239"/>
      <c r="F5" s="239"/>
      <c r="G5" s="239"/>
      <c r="H5" s="17" t="s">
        <v>644</v>
      </c>
      <c r="I5" s="178">
        <v>1203062763</v>
      </c>
      <c r="J5" s="178">
        <v>1201950562</v>
      </c>
      <c r="K5" s="178">
        <v>1201950562</v>
      </c>
      <c r="L5" s="178">
        <v>1105664235</v>
      </c>
      <c r="M5" s="178">
        <v>2915243000</v>
      </c>
      <c r="N5" s="178">
        <v>2846804026</v>
      </c>
      <c r="O5" s="178">
        <v>2846804026</v>
      </c>
      <c r="P5" s="178">
        <f>+O5</f>
        <v>2846804026</v>
      </c>
      <c r="Q5" s="178"/>
      <c r="R5" s="178"/>
      <c r="S5" s="178"/>
      <c r="T5" s="178"/>
      <c r="U5" s="178"/>
      <c r="V5" s="178"/>
      <c r="W5" s="178"/>
      <c r="X5" s="178"/>
      <c r="Y5" s="178"/>
      <c r="Z5" s="178"/>
      <c r="AA5" s="178"/>
      <c r="AB5" s="178"/>
      <c r="AC5" s="178"/>
      <c r="AD5" s="178"/>
      <c r="AE5" s="178"/>
      <c r="AF5" s="178"/>
      <c r="AG5" s="178"/>
      <c r="AH5" s="178"/>
      <c r="AI5" s="178"/>
      <c r="AJ5" s="178"/>
      <c r="AK5" s="178"/>
      <c r="AL5" s="178"/>
      <c r="AM5" s="178"/>
      <c r="AN5" s="178"/>
      <c r="AO5" s="178">
        <f t="shared" si="1"/>
        <v>4118305763</v>
      </c>
      <c r="AP5" s="178">
        <f t="shared" si="1"/>
        <v>4048754588</v>
      </c>
      <c r="AQ5" s="178">
        <f t="shared" si="1"/>
        <v>4048754588</v>
      </c>
      <c r="AR5" s="178">
        <f t="shared" si="1"/>
        <v>3952468261</v>
      </c>
      <c r="AS5" s="187"/>
    </row>
    <row r="6" spans="1:45" ht="14" thickTop="1" thickBot="1" x14ac:dyDescent="0.35">
      <c r="A6" s="240">
        <v>2</v>
      </c>
      <c r="B6" s="239" t="s">
        <v>98</v>
      </c>
      <c r="C6" s="239" t="s">
        <v>107</v>
      </c>
      <c r="D6" s="239"/>
      <c r="E6" s="239"/>
      <c r="F6" s="239"/>
      <c r="G6" s="239"/>
      <c r="H6" s="17" t="s">
        <v>645</v>
      </c>
      <c r="I6" s="178">
        <f>+I7+I8</f>
        <v>5223170702</v>
      </c>
      <c r="J6" s="178">
        <f t="shared" ref="J6:AF6" si="2">+J7+J8</f>
        <v>5103352598</v>
      </c>
      <c r="K6" s="178">
        <f t="shared" si="2"/>
        <v>4918510994</v>
      </c>
      <c r="L6" s="178">
        <f t="shared" si="2"/>
        <v>4484919541</v>
      </c>
      <c r="M6" s="278">
        <f t="shared" si="2"/>
        <v>26754000</v>
      </c>
      <c r="N6" s="178">
        <f t="shared" si="2"/>
        <v>26754000</v>
      </c>
      <c r="O6" s="178">
        <f t="shared" si="2"/>
        <v>26754000</v>
      </c>
      <c r="P6" s="178">
        <f t="shared" si="2"/>
        <v>26754000</v>
      </c>
      <c r="Q6" s="178">
        <f t="shared" si="2"/>
        <v>0</v>
      </c>
      <c r="R6" s="178">
        <f t="shared" si="2"/>
        <v>0</v>
      </c>
      <c r="S6" s="178">
        <f t="shared" si="2"/>
        <v>0</v>
      </c>
      <c r="T6" s="178">
        <f t="shared" si="2"/>
        <v>0</v>
      </c>
      <c r="U6" s="178">
        <f t="shared" si="2"/>
        <v>0</v>
      </c>
      <c r="V6" s="178">
        <f t="shared" si="2"/>
        <v>0</v>
      </c>
      <c r="W6" s="178">
        <f t="shared" si="2"/>
        <v>0</v>
      </c>
      <c r="X6" s="178">
        <f t="shared" si="2"/>
        <v>0</v>
      </c>
      <c r="Y6" s="178">
        <f t="shared" si="2"/>
        <v>0</v>
      </c>
      <c r="Z6" s="178">
        <f t="shared" si="2"/>
        <v>0</v>
      </c>
      <c r="AA6" s="178">
        <f t="shared" si="2"/>
        <v>0</v>
      </c>
      <c r="AB6" s="178">
        <f t="shared" si="2"/>
        <v>0</v>
      </c>
      <c r="AC6" s="178">
        <f t="shared" si="2"/>
        <v>0</v>
      </c>
      <c r="AD6" s="178">
        <f t="shared" si="2"/>
        <v>0</v>
      </c>
      <c r="AE6" s="178">
        <f t="shared" si="2"/>
        <v>0</v>
      </c>
      <c r="AF6" s="178">
        <f t="shared" si="2"/>
        <v>0</v>
      </c>
      <c r="AG6" s="178"/>
      <c r="AH6" s="178"/>
      <c r="AI6" s="178"/>
      <c r="AJ6" s="178"/>
      <c r="AK6" s="178"/>
      <c r="AL6" s="178"/>
      <c r="AM6" s="178"/>
      <c r="AN6" s="178"/>
      <c r="AO6" s="178">
        <f t="shared" si="1"/>
        <v>5249924702</v>
      </c>
      <c r="AP6" s="178">
        <f t="shared" si="1"/>
        <v>5130106598</v>
      </c>
      <c r="AQ6" s="178">
        <f t="shared" si="1"/>
        <v>4945264994</v>
      </c>
      <c r="AR6" s="178">
        <f t="shared" si="1"/>
        <v>4511673541</v>
      </c>
      <c r="AS6" s="187"/>
    </row>
    <row r="7" spans="1:45" ht="14" thickTop="1" thickBot="1" x14ac:dyDescent="0.35">
      <c r="A7" s="241">
        <v>2</v>
      </c>
      <c r="B7" s="242" t="s">
        <v>98</v>
      </c>
      <c r="C7" s="242" t="s">
        <v>107</v>
      </c>
      <c r="D7" s="242" t="s">
        <v>98</v>
      </c>
      <c r="E7" s="243"/>
      <c r="F7" s="243"/>
      <c r="G7" s="243"/>
      <c r="H7" s="18" t="s">
        <v>646</v>
      </c>
      <c r="I7" s="179">
        <v>431032246</v>
      </c>
      <c r="J7" s="179">
        <v>430584448</v>
      </c>
      <c r="K7" s="179">
        <v>430584448</v>
      </c>
      <c r="L7" s="179">
        <v>404991785</v>
      </c>
      <c r="M7" s="179"/>
      <c r="N7" s="179"/>
      <c r="O7" s="179"/>
      <c r="P7" s="179"/>
      <c r="Q7" s="179"/>
      <c r="R7" s="179"/>
      <c r="S7" s="179"/>
      <c r="T7" s="179"/>
      <c r="U7" s="179"/>
      <c r="V7" s="179"/>
      <c r="W7" s="179"/>
      <c r="X7" s="179"/>
      <c r="Y7" s="179"/>
      <c r="Z7" s="179"/>
      <c r="AA7" s="179"/>
      <c r="AB7" s="179"/>
      <c r="AC7" s="179"/>
      <c r="AD7" s="179"/>
      <c r="AE7" s="179"/>
      <c r="AF7" s="179"/>
      <c r="AG7" s="179"/>
      <c r="AH7" s="179"/>
      <c r="AI7" s="179"/>
      <c r="AJ7" s="179"/>
      <c r="AK7" s="179"/>
      <c r="AL7" s="179"/>
      <c r="AM7" s="179"/>
      <c r="AN7" s="179"/>
      <c r="AO7" s="179">
        <f t="shared" si="1"/>
        <v>431032246</v>
      </c>
      <c r="AP7" s="179">
        <f t="shared" si="1"/>
        <v>430584448</v>
      </c>
      <c r="AQ7" s="179">
        <f t="shared" si="1"/>
        <v>430584448</v>
      </c>
      <c r="AR7" s="179">
        <f t="shared" si="1"/>
        <v>404991785</v>
      </c>
      <c r="AS7" s="187"/>
    </row>
    <row r="8" spans="1:45" ht="14" thickTop="1" thickBot="1" x14ac:dyDescent="0.35">
      <c r="A8" s="241">
        <v>2</v>
      </c>
      <c r="B8" s="242" t="s">
        <v>98</v>
      </c>
      <c r="C8" s="242" t="s">
        <v>107</v>
      </c>
      <c r="D8" s="242" t="s">
        <v>98</v>
      </c>
      <c r="E8" s="243"/>
      <c r="F8" s="243"/>
      <c r="G8" s="243"/>
      <c r="H8" s="18" t="s">
        <v>647</v>
      </c>
      <c r="I8" s="179">
        <v>4792138456</v>
      </c>
      <c r="J8" s="179">
        <v>4672768150</v>
      </c>
      <c r="K8" s="179">
        <v>4487926546</v>
      </c>
      <c r="L8" s="179">
        <v>4079927756</v>
      </c>
      <c r="M8" s="179">
        <v>26754000</v>
      </c>
      <c r="N8" s="179">
        <v>26754000</v>
      </c>
      <c r="O8" s="179">
        <v>26754000</v>
      </c>
      <c r="P8" s="179">
        <v>26754000</v>
      </c>
      <c r="Q8" s="179"/>
      <c r="R8" s="179"/>
      <c r="S8" s="179"/>
      <c r="T8" s="179"/>
      <c r="U8" s="179"/>
      <c r="V8" s="179"/>
      <c r="W8" s="179"/>
      <c r="X8" s="179"/>
      <c r="Y8" s="179"/>
      <c r="Z8" s="179"/>
      <c r="AA8" s="179"/>
      <c r="AB8" s="179"/>
      <c r="AC8" s="179"/>
      <c r="AD8" s="179"/>
      <c r="AE8" s="179"/>
      <c r="AF8" s="179"/>
      <c r="AG8" s="179"/>
      <c r="AH8" s="179"/>
      <c r="AI8" s="179"/>
      <c r="AJ8" s="179"/>
      <c r="AK8" s="179"/>
      <c r="AL8" s="179"/>
      <c r="AM8" s="179"/>
      <c r="AN8" s="179"/>
      <c r="AO8" s="179">
        <f t="shared" si="1"/>
        <v>4818892456</v>
      </c>
      <c r="AP8" s="179">
        <f t="shared" si="1"/>
        <v>4699522150</v>
      </c>
      <c r="AQ8" s="179">
        <f t="shared" si="1"/>
        <v>4514680546</v>
      </c>
      <c r="AR8" s="179">
        <f t="shared" si="1"/>
        <v>4106681756</v>
      </c>
      <c r="AS8" s="187"/>
    </row>
    <row r="9" spans="1:45" s="244" customFormat="1" ht="14" thickTop="1" thickBot="1" x14ac:dyDescent="0.35">
      <c r="A9" s="240">
        <v>2</v>
      </c>
      <c r="B9" s="239" t="s">
        <v>98</v>
      </c>
      <c r="C9" s="239" t="s">
        <v>168</v>
      </c>
      <c r="D9" s="239"/>
      <c r="E9" s="239"/>
      <c r="F9" s="239"/>
      <c r="G9" s="239"/>
      <c r="H9" s="17" t="s">
        <v>648</v>
      </c>
      <c r="I9" s="178">
        <f>+I10+I11+I15+I20</f>
        <v>1466178032</v>
      </c>
      <c r="J9" s="178">
        <f>+J10+J11+J15+J20</f>
        <v>805157002</v>
      </c>
      <c r="K9" s="178">
        <f>+K10+K11+K15+K20</f>
        <v>805157002</v>
      </c>
      <c r="L9" s="178">
        <f>+L10+L11+L15+L20</f>
        <v>805157002</v>
      </c>
      <c r="M9" s="178">
        <f t="shared" ref="M9:AF9" si="3">+M10+M11+M15</f>
        <v>0</v>
      </c>
      <c r="N9" s="178">
        <f>+N10+N11+N15</f>
        <v>0</v>
      </c>
      <c r="O9" s="178">
        <f t="shared" si="3"/>
        <v>0</v>
      </c>
      <c r="P9" s="178">
        <f t="shared" si="3"/>
        <v>0</v>
      </c>
      <c r="Q9" s="178">
        <f t="shared" si="3"/>
        <v>0</v>
      </c>
      <c r="R9" s="178">
        <f t="shared" si="3"/>
        <v>0</v>
      </c>
      <c r="S9" s="178">
        <f t="shared" si="3"/>
        <v>0</v>
      </c>
      <c r="T9" s="178">
        <f t="shared" si="3"/>
        <v>0</v>
      </c>
      <c r="U9" s="178">
        <f t="shared" si="3"/>
        <v>0</v>
      </c>
      <c r="V9" s="178">
        <f t="shared" si="3"/>
        <v>0</v>
      </c>
      <c r="W9" s="178">
        <f t="shared" si="3"/>
        <v>0</v>
      </c>
      <c r="X9" s="178">
        <f t="shared" si="3"/>
        <v>0</v>
      </c>
      <c r="Y9" s="178">
        <f t="shared" si="3"/>
        <v>0</v>
      </c>
      <c r="Z9" s="178">
        <f t="shared" si="3"/>
        <v>0</v>
      </c>
      <c r="AA9" s="178">
        <f t="shared" si="3"/>
        <v>0</v>
      </c>
      <c r="AB9" s="178">
        <f t="shared" si="3"/>
        <v>0</v>
      </c>
      <c r="AC9" s="178">
        <f t="shared" si="3"/>
        <v>0</v>
      </c>
      <c r="AD9" s="178">
        <f t="shared" si="3"/>
        <v>0</v>
      </c>
      <c r="AE9" s="178">
        <f t="shared" si="3"/>
        <v>0</v>
      </c>
      <c r="AF9" s="178">
        <f t="shared" si="3"/>
        <v>0</v>
      </c>
      <c r="AG9" s="178"/>
      <c r="AH9" s="178"/>
      <c r="AI9" s="178"/>
      <c r="AJ9" s="178"/>
      <c r="AK9" s="178"/>
      <c r="AL9" s="178"/>
      <c r="AM9" s="178"/>
      <c r="AN9" s="178"/>
      <c r="AO9" s="178">
        <f t="shared" si="1"/>
        <v>1466178032</v>
      </c>
      <c r="AP9" s="178">
        <f t="shared" si="1"/>
        <v>805157002</v>
      </c>
      <c r="AQ9" s="178">
        <f t="shared" si="1"/>
        <v>805157002</v>
      </c>
      <c r="AR9" s="178">
        <f t="shared" si="1"/>
        <v>805157002</v>
      </c>
      <c r="AS9" s="187"/>
    </row>
    <row r="10" spans="1:45" s="244" customFormat="1" ht="14" thickTop="1" thickBot="1" x14ac:dyDescent="0.35">
      <c r="A10" s="245">
        <v>2</v>
      </c>
      <c r="B10" s="243" t="s">
        <v>94</v>
      </c>
      <c r="C10" s="243" t="s">
        <v>560</v>
      </c>
      <c r="D10" s="243" t="s">
        <v>168</v>
      </c>
      <c r="E10" s="243"/>
      <c r="F10" s="243"/>
      <c r="G10" s="243"/>
      <c r="H10" s="59" t="s">
        <v>649</v>
      </c>
      <c r="I10" s="180"/>
      <c r="J10" s="180"/>
      <c r="K10" s="180"/>
      <c r="L10" s="180"/>
      <c r="M10" s="180"/>
      <c r="N10" s="180"/>
      <c r="O10" s="180"/>
      <c r="P10" s="180"/>
      <c r="Q10" s="180"/>
      <c r="R10" s="180"/>
      <c r="S10" s="180"/>
      <c r="T10" s="180"/>
      <c r="U10" s="180"/>
      <c r="V10" s="180"/>
      <c r="W10" s="180"/>
      <c r="X10" s="180"/>
      <c r="Y10" s="180"/>
      <c r="Z10" s="180"/>
      <c r="AA10" s="180"/>
      <c r="AB10" s="180"/>
      <c r="AC10" s="180"/>
      <c r="AD10" s="180"/>
      <c r="AE10" s="180"/>
      <c r="AF10" s="180"/>
      <c r="AG10" s="180"/>
      <c r="AH10" s="180"/>
      <c r="AI10" s="180"/>
      <c r="AJ10" s="180"/>
      <c r="AK10" s="180"/>
      <c r="AL10" s="180"/>
      <c r="AM10" s="180"/>
      <c r="AN10" s="180"/>
      <c r="AO10" s="180">
        <f t="shared" si="1"/>
        <v>0</v>
      </c>
      <c r="AP10" s="180">
        <f t="shared" si="1"/>
        <v>0</v>
      </c>
      <c r="AQ10" s="180">
        <f t="shared" si="1"/>
        <v>0</v>
      </c>
      <c r="AR10" s="180">
        <f t="shared" si="1"/>
        <v>0</v>
      </c>
      <c r="AS10" s="187"/>
    </row>
    <row r="11" spans="1:45" s="244" customFormat="1" ht="14" thickTop="1" thickBot="1" x14ac:dyDescent="0.35">
      <c r="A11" s="245">
        <v>2</v>
      </c>
      <c r="B11" s="243" t="s">
        <v>94</v>
      </c>
      <c r="C11" s="243" t="s">
        <v>560</v>
      </c>
      <c r="D11" s="243" t="s">
        <v>175</v>
      </c>
      <c r="E11" s="243"/>
      <c r="F11" s="243"/>
      <c r="G11" s="243"/>
      <c r="H11" s="59" t="s">
        <v>650</v>
      </c>
      <c r="I11" s="180">
        <f>+I12</f>
        <v>41657303</v>
      </c>
      <c r="J11" s="180">
        <f t="shared" ref="J11:AF11" si="4">+J12</f>
        <v>41657303</v>
      </c>
      <c r="K11" s="180">
        <f t="shared" si="4"/>
        <v>41657303</v>
      </c>
      <c r="L11" s="180">
        <f t="shared" si="4"/>
        <v>41657303</v>
      </c>
      <c r="M11" s="180">
        <f t="shared" si="4"/>
        <v>0</v>
      </c>
      <c r="N11" s="180">
        <f>+N12</f>
        <v>0</v>
      </c>
      <c r="O11" s="180">
        <f t="shared" si="4"/>
        <v>0</v>
      </c>
      <c r="P11" s="180">
        <f t="shared" si="4"/>
        <v>0</v>
      </c>
      <c r="Q11" s="180">
        <f t="shared" si="4"/>
        <v>0</v>
      </c>
      <c r="R11" s="180">
        <f t="shared" si="4"/>
        <v>0</v>
      </c>
      <c r="S11" s="180">
        <f t="shared" si="4"/>
        <v>0</v>
      </c>
      <c r="T11" s="180">
        <f t="shared" si="4"/>
        <v>0</v>
      </c>
      <c r="U11" s="180">
        <f t="shared" si="4"/>
        <v>0</v>
      </c>
      <c r="V11" s="180">
        <f t="shared" si="4"/>
        <v>0</v>
      </c>
      <c r="W11" s="180">
        <f t="shared" si="4"/>
        <v>0</v>
      </c>
      <c r="X11" s="180">
        <f t="shared" si="4"/>
        <v>0</v>
      </c>
      <c r="Y11" s="180">
        <f t="shared" si="4"/>
        <v>0</v>
      </c>
      <c r="Z11" s="180">
        <f t="shared" si="4"/>
        <v>0</v>
      </c>
      <c r="AA11" s="180">
        <f t="shared" si="4"/>
        <v>0</v>
      </c>
      <c r="AB11" s="180">
        <f t="shared" si="4"/>
        <v>0</v>
      </c>
      <c r="AC11" s="180">
        <f t="shared" si="4"/>
        <v>0</v>
      </c>
      <c r="AD11" s="180">
        <f t="shared" si="4"/>
        <v>0</v>
      </c>
      <c r="AE11" s="180">
        <f t="shared" si="4"/>
        <v>0</v>
      </c>
      <c r="AF11" s="180">
        <f t="shared" si="4"/>
        <v>0</v>
      </c>
      <c r="AG11" s="180"/>
      <c r="AH11" s="180"/>
      <c r="AI11" s="180"/>
      <c r="AJ11" s="180"/>
      <c r="AK11" s="180"/>
      <c r="AL11" s="180"/>
      <c r="AM11" s="180"/>
      <c r="AN11" s="180"/>
      <c r="AO11" s="180">
        <f t="shared" si="1"/>
        <v>41657303</v>
      </c>
      <c r="AP11" s="180">
        <f t="shared" si="1"/>
        <v>41657303</v>
      </c>
      <c r="AQ11" s="180">
        <f t="shared" si="1"/>
        <v>41657303</v>
      </c>
      <c r="AR11" s="180">
        <f t="shared" si="1"/>
        <v>41657303</v>
      </c>
      <c r="AS11" s="187"/>
    </row>
    <row r="12" spans="1:45" ht="14" thickTop="1" thickBot="1" x14ac:dyDescent="0.35">
      <c r="A12" s="241">
        <v>2</v>
      </c>
      <c r="B12" s="242" t="s">
        <v>94</v>
      </c>
      <c r="C12" s="242" t="s">
        <v>560</v>
      </c>
      <c r="D12" s="242" t="s">
        <v>175</v>
      </c>
      <c r="E12" s="242" t="s">
        <v>168</v>
      </c>
      <c r="F12" s="243"/>
      <c r="G12" s="243"/>
      <c r="H12" s="18" t="s">
        <v>651</v>
      </c>
      <c r="I12" s="179">
        <f>SUM(I13:I14)</f>
        <v>41657303</v>
      </c>
      <c r="J12" s="179">
        <f t="shared" ref="J12:AF12" si="5">SUM(J13:J14)</f>
        <v>41657303</v>
      </c>
      <c r="K12" s="179">
        <f t="shared" si="5"/>
        <v>41657303</v>
      </c>
      <c r="L12" s="179">
        <f t="shared" si="5"/>
        <v>41657303</v>
      </c>
      <c r="M12" s="179">
        <f>SUM(M13:M14)</f>
        <v>0</v>
      </c>
      <c r="N12" s="179">
        <v>0</v>
      </c>
      <c r="O12" s="179">
        <v>0</v>
      </c>
      <c r="P12" s="179">
        <f t="shared" si="5"/>
        <v>0</v>
      </c>
      <c r="Q12" s="179">
        <f t="shared" si="5"/>
        <v>0</v>
      </c>
      <c r="R12" s="179">
        <f t="shared" si="5"/>
        <v>0</v>
      </c>
      <c r="S12" s="179">
        <f t="shared" si="5"/>
        <v>0</v>
      </c>
      <c r="T12" s="179">
        <f t="shared" si="5"/>
        <v>0</v>
      </c>
      <c r="U12" s="179">
        <f t="shared" si="5"/>
        <v>0</v>
      </c>
      <c r="V12" s="179">
        <f t="shared" si="5"/>
        <v>0</v>
      </c>
      <c r="W12" s="179">
        <f t="shared" si="5"/>
        <v>0</v>
      </c>
      <c r="X12" s="179">
        <f t="shared" si="5"/>
        <v>0</v>
      </c>
      <c r="Y12" s="179">
        <f t="shared" si="5"/>
        <v>0</v>
      </c>
      <c r="Z12" s="179">
        <f t="shared" si="5"/>
        <v>0</v>
      </c>
      <c r="AA12" s="179">
        <f t="shared" si="5"/>
        <v>0</v>
      </c>
      <c r="AB12" s="179">
        <f t="shared" si="5"/>
        <v>0</v>
      </c>
      <c r="AC12" s="179">
        <f t="shared" si="5"/>
        <v>0</v>
      </c>
      <c r="AD12" s="179">
        <f t="shared" si="5"/>
        <v>0</v>
      </c>
      <c r="AE12" s="179">
        <f t="shared" si="5"/>
        <v>0</v>
      </c>
      <c r="AF12" s="179">
        <f t="shared" si="5"/>
        <v>0</v>
      </c>
      <c r="AG12" s="179"/>
      <c r="AH12" s="179"/>
      <c r="AI12" s="179"/>
      <c r="AJ12" s="179"/>
      <c r="AK12" s="179"/>
      <c r="AL12" s="179"/>
      <c r="AM12" s="179"/>
      <c r="AN12" s="179"/>
      <c r="AO12" s="179">
        <f t="shared" si="1"/>
        <v>41657303</v>
      </c>
      <c r="AP12" s="179">
        <f t="shared" si="1"/>
        <v>41657303</v>
      </c>
      <c r="AQ12" s="179">
        <f t="shared" si="1"/>
        <v>41657303</v>
      </c>
      <c r="AR12" s="179">
        <f t="shared" si="1"/>
        <v>41657303</v>
      </c>
      <c r="AS12" s="187"/>
    </row>
    <row r="13" spans="1:45" ht="14" thickTop="1" thickBot="1" x14ac:dyDescent="0.35">
      <c r="A13" s="241">
        <v>2</v>
      </c>
      <c r="B13" s="242" t="s">
        <v>94</v>
      </c>
      <c r="C13" s="242" t="s">
        <v>560</v>
      </c>
      <c r="D13" s="242" t="s">
        <v>175</v>
      </c>
      <c r="E13" s="242" t="s">
        <v>168</v>
      </c>
      <c r="F13" s="242" t="s">
        <v>170</v>
      </c>
      <c r="G13" s="242"/>
      <c r="H13" s="18" t="s">
        <v>652</v>
      </c>
      <c r="I13" s="179">
        <v>41657303</v>
      </c>
      <c r="J13" s="179">
        <v>41657303</v>
      </c>
      <c r="K13" s="179">
        <v>41657303</v>
      </c>
      <c r="L13" s="179">
        <v>41657303</v>
      </c>
      <c r="M13" s="179">
        <v>0</v>
      </c>
      <c r="N13" s="179"/>
      <c r="O13" s="179"/>
      <c r="P13" s="179"/>
      <c r="Q13" s="179"/>
      <c r="R13" s="179"/>
      <c r="S13" s="179"/>
      <c r="T13" s="179"/>
      <c r="U13" s="179"/>
      <c r="V13" s="179"/>
      <c r="W13" s="179"/>
      <c r="X13" s="179"/>
      <c r="Y13" s="179"/>
      <c r="Z13" s="179"/>
      <c r="AA13" s="179"/>
      <c r="AB13" s="179"/>
      <c r="AC13" s="179"/>
      <c r="AD13" s="179"/>
      <c r="AE13" s="179"/>
      <c r="AF13" s="179"/>
      <c r="AG13" s="179"/>
      <c r="AH13" s="179"/>
      <c r="AI13" s="179"/>
      <c r="AJ13" s="179"/>
      <c r="AK13" s="179"/>
      <c r="AL13" s="179"/>
      <c r="AM13" s="179"/>
      <c r="AN13" s="179"/>
      <c r="AO13" s="179">
        <f t="shared" si="1"/>
        <v>41657303</v>
      </c>
      <c r="AP13" s="179">
        <f t="shared" si="1"/>
        <v>41657303</v>
      </c>
      <c r="AQ13" s="179">
        <f t="shared" si="1"/>
        <v>41657303</v>
      </c>
      <c r="AR13" s="179">
        <f t="shared" si="1"/>
        <v>41657303</v>
      </c>
      <c r="AS13" s="187"/>
    </row>
    <row r="14" spans="1:45" ht="14" thickTop="1" thickBot="1" x14ac:dyDescent="0.35">
      <c r="A14" s="241">
        <v>2</v>
      </c>
      <c r="B14" s="242" t="s">
        <v>94</v>
      </c>
      <c r="C14" s="242" t="s">
        <v>560</v>
      </c>
      <c r="D14" s="242" t="s">
        <v>175</v>
      </c>
      <c r="E14" s="242" t="s">
        <v>168</v>
      </c>
      <c r="F14" s="242" t="s">
        <v>190</v>
      </c>
      <c r="G14" s="242"/>
      <c r="H14" s="18" t="s">
        <v>653</v>
      </c>
      <c r="I14" s="179"/>
      <c r="J14" s="179"/>
      <c r="K14" s="179"/>
      <c r="L14" s="179"/>
      <c r="M14" s="179">
        <v>0</v>
      </c>
      <c r="N14" s="179">
        <v>0</v>
      </c>
      <c r="O14" s="179">
        <v>0</v>
      </c>
      <c r="P14" s="179">
        <v>0</v>
      </c>
      <c r="Q14" s="179"/>
      <c r="R14" s="179"/>
      <c r="S14" s="179"/>
      <c r="T14" s="179"/>
      <c r="U14" s="179"/>
      <c r="V14" s="179"/>
      <c r="W14" s="179"/>
      <c r="X14" s="179"/>
      <c r="Y14" s="179"/>
      <c r="Z14" s="179"/>
      <c r="AA14" s="179"/>
      <c r="AB14" s="179"/>
      <c r="AC14" s="179"/>
      <c r="AD14" s="179"/>
      <c r="AE14" s="179"/>
      <c r="AF14" s="179"/>
      <c r="AG14" s="179"/>
      <c r="AH14" s="179"/>
      <c r="AI14" s="179"/>
      <c r="AJ14" s="179"/>
      <c r="AK14" s="179"/>
      <c r="AL14" s="179"/>
      <c r="AM14" s="179"/>
      <c r="AN14" s="179"/>
      <c r="AO14" s="179">
        <f t="shared" si="1"/>
        <v>0</v>
      </c>
      <c r="AP14" s="179">
        <f t="shared" si="1"/>
        <v>0</v>
      </c>
      <c r="AQ14" s="179">
        <f t="shared" si="1"/>
        <v>0</v>
      </c>
      <c r="AR14" s="179">
        <f t="shared" si="1"/>
        <v>0</v>
      </c>
      <c r="AS14" s="187"/>
    </row>
    <row r="15" spans="1:45" ht="14" thickTop="1" thickBot="1" x14ac:dyDescent="0.35">
      <c r="A15" s="241">
        <v>2</v>
      </c>
      <c r="B15" s="242" t="s">
        <v>94</v>
      </c>
      <c r="C15" s="242" t="s">
        <v>560</v>
      </c>
      <c r="D15" s="242" t="s">
        <v>117</v>
      </c>
      <c r="E15" s="242"/>
      <c r="F15" s="242"/>
      <c r="G15" s="242"/>
      <c r="H15" s="18" t="s">
        <v>654</v>
      </c>
      <c r="I15" s="179">
        <f>SUM(I16)</f>
        <v>0</v>
      </c>
      <c r="J15" s="179">
        <f t="shared" ref="J15:AF15" si="6">SUM(J16)</f>
        <v>0</v>
      </c>
      <c r="K15" s="179">
        <f t="shared" si="6"/>
        <v>0</v>
      </c>
      <c r="L15" s="179">
        <f t="shared" si="6"/>
        <v>0</v>
      </c>
      <c r="M15" s="179">
        <f t="shared" si="6"/>
        <v>0</v>
      </c>
      <c r="N15" s="179">
        <f t="shared" si="6"/>
        <v>0</v>
      </c>
      <c r="O15" s="179">
        <f t="shared" si="6"/>
        <v>0</v>
      </c>
      <c r="P15" s="179">
        <f t="shared" si="6"/>
        <v>0</v>
      </c>
      <c r="Q15" s="179">
        <f t="shared" si="6"/>
        <v>0</v>
      </c>
      <c r="R15" s="179">
        <f t="shared" si="6"/>
        <v>0</v>
      </c>
      <c r="S15" s="179">
        <f t="shared" si="6"/>
        <v>0</v>
      </c>
      <c r="T15" s="179">
        <f t="shared" si="6"/>
        <v>0</v>
      </c>
      <c r="U15" s="179">
        <f t="shared" si="6"/>
        <v>0</v>
      </c>
      <c r="V15" s="179">
        <f t="shared" si="6"/>
        <v>0</v>
      </c>
      <c r="W15" s="179">
        <f t="shared" si="6"/>
        <v>0</v>
      </c>
      <c r="X15" s="179">
        <f t="shared" si="6"/>
        <v>0</v>
      </c>
      <c r="Y15" s="179">
        <f t="shared" si="6"/>
        <v>0</v>
      </c>
      <c r="Z15" s="179">
        <f t="shared" si="6"/>
        <v>0</v>
      </c>
      <c r="AA15" s="179">
        <f t="shared" si="6"/>
        <v>0</v>
      </c>
      <c r="AB15" s="179">
        <f t="shared" si="6"/>
        <v>0</v>
      </c>
      <c r="AC15" s="179">
        <f t="shared" si="6"/>
        <v>0</v>
      </c>
      <c r="AD15" s="179">
        <f t="shared" si="6"/>
        <v>0</v>
      </c>
      <c r="AE15" s="179">
        <f t="shared" si="6"/>
        <v>0</v>
      </c>
      <c r="AF15" s="179">
        <f t="shared" si="6"/>
        <v>0</v>
      </c>
      <c r="AG15" s="179"/>
      <c r="AH15" s="179"/>
      <c r="AI15" s="179"/>
      <c r="AJ15" s="179"/>
      <c r="AK15" s="179"/>
      <c r="AL15" s="179"/>
      <c r="AM15" s="179"/>
      <c r="AN15" s="179"/>
      <c r="AO15" s="179">
        <f t="shared" si="1"/>
        <v>0</v>
      </c>
      <c r="AP15" s="179">
        <f t="shared" si="1"/>
        <v>0</v>
      </c>
      <c r="AQ15" s="179">
        <f t="shared" si="1"/>
        <v>0</v>
      </c>
      <c r="AR15" s="179">
        <f t="shared" si="1"/>
        <v>0</v>
      </c>
      <c r="AS15" s="187"/>
    </row>
    <row r="16" spans="1:45" ht="14" thickTop="1" thickBot="1" x14ac:dyDescent="0.35">
      <c r="A16" s="241">
        <v>2</v>
      </c>
      <c r="B16" s="242" t="s">
        <v>94</v>
      </c>
      <c r="C16" s="242" t="s">
        <v>560</v>
      </c>
      <c r="D16" s="242" t="s">
        <v>117</v>
      </c>
      <c r="E16" s="242" t="s">
        <v>98</v>
      </c>
      <c r="F16" s="242"/>
      <c r="G16" s="242"/>
      <c r="H16" s="18" t="s">
        <v>655</v>
      </c>
      <c r="I16" s="181">
        <f>+I17</f>
        <v>0</v>
      </c>
      <c r="J16" s="181">
        <f t="shared" ref="J16:AF16" si="7">+J17</f>
        <v>0</v>
      </c>
      <c r="K16" s="181">
        <f t="shared" si="7"/>
        <v>0</v>
      </c>
      <c r="L16" s="181">
        <f t="shared" si="7"/>
        <v>0</v>
      </c>
      <c r="M16" s="181">
        <f t="shared" si="7"/>
        <v>0</v>
      </c>
      <c r="N16" s="181">
        <f t="shared" si="7"/>
        <v>0</v>
      </c>
      <c r="O16" s="181">
        <f t="shared" si="7"/>
        <v>0</v>
      </c>
      <c r="P16" s="181">
        <f t="shared" si="7"/>
        <v>0</v>
      </c>
      <c r="Q16" s="181">
        <f t="shared" si="7"/>
        <v>0</v>
      </c>
      <c r="R16" s="181">
        <f t="shared" si="7"/>
        <v>0</v>
      </c>
      <c r="S16" s="181">
        <f t="shared" si="7"/>
        <v>0</v>
      </c>
      <c r="T16" s="181">
        <f t="shared" si="7"/>
        <v>0</v>
      </c>
      <c r="U16" s="181">
        <f t="shared" si="7"/>
        <v>0</v>
      </c>
      <c r="V16" s="181">
        <f t="shared" si="7"/>
        <v>0</v>
      </c>
      <c r="W16" s="181">
        <f t="shared" si="7"/>
        <v>0</v>
      </c>
      <c r="X16" s="181">
        <f t="shared" si="7"/>
        <v>0</v>
      </c>
      <c r="Y16" s="181">
        <f t="shared" si="7"/>
        <v>0</v>
      </c>
      <c r="Z16" s="181">
        <f t="shared" si="7"/>
        <v>0</v>
      </c>
      <c r="AA16" s="181">
        <f t="shared" si="7"/>
        <v>0</v>
      </c>
      <c r="AB16" s="181">
        <f t="shared" si="7"/>
        <v>0</v>
      </c>
      <c r="AC16" s="181">
        <f t="shared" si="7"/>
        <v>0</v>
      </c>
      <c r="AD16" s="181">
        <f t="shared" si="7"/>
        <v>0</v>
      </c>
      <c r="AE16" s="181">
        <f t="shared" si="7"/>
        <v>0</v>
      </c>
      <c r="AF16" s="181">
        <f t="shared" si="7"/>
        <v>0</v>
      </c>
      <c r="AG16" s="181"/>
      <c r="AH16" s="181"/>
      <c r="AI16" s="181"/>
      <c r="AJ16" s="181"/>
      <c r="AK16" s="181"/>
      <c r="AL16" s="181"/>
      <c r="AM16" s="181"/>
      <c r="AN16" s="181"/>
      <c r="AO16" s="181">
        <f t="shared" si="1"/>
        <v>0</v>
      </c>
      <c r="AP16" s="181">
        <f t="shared" si="1"/>
        <v>0</v>
      </c>
      <c r="AQ16" s="181">
        <f t="shared" si="1"/>
        <v>0</v>
      </c>
      <c r="AR16" s="181">
        <f t="shared" si="1"/>
        <v>0</v>
      </c>
      <c r="AS16" s="187"/>
    </row>
    <row r="17" spans="1:45" ht="14" thickTop="1" thickBot="1" x14ac:dyDescent="0.35">
      <c r="A17" s="241">
        <v>2</v>
      </c>
      <c r="B17" s="242" t="s">
        <v>94</v>
      </c>
      <c r="C17" s="242" t="s">
        <v>560</v>
      </c>
      <c r="D17" s="242" t="s">
        <v>117</v>
      </c>
      <c r="E17" s="242" t="s">
        <v>98</v>
      </c>
      <c r="F17" s="242" t="s">
        <v>361</v>
      </c>
      <c r="G17" s="243"/>
      <c r="H17" s="18"/>
      <c r="I17" s="179"/>
      <c r="J17" s="179"/>
      <c r="K17" s="179"/>
      <c r="L17" s="179"/>
      <c r="M17" s="179"/>
      <c r="N17" s="179"/>
      <c r="O17" s="179"/>
      <c r="P17" s="179"/>
      <c r="Q17" s="179"/>
      <c r="R17" s="179"/>
      <c r="S17" s="179"/>
      <c r="T17" s="179"/>
      <c r="U17" s="179"/>
      <c r="V17" s="179"/>
      <c r="W17" s="179"/>
      <c r="X17" s="179"/>
      <c r="Y17" s="179"/>
      <c r="Z17" s="179"/>
      <c r="AA17" s="179"/>
      <c r="AB17" s="179"/>
      <c r="AC17" s="179"/>
      <c r="AD17" s="179"/>
      <c r="AE17" s="179"/>
      <c r="AF17" s="179"/>
      <c r="AG17" s="179"/>
      <c r="AH17" s="179"/>
      <c r="AI17" s="179"/>
      <c r="AJ17" s="179"/>
      <c r="AK17" s="179"/>
      <c r="AL17" s="179"/>
      <c r="AM17" s="179"/>
      <c r="AN17" s="179"/>
      <c r="AO17" s="179">
        <f t="shared" si="1"/>
        <v>0</v>
      </c>
      <c r="AP17" s="179">
        <f t="shared" si="1"/>
        <v>0</v>
      </c>
      <c r="AQ17" s="179">
        <f t="shared" si="1"/>
        <v>0</v>
      </c>
      <c r="AR17" s="179">
        <f t="shared" si="1"/>
        <v>0</v>
      </c>
      <c r="AS17" s="187"/>
    </row>
    <row r="18" spans="1:45" s="244" customFormat="1" ht="14" thickTop="1" thickBot="1" x14ac:dyDescent="0.35">
      <c r="A18" s="246">
        <v>2</v>
      </c>
      <c r="B18" s="247" t="s">
        <v>94</v>
      </c>
      <c r="C18" s="247" t="s">
        <v>560</v>
      </c>
      <c r="D18" s="247" t="s">
        <v>217</v>
      </c>
      <c r="E18" s="247"/>
      <c r="F18" s="247"/>
      <c r="G18" s="247"/>
      <c r="H18" s="19" t="s">
        <v>656</v>
      </c>
      <c r="I18" s="182">
        <f>SUM(I19)</f>
        <v>0</v>
      </c>
      <c r="J18" s="182">
        <f t="shared" ref="J18:AF18" si="8">SUM(J19)</f>
        <v>0</v>
      </c>
      <c r="K18" s="182">
        <f t="shared" si="8"/>
        <v>0</v>
      </c>
      <c r="L18" s="182">
        <f t="shared" si="8"/>
        <v>0</v>
      </c>
      <c r="M18" s="182">
        <f t="shared" si="8"/>
        <v>0</v>
      </c>
      <c r="N18" s="182">
        <f t="shared" si="8"/>
        <v>0</v>
      </c>
      <c r="O18" s="182">
        <f t="shared" si="8"/>
        <v>0</v>
      </c>
      <c r="P18" s="182">
        <f t="shared" si="8"/>
        <v>0</v>
      </c>
      <c r="Q18" s="182">
        <f t="shared" si="8"/>
        <v>0</v>
      </c>
      <c r="R18" s="182">
        <f t="shared" si="8"/>
        <v>0</v>
      </c>
      <c r="S18" s="182">
        <f t="shared" si="8"/>
        <v>0</v>
      </c>
      <c r="T18" s="182">
        <f t="shared" si="8"/>
        <v>0</v>
      </c>
      <c r="U18" s="182">
        <f t="shared" si="8"/>
        <v>0</v>
      </c>
      <c r="V18" s="182">
        <f t="shared" si="8"/>
        <v>0</v>
      </c>
      <c r="W18" s="182">
        <f t="shared" si="8"/>
        <v>0</v>
      </c>
      <c r="X18" s="182">
        <f t="shared" si="8"/>
        <v>0</v>
      </c>
      <c r="Y18" s="182">
        <f t="shared" si="8"/>
        <v>0</v>
      </c>
      <c r="Z18" s="182">
        <f t="shared" si="8"/>
        <v>0</v>
      </c>
      <c r="AA18" s="182">
        <f t="shared" si="8"/>
        <v>0</v>
      </c>
      <c r="AB18" s="182">
        <f t="shared" si="8"/>
        <v>0</v>
      </c>
      <c r="AC18" s="182">
        <f t="shared" si="8"/>
        <v>0</v>
      </c>
      <c r="AD18" s="182">
        <f t="shared" si="8"/>
        <v>0</v>
      </c>
      <c r="AE18" s="182">
        <f t="shared" si="8"/>
        <v>0</v>
      </c>
      <c r="AF18" s="182">
        <f t="shared" si="8"/>
        <v>0</v>
      </c>
      <c r="AG18" s="182"/>
      <c r="AH18" s="182"/>
      <c r="AI18" s="182"/>
      <c r="AJ18" s="182"/>
      <c r="AK18" s="182"/>
      <c r="AL18" s="182"/>
      <c r="AM18" s="182"/>
      <c r="AN18" s="182"/>
      <c r="AO18" s="182">
        <f t="shared" si="1"/>
        <v>0</v>
      </c>
      <c r="AP18" s="182">
        <f t="shared" si="1"/>
        <v>0</v>
      </c>
      <c r="AQ18" s="182">
        <f t="shared" si="1"/>
        <v>0</v>
      </c>
      <c r="AR18" s="182">
        <f t="shared" si="1"/>
        <v>0</v>
      </c>
      <c r="AS18" s="187"/>
    </row>
    <row r="19" spans="1:45" ht="14" thickTop="1" thickBot="1" x14ac:dyDescent="0.35">
      <c r="A19" s="241">
        <v>2</v>
      </c>
      <c r="B19" s="242" t="s">
        <v>94</v>
      </c>
      <c r="C19" s="242" t="s">
        <v>560</v>
      </c>
      <c r="D19" s="242" t="s">
        <v>217</v>
      </c>
      <c r="E19" s="242" t="s">
        <v>107</v>
      </c>
      <c r="F19" s="242"/>
      <c r="G19" s="242"/>
      <c r="H19" s="18" t="s">
        <v>657</v>
      </c>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79"/>
      <c r="AN19" s="179"/>
      <c r="AO19" s="179">
        <f t="shared" si="1"/>
        <v>0</v>
      </c>
      <c r="AP19" s="179">
        <f t="shared" si="1"/>
        <v>0</v>
      </c>
      <c r="AQ19" s="179">
        <f t="shared" si="1"/>
        <v>0</v>
      </c>
      <c r="AR19" s="179">
        <f t="shared" si="1"/>
        <v>0</v>
      </c>
      <c r="AS19" s="187"/>
    </row>
    <row r="20" spans="1:45" s="244" customFormat="1" ht="14" thickTop="1" thickBot="1" x14ac:dyDescent="0.35">
      <c r="A20" s="246">
        <v>2</v>
      </c>
      <c r="B20" s="247" t="s">
        <v>94</v>
      </c>
      <c r="C20" s="247" t="s">
        <v>560</v>
      </c>
      <c r="D20" s="247" t="s">
        <v>182</v>
      </c>
      <c r="E20" s="247"/>
      <c r="F20" s="247"/>
      <c r="G20" s="247"/>
      <c r="H20" s="19" t="s">
        <v>658</v>
      </c>
      <c r="I20" s="182">
        <f>SUM(I21:I22)</f>
        <v>1424520729</v>
      </c>
      <c r="J20" s="182">
        <f t="shared" ref="J20:AF20" si="9">SUM(J21:J22)</f>
        <v>763499699</v>
      </c>
      <c r="K20" s="182">
        <f t="shared" si="9"/>
        <v>763499699</v>
      </c>
      <c r="L20" s="182">
        <f t="shared" si="9"/>
        <v>763499699</v>
      </c>
      <c r="M20" s="182">
        <f t="shared" si="9"/>
        <v>0</v>
      </c>
      <c r="N20" s="182">
        <f t="shared" si="9"/>
        <v>0</v>
      </c>
      <c r="O20" s="182">
        <f t="shared" si="9"/>
        <v>0</v>
      </c>
      <c r="P20" s="182">
        <f t="shared" si="9"/>
        <v>0</v>
      </c>
      <c r="Q20" s="182">
        <f t="shared" si="9"/>
        <v>0</v>
      </c>
      <c r="R20" s="182">
        <f t="shared" si="9"/>
        <v>0</v>
      </c>
      <c r="S20" s="182">
        <f t="shared" si="9"/>
        <v>0</v>
      </c>
      <c r="T20" s="182">
        <f t="shared" si="9"/>
        <v>0</v>
      </c>
      <c r="U20" s="182">
        <f t="shared" si="9"/>
        <v>0</v>
      </c>
      <c r="V20" s="182">
        <f t="shared" si="9"/>
        <v>0</v>
      </c>
      <c r="W20" s="182">
        <f t="shared" si="9"/>
        <v>0</v>
      </c>
      <c r="X20" s="182">
        <f t="shared" si="9"/>
        <v>0</v>
      </c>
      <c r="Y20" s="182">
        <f t="shared" si="9"/>
        <v>0</v>
      </c>
      <c r="Z20" s="182">
        <f t="shared" si="9"/>
        <v>0</v>
      </c>
      <c r="AA20" s="182">
        <f t="shared" si="9"/>
        <v>0</v>
      </c>
      <c r="AB20" s="182">
        <f t="shared" si="9"/>
        <v>0</v>
      </c>
      <c r="AC20" s="182">
        <f t="shared" si="9"/>
        <v>0</v>
      </c>
      <c r="AD20" s="182">
        <f t="shared" si="9"/>
        <v>0</v>
      </c>
      <c r="AE20" s="182">
        <f t="shared" si="9"/>
        <v>0</v>
      </c>
      <c r="AF20" s="182">
        <f t="shared" si="9"/>
        <v>0</v>
      </c>
      <c r="AG20" s="182"/>
      <c r="AH20" s="182"/>
      <c r="AI20" s="182"/>
      <c r="AJ20" s="182"/>
      <c r="AK20" s="182"/>
      <c r="AL20" s="182"/>
      <c r="AM20" s="182"/>
      <c r="AN20" s="182"/>
      <c r="AO20" s="182">
        <f t="shared" si="1"/>
        <v>1424520729</v>
      </c>
      <c r="AP20" s="182">
        <f t="shared" si="1"/>
        <v>763499699</v>
      </c>
      <c r="AQ20" s="182">
        <f t="shared" si="1"/>
        <v>763499699</v>
      </c>
      <c r="AR20" s="182">
        <f t="shared" si="1"/>
        <v>763499699</v>
      </c>
      <c r="AS20" s="187"/>
    </row>
    <row r="21" spans="1:45" ht="14" thickTop="1" thickBot="1" x14ac:dyDescent="0.35">
      <c r="A21" s="241">
        <v>2</v>
      </c>
      <c r="B21" s="242" t="s">
        <v>94</v>
      </c>
      <c r="C21" s="242" t="s">
        <v>560</v>
      </c>
      <c r="D21" s="242" t="s">
        <v>182</v>
      </c>
      <c r="E21" s="242" t="s">
        <v>98</v>
      </c>
      <c r="F21" s="242"/>
      <c r="G21" s="242"/>
      <c r="H21" s="18" t="s">
        <v>659</v>
      </c>
      <c r="I21" s="179">
        <v>1424520729</v>
      </c>
      <c r="J21" s="179">
        <v>763499699</v>
      </c>
      <c r="K21" s="179">
        <v>763499699</v>
      </c>
      <c r="L21" s="179">
        <v>763499699</v>
      </c>
      <c r="M21" s="179"/>
      <c r="N21" s="179"/>
      <c r="O21" s="179"/>
      <c r="P21" s="179"/>
      <c r="Q21" s="179"/>
      <c r="R21" s="179"/>
      <c r="S21" s="179"/>
      <c r="T21" s="179"/>
      <c r="U21" s="179"/>
      <c r="V21" s="179"/>
      <c r="W21" s="179"/>
      <c r="X21" s="179"/>
      <c r="Y21" s="179"/>
      <c r="Z21" s="179"/>
      <c r="AA21" s="179"/>
      <c r="AB21" s="179"/>
      <c r="AC21" s="179"/>
      <c r="AD21" s="179"/>
      <c r="AE21" s="179"/>
      <c r="AF21" s="179"/>
      <c r="AG21" s="179"/>
      <c r="AH21" s="179"/>
      <c r="AI21" s="179"/>
      <c r="AJ21" s="179"/>
      <c r="AK21" s="179"/>
      <c r="AL21" s="179"/>
      <c r="AM21" s="179"/>
      <c r="AN21" s="179"/>
      <c r="AO21" s="179">
        <f t="shared" si="1"/>
        <v>1424520729</v>
      </c>
      <c r="AP21" s="179">
        <f t="shared" si="1"/>
        <v>763499699</v>
      </c>
      <c r="AQ21" s="179">
        <f t="shared" si="1"/>
        <v>763499699</v>
      </c>
      <c r="AR21" s="179">
        <f t="shared" si="1"/>
        <v>763499699</v>
      </c>
      <c r="AS21" s="187"/>
    </row>
    <row r="22" spans="1:45" ht="14" thickTop="1" thickBot="1" x14ac:dyDescent="0.35">
      <c r="A22" s="241">
        <v>2</v>
      </c>
      <c r="B22" s="242" t="s">
        <v>94</v>
      </c>
      <c r="C22" s="242" t="s">
        <v>560</v>
      </c>
      <c r="D22" s="242" t="s">
        <v>182</v>
      </c>
      <c r="E22" s="242" t="s">
        <v>107</v>
      </c>
      <c r="F22" s="242"/>
      <c r="G22" s="242"/>
      <c r="H22" s="18" t="s">
        <v>660</v>
      </c>
      <c r="I22" s="179"/>
      <c r="J22" s="179"/>
      <c r="K22" s="179"/>
      <c r="L22" s="179"/>
      <c r="M22" s="179"/>
      <c r="N22" s="179"/>
      <c r="O22" s="179"/>
      <c r="P22" s="179"/>
      <c r="Q22" s="179"/>
      <c r="R22" s="179"/>
      <c r="S22" s="179"/>
      <c r="T22" s="179"/>
      <c r="U22" s="179"/>
      <c r="V22" s="179"/>
      <c r="W22" s="179"/>
      <c r="X22" s="179"/>
      <c r="Y22" s="179"/>
      <c r="Z22" s="179"/>
      <c r="AA22" s="179"/>
      <c r="AB22" s="179"/>
      <c r="AC22" s="179"/>
      <c r="AD22" s="179"/>
      <c r="AE22" s="179"/>
      <c r="AF22" s="179"/>
      <c r="AG22" s="179"/>
      <c r="AH22" s="179"/>
      <c r="AI22" s="179"/>
      <c r="AJ22" s="179"/>
      <c r="AK22" s="179"/>
      <c r="AL22" s="179"/>
      <c r="AM22" s="179"/>
      <c r="AN22" s="179"/>
      <c r="AO22" s="179">
        <f t="shared" si="1"/>
        <v>0</v>
      </c>
      <c r="AP22" s="179">
        <f t="shared" si="1"/>
        <v>0</v>
      </c>
      <c r="AQ22" s="179">
        <f t="shared" si="1"/>
        <v>0</v>
      </c>
      <c r="AR22" s="179">
        <f t="shared" si="1"/>
        <v>0</v>
      </c>
      <c r="AS22" s="187"/>
    </row>
    <row r="23" spans="1:45" ht="14" thickTop="1" thickBot="1" x14ac:dyDescent="0.35">
      <c r="A23" s="240">
        <v>2</v>
      </c>
      <c r="B23" s="239" t="s">
        <v>94</v>
      </c>
      <c r="C23" s="239" t="s">
        <v>562</v>
      </c>
      <c r="D23" s="239"/>
      <c r="E23" s="239"/>
      <c r="F23" s="239"/>
      <c r="G23" s="239"/>
      <c r="H23" s="17" t="s">
        <v>661</v>
      </c>
      <c r="I23" s="178">
        <f>SUM(I24:I27)</f>
        <v>0</v>
      </c>
      <c r="J23" s="178">
        <f t="shared" ref="J23:AF23" si="10">SUM(J24:J27)</f>
        <v>0</v>
      </c>
      <c r="K23" s="178">
        <f t="shared" si="10"/>
        <v>0</v>
      </c>
      <c r="L23" s="178">
        <f t="shared" si="10"/>
        <v>0</v>
      </c>
      <c r="M23" s="178">
        <f t="shared" si="10"/>
        <v>0</v>
      </c>
      <c r="N23" s="178">
        <f t="shared" si="10"/>
        <v>0</v>
      </c>
      <c r="O23" s="178">
        <f t="shared" si="10"/>
        <v>0</v>
      </c>
      <c r="P23" s="178">
        <f t="shared" si="10"/>
        <v>0</v>
      </c>
      <c r="Q23" s="178">
        <f t="shared" si="10"/>
        <v>0</v>
      </c>
      <c r="R23" s="178">
        <f t="shared" si="10"/>
        <v>0</v>
      </c>
      <c r="S23" s="178">
        <f t="shared" si="10"/>
        <v>0</v>
      </c>
      <c r="T23" s="178">
        <f t="shared" si="10"/>
        <v>0</v>
      </c>
      <c r="U23" s="178">
        <f t="shared" si="10"/>
        <v>0</v>
      </c>
      <c r="V23" s="178">
        <f t="shared" si="10"/>
        <v>0</v>
      </c>
      <c r="W23" s="178">
        <f t="shared" si="10"/>
        <v>0</v>
      </c>
      <c r="X23" s="178">
        <f t="shared" si="10"/>
        <v>0</v>
      </c>
      <c r="Y23" s="178">
        <f t="shared" si="10"/>
        <v>0</v>
      </c>
      <c r="Z23" s="178">
        <f t="shared" si="10"/>
        <v>0</v>
      </c>
      <c r="AA23" s="178">
        <f t="shared" si="10"/>
        <v>0</v>
      </c>
      <c r="AB23" s="178">
        <f t="shared" si="10"/>
        <v>0</v>
      </c>
      <c r="AC23" s="178">
        <f t="shared" si="10"/>
        <v>0</v>
      </c>
      <c r="AD23" s="178">
        <f t="shared" si="10"/>
        <v>0</v>
      </c>
      <c r="AE23" s="178">
        <f t="shared" si="10"/>
        <v>0</v>
      </c>
      <c r="AF23" s="178">
        <f t="shared" si="10"/>
        <v>0</v>
      </c>
      <c r="AG23" s="178"/>
      <c r="AH23" s="178"/>
      <c r="AI23" s="178"/>
      <c r="AJ23" s="178"/>
      <c r="AK23" s="178"/>
      <c r="AL23" s="178"/>
      <c r="AM23" s="178"/>
      <c r="AN23" s="178"/>
      <c r="AO23" s="178">
        <f t="shared" si="1"/>
        <v>0</v>
      </c>
      <c r="AP23" s="178">
        <f t="shared" si="1"/>
        <v>0</v>
      </c>
      <c r="AQ23" s="178">
        <f t="shared" si="1"/>
        <v>0</v>
      </c>
      <c r="AR23" s="178">
        <f t="shared" si="1"/>
        <v>0</v>
      </c>
      <c r="AS23" s="187"/>
    </row>
    <row r="24" spans="1:45" s="244" customFormat="1" ht="14" thickTop="1" thickBot="1" x14ac:dyDescent="0.35">
      <c r="A24" s="245">
        <v>2</v>
      </c>
      <c r="B24" s="243" t="s">
        <v>94</v>
      </c>
      <c r="C24" s="243" t="s">
        <v>562</v>
      </c>
      <c r="D24" s="243" t="s">
        <v>98</v>
      </c>
      <c r="E24" s="243"/>
      <c r="F24" s="243"/>
      <c r="G24" s="243"/>
      <c r="H24" s="59" t="s">
        <v>662</v>
      </c>
      <c r="I24" s="180"/>
      <c r="J24" s="180"/>
      <c r="K24" s="180"/>
      <c r="L24" s="180"/>
      <c r="M24" s="180"/>
      <c r="N24" s="180"/>
      <c r="O24" s="180"/>
      <c r="P24" s="180"/>
      <c r="Q24" s="180"/>
      <c r="R24" s="180"/>
      <c r="S24" s="180"/>
      <c r="T24" s="180"/>
      <c r="U24" s="180"/>
      <c r="V24" s="180"/>
      <c r="W24" s="180"/>
      <c r="X24" s="180"/>
      <c r="Y24" s="180"/>
      <c r="Z24" s="180"/>
      <c r="AA24" s="180"/>
      <c r="AB24" s="180"/>
      <c r="AC24" s="180"/>
      <c r="AD24" s="180"/>
      <c r="AE24" s="180"/>
      <c r="AF24" s="180"/>
      <c r="AG24" s="180"/>
      <c r="AH24" s="180"/>
      <c r="AI24" s="180"/>
      <c r="AJ24" s="180"/>
      <c r="AK24" s="180"/>
      <c r="AL24" s="180"/>
      <c r="AM24" s="180"/>
      <c r="AN24" s="180"/>
      <c r="AO24" s="180">
        <f t="shared" si="1"/>
        <v>0</v>
      </c>
      <c r="AP24" s="180">
        <f t="shared" si="1"/>
        <v>0</v>
      </c>
      <c r="AQ24" s="180">
        <f t="shared" si="1"/>
        <v>0</v>
      </c>
      <c r="AR24" s="180">
        <f t="shared" si="1"/>
        <v>0</v>
      </c>
      <c r="AS24" s="187"/>
    </row>
    <row r="25" spans="1:45" s="244" customFormat="1" ht="14" thickTop="1" thickBot="1" x14ac:dyDescent="0.35">
      <c r="A25" s="245">
        <v>2</v>
      </c>
      <c r="B25" s="243" t="s">
        <v>94</v>
      </c>
      <c r="C25" s="243" t="s">
        <v>562</v>
      </c>
      <c r="D25" s="243" t="s">
        <v>107</v>
      </c>
      <c r="E25" s="243"/>
      <c r="F25" s="243"/>
      <c r="G25" s="243"/>
      <c r="H25" s="59" t="s">
        <v>663</v>
      </c>
      <c r="I25" s="180"/>
      <c r="J25" s="180"/>
      <c r="K25" s="180"/>
      <c r="L25" s="180"/>
      <c r="M25" s="180"/>
      <c r="N25" s="180"/>
      <c r="O25" s="180"/>
      <c r="P25" s="180"/>
      <c r="Q25" s="180"/>
      <c r="R25" s="180"/>
      <c r="S25" s="180"/>
      <c r="T25" s="180"/>
      <c r="U25" s="180"/>
      <c r="V25" s="180"/>
      <c r="W25" s="180"/>
      <c r="X25" s="180"/>
      <c r="Y25" s="180"/>
      <c r="Z25" s="180"/>
      <c r="AA25" s="180"/>
      <c r="AB25" s="180"/>
      <c r="AC25" s="180"/>
      <c r="AD25" s="180"/>
      <c r="AE25" s="180"/>
      <c r="AF25" s="180"/>
      <c r="AG25" s="180"/>
      <c r="AH25" s="180"/>
      <c r="AI25" s="180"/>
      <c r="AJ25" s="180"/>
      <c r="AK25" s="180"/>
      <c r="AL25" s="180"/>
      <c r="AM25" s="180"/>
      <c r="AN25" s="180"/>
      <c r="AO25" s="180">
        <f t="shared" si="1"/>
        <v>0</v>
      </c>
      <c r="AP25" s="180">
        <f t="shared" si="1"/>
        <v>0</v>
      </c>
      <c r="AQ25" s="180">
        <f t="shared" si="1"/>
        <v>0</v>
      </c>
      <c r="AR25" s="180">
        <f t="shared" si="1"/>
        <v>0</v>
      </c>
      <c r="AS25" s="187"/>
    </row>
    <row r="26" spans="1:45" s="244" customFormat="1" ht="14" thickTop="1" thickBot="1" x14ac:dyDescent="0.35">
      <c r="A26" s="245">
        <v>2</v>
      </c>
      <c r="B26" s="243" t="s">
        <v>94</v>
      </c>
      <c r="C26" s="243" t="s">
        <v>562</v>
      </c>
      <c r="D26" s="243" t="s">
        <v>168</v>
      </c>
      <c r="E26" s="243"/>
      <c r="F26" s="243"/>
      <c r="G26" s="243"/>
      <c r="H26" s="59" t="s">
        <v>664</v>
      </c>
      <c r="I26" s="180"/>
      <c r="J26" s="180"/>
      <c r="K26" s="180"/>
      <c r="L26" s="180"/>
      <c r="M26" s="180"/>
      <c r="N26" s="180"/>
      <c r="O26" s="180"/>
      <c r="P26" s="180"/>
      <c r="Q26" s="180"/>
      <c r="R26" s="180"/>
      <c r="S26" s="180"/>
      <c r="T26" s="180"/>
      <c r="U26" s="180"/>
      <c r="V26" s="180"/>
      <c r="W26" s="180"/>
      <c r="X26" s="180"/>
      <c r="Y26" s="180"/>
      <c r="Z26" s="180"/>
      <c r="AA26" s="180"/>
      <c r="AB26" s="180"/>
      <c r="AC26" s="180"/>
      <c r="AD26" s="180"/>
      <c r="AE26" s="180"/>
      <c r="AF26" s="180"/>
      <c r="AG26" s="180"/>
      <c r="AH26" s="180"/>
      <c r="AI26" s="180"/>
      <c r="AJ26" s="180"/>
      <c r="AK26" s="180"/>
      <c r="AL26" s="180"/>
      <c r="AM26" s="180"/>
      <c r="AN26" s="180"/>
      <c r="AO26" s="180">
        <f t="shared" si="1"/>
        <v>0</v>
      </c>
      <c r="AP26" s="180">
        <f t="shared" si="1"/>
        <v>0</v>
      </c>
      <c r="AQ26" s="180">
        <f t="shared" si="1"/>
        <v>0</v>
      </c>
      <c r="AR26" s="180">
        <f t="shared" si="1"/>
        <v>0</v>
      </c>
      <c r="AS26" s="187"/>
    </row>
    <row r="27" spans="1:45" s="244" customFormat="1" ht="14" thickTop="1" thickBot="1" x14ac:dyDescent="0.35">
      <c r="A27" s="245">
        <v>2</v>
      </c>
      <c r="B27" s="243" t="s">
        <v>94</v>
      </c>
      <c r="C27" s="243" t="s">
        <v>562</v>
      </c>
      <c r="D27" s="243" t="s">
        <v>175</v>
      </c>
      <c r="E27" s="243"/>
      <c r="F27" s="243"/>
      <c r="G27" s="243"/>
      <c r="H27" s="59" t="s">
        <v>665</v>
      </c>
      <c r="I27" s="180"/>
      <c r="J27" s="180"/>
      <c r="K27" s="180"/>
      <c r="L27" s="180"/>
      <c r="M27" s="180"/>
      <c r="N27" s="180"/>
      <c r="O27" s="180"/>
      <c r="P27" s="180"/>
      <c r="Q27" s="180"/>
      <c r="R27" s="180"/>
      <c r="S27" s="180"/>
      <c r="T27" s="180"/>
      <c r="U27" s="180"/>
      <c r="V27" s="180"/>
      <c r="W27" s="180"/>
      <c r="X27" s="180"/>
      <c r="Y27" s="180"/>
      <c r="Z27" s="180"/>
      <c r="AA27" s="180"/>
      <c r="AB27" s="180"/>
      <c r="AC27" s="180"/>
      <c r="AD27" s="180"/>
      <c r="AE27" s="180"/>
      <c r="AF27" s="180"/>
      <c r="AG27" s="180"/>
      <c r="AH27" s="180"/>
      <c r="AI27" s="180"/>
      <c r="AJ27" s="180"/>
      <c r="AK27" s="180"/>
      <c r="AL27" s="180"/>
      <c r="AM27" s="180"/>
      <c r="AN27" s="180"/>
      <c r="AO27" s="180">
        <f t="shared" si="1"/>
        <v>0</v>
      </c>
      <c r="AP27" s="180">
        <f t="shared" si="1"/>
        <v>0</v>
      </c>
      <c r="AQ27" s="180">
        <f t="shared" si="1"/>
        <v>0</v>
      </c>
      <c r="AR27" s="180">
        <f t="shared" si="1"/>
        <v>0</v>
      </c>
      <c r="AS27" s="187"/>
    </row>
    <row r="28" spans="1:45" ht="14" thickTop="1" thickBot="1" x14ac:dyDescent="0.35">
      <c r="A28" s="240">
        <v>2</v>
      </c>
      <c r="B28" s="239" t="s">
        <v>94</v>
      </c>
      <c r="C28" s="239" t="s">
        <v>666</v>
      </c>
      <c r="D28" s="239"/>
      <c r="E28" s="239"/>
      <c r="F28" s="239"/>
      <c r="G28" s="239"/>
      <c r="H28" s="17" t="s">
        <v>667</v>
      </c>
      <c r="I28" s="178">
        <f>SUM(I29:I30)</f>
        <v>0</v>
      </c>
      <c r="J28" s="178">
        <f t="shared" ref="J28:AF28" si="11">SUM(J29:J30)</f>
        <v>0</v>
      </c>
      <c r="K28" s="178">
        <f t="shared" si="11"/>
        <v>0</v>
      </c>
      <c r="L28" s="178">
        <f t="shared" si="11"/>
        <v>0</v>
      </c>
      <c r="M28" s="178">
        <f t="shared" si="11"/>
        <v>0</v>
      </c>
      <c r="N28" s="178">
        <f t="shared" si="11"/>
        <v>0</v>
      </c>
      <c r="O28" s="178">
        <f t="shared" si="11"/>
        <v>0</v>
      </c>
      <c r="P28" s="178">
        <f t="shared" si="11"/>
        <v>0</v>
      </c>
      <c r="Q28" s="178">
        <f t="shared" si="11"/>
        <v>0</v>
      </c>
      <c r="R28" s="178">
        <f t="shared" si="11"/>
        <v>0</v>
      </c>
      <c r="S28" s="178">
        <f t="shared" si="11"/>
        <v>0</v>
      </c>
      <c r="T28" s="178">
        <f t="shared" si="11"/>
        <v>0</v>
      </c>
      <c r="U28" s="178">
        <f t="shared" si="11"/>
        <v>0</v>
      </c>
      <c r="V28" s="178">
        <f t="shared" si="11"/>
        <v>0</v>
      </c>
      <c r="W28" s="178">
        <f t="shared" si="11"/>
        <v>0</v>
      </c>
      <c r="X28" s="178">
        <f t="shared" si="11"/>
        <v>0</v>
      </c>
      <c r="Y28" s="178">
        <f t="shared" si="11"/>
        <v>0</v>
      </c>
      <c r="Z28" s="178">
        <f t="shared" si="11"/>
        <v>0</v>
      </c>
      <c r="AA28" s="178">
        <f t="shared" si="11"/>
        <v>0</v>
      </c>
      <c r="AB28" s="178">
        <f t="shared" si="11"/>
        <v>0</v>
      </c>
      <c r="AC28" s="178">
        <f t="shared" si="11"/>
        <v>0</v>
      </c>
      <c r="AD28" s="178">
        <f t="shared" si="11"/>
        <v>0</v>
      </c>
      <c r="AE28" s="178">
        <f t="shared" si="11"/>
        <v>0</v>
      </c>
      <c r="AF28" s="178">
        <f t="shared" si="11"/>
        <v>0</v>
      </c>
      <c r="AG28" s="178"/>
      <c r="AH28" s="178"/>
      <c r="AI28" s="178"/>
      <c r="AJ28" s="178"/>
      <c r="AK28" s="178"/>
      <c r="AL28" s="178"/>
      <c r="AM28" s="178"/>
      <c r="AN28" s="178"/>
      <c r="AO28" s="178">
        <f t="shared" si="1"/>
        <v>0</v>
      </c>
      <c r="AP28" s="178">
        <f t="shared" si="1"/>
        <v>0</v>
      </c>
      <c r="AQ28" s="178">
        <f t="shared" si="1"/>
        <v>0</v>
      </c>
      <c r="AR28" s="178">
        <f t="shared" si="1"/>
        <v>0</v>
      </c>
      <c r="AS28" s="187"/>
    </row>
    <row r="29" spans="1:45" s="244" customFormat="1" ht="14" thickTop="1" thickBot="1" x14ac:dyDescent="0.35">
      <c r="A29" s="245">
        <v>2</v>
      </c>
      <c r="B29" s="243" t="s">
        <v>94</v>
      </c>
      <c r="C29" s="243" t="s">
        <v>666</v>
      </c>
      <c r="D29" s="243" t="s">
        <v>98</v>
      </c>
      <c r="E29" s="243"/>
      <c r="F29" s="243"/>
      <c r="G29" s="243"/>
      <c r="H29" s="59" t="s">
        <v>668</v>
      </c>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c r="AK29" s="180"/>
      <c r="AL29" s="180"/>
      <c r="AM29" s="180"/>
      <c r="AN29" s="180"/>
      <c r="AO29" s="180">
        <f t="shared" si="1"/>
        <v>0</v>
      </c>
      <c r="AP29" s="180">
        <f t="shared" si="1"/>
        <v>0</v>
      </c>
      <c r="AQ29" s="180">
        <f t="shared" si="1"/>
        <v>0</v>
      </c>
      <c r="AR29" s="180">
        <f t="shared" si="1"/>
        <v>0</v>
      </c>
      <c r="AS29" s="187"/>
    </row>
    <row r="30" spans="1:45" s="244" customFormat="1" ht="14" thickTop="1" thickBot="1" x14ac:dyDescent="0.35">
      <c r="A30" s="245">
        <v>2</v>
      </c>
      <c r="B30" s="243" t="s">
        <v>94</v>
      </c>
      <c r="C30" s="243" t="s">
        <v>666</v>
      </c>
      <c r="D30" s="243" t="s">
        <v>107</v>
      </c>
      <c r="E30" s="243"/>
      <c r="F30" s="243"/>
      <c r="G30" s="243"/>
      <c r="H30" s="59" t="s">
        <v>669</v>
      </c>
      <c r="I30" s="180"/>
      <c r="J30" s="180"/>
      <c r="K30" s="180"/>
      <c r="L30" s="180"/>
      <c r="M30" s="180"/>
      <c r="N30" s="180"/>
      <c r="O30" s="180"/>
      <c r="P30" s="180"/>
      <c r="Q30" s="180"/>
      <c r="R30" s="180"/>
      <c r="S30" s="180"/>
      <c r="T30" s="180"/>
      <c r="U30" s="180"/>
      <c r="V30" s="180"/>
      <c r="W30" s="180"/>
      <c r="X30" s="180"/>
      <c r="Y30" s="180"/>
      <c r="Z30" s="180"/>
      <c r="AA30" s="180"/>
      <c r="AB30" s="180"/>
      <c r="AC30" s="180"/>
      <c r="AD30" s="180"/>
      <c r="AE30" s="180"/>
      <c r="AF30" s="180"/>
      <c r="AG30" s="180"/>
      <c r="AH30" s="180"/>
      <c r="AI30" s="180"/>
      <c r="AJ30" s="180"/>
      <c r="AK30" s="180"/>
      <c r="AL30" s="180"/>
      <c r="AM30" s="180"/>
      <c r="AN30" s="180"/>
      <c r="AO30" s="180">
        <f t="shared" si="1"/>
        <v>0</v>
      </c>
      <c r="AP30" s="180">
        <f t="shared" si="1"/>
        <v>0</v>
      </c>
      <c r="AQ30" s="180">
        <f t="shared" si="1"/>
        <v>0</v>
      </c>
      <c r="AR30" s="180">
        <f t="shared" si="1"/>
        <v>0</v>
      </c>
      <c r="AS30" s="187"/>
    </row>
    <row r="31" spans="1:45" ht="14" thickTop="1" thickBot="1" x14ac:dyDescent="0.35">
      <c r="A31" s="240">
        <v>2</v>
      </c>
      <c r="B31" s="239" t="s">
        <v>94</v>
      </c>
      <c r="C31" s="239" t="s">
        <v>670</v>
      </c>
      <c r="D31" s="239"/>
      <c r="E31" s="239"/>
      <c r="F31" s="239"/>
      <c r="G31" s="239"/>
      <c r="H31" s="17" t="s">
        <v>671</v>
      </c>
      <c r="I31" s="178">
        <f>SUM(I32:I33)</f>
        <v>0</v>
      </c>
      <c r="J31" s="178">
        <f t="shared" ref="J31:AF31" si="12">SUM(J32:J33)</f>
        <v>0</v>
      </c>
      <c r="K31" s="178">
        <f t="shared" si="12"/>
        <v>0</v>
      </c>
      <c r="L31" s="178">
        <f t="shared" si="12"/>
        <v>0</v>
      </c>
      <c r="M31" s="178">
        <f t="shared" si="12"/>
        <v>0</v>
      </c>
      <c r="N31" s="178">
        <f t="shared" si="12"/>
        <v>0</v>
      </c>
      <c r="O31" s="178">
        <f t="shared" si="12"/>
        <v>0</v>
      </c>
      <c r="P31" s="178">
        <f t="shared" si="12"/>
        <v>0</v>
      </c>
      <c r="Q31" s="178">
        <f t="shared" si="12"/>
        <v>0</v>
      </c>
      <c r="R31" s="178">
        <f t="shared" si="12"/>
        <v>0</v>
      </c>
      <c r="S31" s="178">
        <f t="shared" si="12"/>
        <v>0</v>
      </c>
      <c r="T31" s="178">
        <f t="shared" si="12"/>
        <v>0</v>
      </c>
      <c r="U31" s="178">
        <f t="shared" si="12"/>
        <v>0</v>
      </c>
      <c r="V31" s="178">
        <f t="shared" si="12"/>
        <v>0</v>
      </c>
      <c r="W31" s="178">
        <f t="shared" si="12"/>
        <v>0</v>
      </c>
      <c r="X31" s="178">
        <f t="shared" si="12"/>
        <v>0</v>
      </c>
      <c r="Y31" s="178">
        <f t="shared" si="12"/>
        <v>0</v>
      </c>
      <c r="Z31" s="178">
        <f t="shared" si="12"/>
        <v>0</v>
      </c>
      <c r="AA31" s="178">
        <f t="shared" si="12"/>
        <v>0</v>
      </c>
      <c r="AB31" s="178">
        <f t="shared" si="12"/>
        <v>0</v>
      </c>
      <c r="AC31" s="178">
        <f t="shared" si="12"/>
        <v>0</v>
      </c>
      <c r="AD31" s="178">
        <f t="shared" si="12"/>
        <v>0</v>
      </c>
      <c r="AE31" s="178">
        <f t="shared" si="12"/>
        <v>0</v>
      </c>
      <c r="AF31" s="178">
        <f t="shared" si="12"/>
        <v>0</v>
      </c>
      <c r="AG31" s="178"/>
      <c r="AH31" s="178"/>
      <c r="AI31" s="178"/>
      <c r="AJ31" s="178"/>
      <c r="AK31" s="178"/>
      <c r="AL31" s="178"/>
      <c r="AM31" s="178"/>
      <c r="AN31" s="178"/>
      <c r="AO31" s="178">
        <f t="shared" si="1"/>
        <v>0</v>
      </c>
      <c r="AP31" s="178">
        <f t="shared" si="1"/>
        <v>0</v>
      </c>
      <c r="AQ31" s="178">
        <f t="shared" si="1"/>
        <v>0</v>
      </c>
      <c r="AR31" s="178">
        <f t="shared" si="1"/>
        <v>0</v>
      </c>
      <c r="AS31" s="187"/>
    </row>
    <row r="32" spans="1:45" s="244" customFormat="1" ht="14" thickTop="1" thickBot="1" x14ac:dyDescent="0.35">
      <c r="A32" s="245">
        <v>2</v>
      </c>
      <c r="B32" s="243" t="s">
        <v>94</v>
      </c>
      <c r="C32" s="243" t="s">
        <v>670</v>
      </c>
      <c r="D32" s="243" t="s">
        <v>98</v>
      </c>
      <c r="E32" s="243"/>
      <c r="F32" s="243"/>
      <c r="G32" s="243"/>
      <c r="H32" s="59" t="s">
        <v>672</v>
      </c>
      <c r="I32" s="180"/>
      <c r="J32" s="180"/>
      <c r="K32" s="180"/>
      <c r="L32" s="180"/>
      <c r="M32" s="180"/>
      <c r="N32" s="180"/>
      <c r="O32" s="180"/>
      <c r="P32" s="180"/>
      <c r="Q32" s="180"/>
      <c r="R32" s="180"/>
      <c r="S32" s="180"/>
      <c r="T32" s="180"/>
      <c r="U32" s="180"/>
      <c r="V32" s="180"/>
      <c r="W32" s="180"/>
      <c r="X32" s="180"/>
      <c r="Y32" s="180"/>
      <c r="Z32" s="180"/>
      <c r="AA32" s="180"/>
      <c r="AB32" s="180"/>
      <c r="AC32" s="180"/>
      <c r="AD32" s="180"/>
      <c r="AE32" s="180"/>
      <c r="AF32" s="180"/>
      <c r="AG32" s="180"/>
      <c r="AH32" s="180"/>
      <c r="AI32" s="180"/>
      <c r="AJ32" s="180"/>
      <c r="AK32" s="180"/>
      <c r="AL32" s="180"/>
      <c r="AM32" s="180"/>
      <c r="AN32" s="180"/>
      <c r="AO32" s="180">
        <f t="shared" si="1"/>
        <v>0</v>
      </c>
      <c r="AP32" s="180">
        <f t="shared" si="1"/>
        <v>0</v>
      </c>
      <c r="AQ32" s="180">
        <f t="shared" si="1"/>
        <v>0</v>
      </c>
      <c r="AR32" s="180">
        <f t="shared" si="1"/>
        <v>0</v>
      </c>
      <c r="AS32" s="187"/>
    </row>
    <row r="33" spans="1:45" s="244" customFormat="1" ht="14" thickTop="1" thickBot="1" x14ac:dyDescent="0.35">
      <c r="A33" s="245">
        <v>2</v>
      </c>
      <c r="B33" s="243" t="s">
        <v>94</v>
      </c>
      <c r="C33" s="243" t="s">
        <v>670</v>
      </c>
      <c r="D33" s="243" t="s">
        <v>107</v>
      </c>
      <c r="E33" s="243"/>
      <c r="F33" s="243"/>
      <c r="G33" s="243"/>
      <c r="H33" s="59" t="s">
        <v>673</v>
      </c>
      <c r="I33" s="180"/>
      <c r="J33" s="180"/>
      <c r="K33" s="180"/>
      <c r="L33" s="180"/>
      <c r="M33" s="180"/>
      <c r="N33" s="180"/>
      <c r="O33" s="180"/>
      <c r="P33" s="180"/>
      <c r="Q33" s="180"/>
      <c r="R33" s="180"/>
      <c r="S33" s="180"/>
      <c r="T33" s="180"/>
      <c r="U33" s="180"/>
      <c r="V33" s="180"/>
      <c r="W33" s="180"/>
      <c r="X33" s="180"/>
      <c r="Y33" s="180"/>
      <c r="Z33" s="180"/>
      <c r="AA33" s="180"/>
      <c r="AB33" s="180"/>
      <c r="AC33" s="180"/>
      <c r="AD33" s="180"/>
      <c r="AE33" s="180"/>
      <c r="AF33" s="180"/>
      <c r="AG33" s="180"/>
      <c r="AH33" s="180"/>
      <c r="AI33" s="180"/>
      <c r="AJ33" s="180"/>
      <c r="AK33" s="180"/>
      <c r="AL33" s="180"/>
      <c r="AM33" s="180"/>
      <c r="AN33" s="180"/>
      <c r="AO33" s="180">
        <f t="shared" si="1"/>
        <v>0</v>
      </c>
      <c r="AP33" s="180">
        <f t="shared" si="1"/>
        <v>0</v>
      </c>
      <c r="AQ33" s="180">
        <f t="shared" si="1"/>
        <v>0</v>
      </c>
      <c r="AR33" s="180">
        <f t="shared" si="1"/>
        <v>0</v>
      </c>
      <c r="AS33" s="187"/>
    </row>
    <row r="34" spans="1:45" ht="14" thickTop="1" thickBot="1" x14ac:dyDescent="0.35">
      <c r="A34" s="240">
        <v>2</v>
      </c>
      <c r="B34" s="239" t="s">
        <v>94</v>
      </c>
      <c r="C34" s="239" t="s">
        <v>674</v>
      </c>
      <c r="D34" s="239"/>
      <c r="E34" s="239"/>
      <c r="F34" s="239"/>
      <c r="G34" s="239"/>
      <c r="H34" s="17" t="s">
        <v>675</v>
      </c>
      <c r="I34" s="178">
        <f>SUM(I35:I36)</f>
        <v>0</v>
      </c>
      <c r="J34" s="178">
        <f t="shared" ref="J34:AF34" si="13">SUM(J35:J36)</f>
        <v>0</v>
      </c>
      <c r="K34" s="178">
        <f t="shared" si="13"/>
        <v>0</v>
      </c>
      <c r="L34" s="178">
        <f t="shared" si="13"/>
        <v>0</v>
      </c>
      <c r="M34" s="178">
        <f t="shared" si="13"/>
        <v>0</v>
      </c>
      <c r="N34" s="178">
        <f t="shared" si="13"/>
        <v>0</v>
      </c>
      <c r="O34" s="178">
        <f t="shared" si="13"/>
        <v>0</v>
      </c>
      <c r="P34" s="178">
        <f t="shared" si="13"/>
        <v>0</v>
      </c>
      <c r="Q34" s="178">
        <f t="shared" si="13"/>
        <v>0</v>
      </c>
      <c r="R34" s="178">
        <f t="shared" si="13"/>
        <v>0</v>
      </c>
      <c r="S34" s="178">
        <f t="shared" si="13"/>
        <v>0</v>
      </c>
      <c r="T34" s="178">
        <f t="shared" si="13"/>
        <v>0</v>
      </c>
      <c r="U34" s="178">
        <f t="shared" si="13"/>
        <v>0</v>
      </c>
      <c r="V34" s="178">
        <f t="shared" si="13"/>
        <v>0</v>
      </c>
      <c r="W34" s="178">
        <f t="shared" si="13"/>
        <v>0</v>
      </c>
      <c r="X34" s="178">
        <f t="shared" si="13"/>
        <v>0</v>
      </c>
      <c r="Y34" s="178">
        <f t="shared" si="13"/>
        <v>0</v>
      </c>
      <c r="Z34" s="178">
        <f t="shared" si="13"/>
        <v>0</v>
      </c>
      <c r="AA34" s="178">
        <f t="shared" si="13"/>
        <v>0</v>
      </c>
      <c r="AB34" s="178">
        <f t="shared" si="13"/>
        <v>0</v>
      </c>
      <c r="AC34" s="178">
        <f t="shared" si="13"/>
        <v>0</v>
      </c>
      <c r="AD34" s="178">
        <f t="shared" si="13"/>
        <v>0</v>
      </c>
      <c r="AE34" s="178">
        <f t="shared" si="13"/>
        <v>0</v>
      </c>
      <c r="AF34" s="178">
        <f t="shared" si="13"/>
        <v>0</v>
      </c>
      <c r="AG34" s="178"/>
      <c r="AH34" s="178"/>
      <c r="AI34" s="178"/>
      <c r="AJ34" s="178"/>
      <c r="AK34" s="178"/>
      <c r="AL34" s="178"/>
      <c r="AM34" s="178"/>
      <c r="AN34" s="178"/>
      <c r="AO34" s="178">
        <f t="shared" si="1"/>
        <v>0</v>
      </c>
      <c r="AP34" s="178">
        <f t="shared" si="1"/>
        <v>0</v>
      </c>
      <c r="AQ34" s="178">
        <f t="shared" si="1"/>
        <v>0</v>
      </c>
      <c r="AR34" s="178">
        <f t="shared" si="1"/>
        <v>0</v>
      </c>
      <c r="AS34" s="187"/>
    </row>
    <row r="35" spans="1:45" s="244" customFormat="1" ht="14" thickTop="1" thickBot="1" x14ac:dyDescent="0.35">
      <c r="A35" s="245">
        <v>2</v>
      </c>
      <c r="B35" s="243" t="s">
        <v>94</v>
      </c>
      <c r="C35" s="243" t="s">
        <v>674</v>
      </c>
      <c r="D35" s="243" t="s">
        <v>98</v>
      </c>
      <c r="E35" s="243"/>
      <c r="F35" s="243"/>
      <c r="G35" s="243"/>
      <c r="H35" s="59" t="s">
        <v>676</v>
      </c>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f t="shared" si="1"/>
        <v>0</v>
      </c>
      <c r="AP35" s="180">
        <f t="shared" si="1"/>
        <v>0</v>
      </c>
      <c r="AQ35" s="180">
        <f t="shared" si="1"/>
        <v>0</v>
      </c>
      <c r="AR35" s="180">
        <f t="shared" si="1"/>
        <v>0</v>
      </c>
      <c r="AS35" s="187"/>
    </row>
    <row r="36" spans="1:45" s="244" customFormat="1" ht="14" thickTop="1" thickBot="1" x14ac:dyDescent="0.35">
      <c r="A36" s="245">
        <v>2</v>
      </c>
      <c r="B36" s="243" t="s">
        <v>94</v>
      </c>
      <c r="C36" s="243" t="s">
        <v>674</v>
      </c>
      <c r="D36" s="243" t="s">
        <v>107</v>
      </c>
      <c r="E36" s="243"/>
      <c r="F36" s="243"/>
      <c r="G36" s="243"/>
      <c r="H36" s="59" t="s">
        <v>677</v>
      </c>
      <c r="I36" s="180"/>
      <c r="J36" s="180"/>
      <c r="K36" s="180"/>
      <c r="L36" s="180"/>
      <c r="M36" s="180"/>
      <c r="N36" s="180"/>
      <c r="O36" s="180"/>
      <c r="P36" s="180"/>
      <c r="Q36" s="180"/>
      <c r="R36" s="180"/>
      <c r="S36" s="180"/>
      <c r="T36" s="180"/>
      <c r="U36" s="180"/>
      <c r="V36" s="180"/>
      <c r="W36" s="180"/>
      <c r="X36" s="180"/>
      <c r="Y36" s="180"/>
      <c r="Z36" s="180"/>
      <c r="AA36" s="180"/>
      <c r="AB36" s="180"/>
      <c r="AC36" s="180"/>
      <c r="AD36" s="180"/>
      <c r="AE36" s="180"/>
      <c r="AF36" s="180"/>
      <c r="AG36" s="180"/>
      <c r="AH36" s="180"/>
      <c r="AI36" s="180"/>
      <c r="AJ36" s="180"/>
      <c r="AK36" s="180"/>
      <c r="AL36" s="180"/>
      <c r="AM36" s="180"/>
      <c r="AN36" s="180"/>
      <c r="AO36" s="180">
        <f t="shared" si="1"/>
        <v>0</v>
      </c>
      <c r="AP36" s="180">
        <f t="shared" si="1"/>
        <v>0</v>
      </c>
      <c r="AQ36" s="180">
        <f t="shared" si="1"/>
        <v>0</v>
      </c>
      <c r="AR36" s="180">
        <f t="shared" si="1"/>
        <v>0</v>
      </c>
      <c r="AS36" s="187"/>
    </row>
    <row r="37" spans="1:45" ht="14" thickTop="1" thickBot="1" x14ac:dyDescent="0.35">
      <c r="A37" s="240">
        <v>2</v>
      </c>
      <c r="B37" s="239" t="s">
        <v>94</v>
      </c>
      <c r="C37" s="239" t="s">
        <v>678</v>
      </c>
      <c r="D37" s="239"/>
      <c r="E37" s="239"/>
      <c r="F37" s="239"/>
      <c r="G37" s="239"/>
      <c r="H37" s="17" t="s">
        <v>679</v>
      </c>
      <c r="I37" s="178">
        <f t="shared" ref="I37:AF37" si="14">SUM(I38:I42)</f>
        <v>5337558841</v>
      </c>
      <c r="J37" s="178">
        <f t="shared" si="14"/>
        <v>5325922045</v>
      </c>
      <c r="K37" s="178">
        <f t="shared" si="14"/>
        <v>5325922045</v>
      </c>
      <c r="L37" s="178">
        <f t="shared" si="14"/>
        <v>5083168962</v>
      </c>
      <c r="M37" s="178">
        <f t="shared" si="14"/>
        <v>15488000</v>
      </c>
      <c r="N37" s="178">
        <f t="shared" si="14"/>
        <v>13500000</v>
      </c>
      <c r="O37" s="178">
        <f t="shared" si="14"/>
        <v>13500000</v>
      </c>
      <c r="P37" s="178">
        <f t="shared" si="14"/>
        <v>13500000</v>
      </c>
      <c r="Q37" s="178">
        <f t="shared" si="14"/>
        <v>0</v>
      </c>
      <c r="R37" s="178">
        <f t="shared" si="14"/>
        <v>0</v>
      </c>
      <c r="S37" s="178">
        <f t="shared" si="14"/>
        <v>0</v>
      </c>
      <c r="T37" s="178">
        <f t="shared" si="14"/>
        <v>0</v>
      </c>
      <c r="U37" s="178">
        <f t="shared" si="14"/>
        <v>0</v>
      </c>
      <c r="V37" s="178">
        <f t="shared" si="14"/>
        <v>0</v>
      </c>
      <c r="W37" s="178">
        <f t="shared" si="14"/>
        <v>0</v>
      </c>
      <c r="X37" s="178">
        <f t="shared" si="14"/>
        <v>0</v>
      </c>
      <c r="Y37" s="178">
        <f t="shared" si="14"/>
        <v>0</v>
      </c>
      <c r="Z37" s="178">
        <f t="shared" si="14"/>
        <v>0</v>
      </c>
      <c r="AA37" s="178">
        <f t="shared" si="14"/>
        <v>0</v>
      </c>
      <c r="AB37" s="178">
        <f t="shared" si="14"/>
        <v>0</v>
      </c>
      <c r="AC37" s="178">
        <f t="shared" si="14"/>
        <v>0</v>
      </c>
      <c r="AD37" s="178">
        <f t="shared" si="14"/>
        <v>0</v>
      </c>
      <c r="AE37" s="178">
        <f t="shared" si="14"/>
        <v>0</v>
      </c>
      <c r="AF37" s="178">
        <f t="shared" si="14"/>
        <v>0</v>
      </c>
      <c r="AG37" s="178"/>
      <c r="AH37" s="178"/>
      <c r="AI37" s="178"/>
      <c r="AJ37" s="178"/>
      <c r="AK37" s="178"/>
      <c r="AL37" s="178"/>
      <c r="AM37" s="178"/>
      <c r="AN37" s="178"/>
      <c r="AO37" s="178">
        <f t="shared" si="1"/>
        <v>5353046841</v>
      </c>
      <c r="AP37" s="178">
        <f t="shared" si="1"/>
        <v>5339422045</v>
      </c>
      <c r="AQ37" s="178">
        <f t="shared" si="1"/>
        <v>5339422045</v>
      </c>
      <c r="AR37" s="178">
        <f t="shared" si="1"/>
        <v>5096668962</v>
      </c>
      <c r="AS37" s="187"/>
    </row>
    <row r="38" spans="1:45" s="244" customFormat="1" ht="14" thickTop="1" thickBot="1" x14ac:dyDescent="0.35">
      <c r="A38" s="245">
        <v>2</v>
      </c>
      <c r="B38" s="243" t="s">
        <v>94</v>
      </c>
      <c r="C38" s="243" t="s">
        <v>678</v>
      </c>
      <c r="D38" s="243" t="s">
        <v>98</v>
      </c>
      <c r="E38" s="243"/>
      <c r="F38" s="243"/>
      <c r="G38" s="243"/>
      <c r="H38" s="59" t="s">
        <v>680</v>
      </c>
      <c r="I38" s="181">
        <v>61246644</v>
      </c>
      <c r="J38" s="181">
        <v>61246644</v>
      </c>
      <c r="K38" s="181">
        <v>61246644</v>
      </c>
      <c r="L38" s="181">
        <v>61246644</v>
      </c>
      <c r="M38" s="181">
        <v>1838000</v>
      </c>
      <c r="N38" s="180"/>
      <c r="O38" s="180"/>
      <c r="P38" s="180"/>
      <c r="Q38" s="180"/>
      <c r="R38" s="180"/>
      <c r="S38" s="180"/>
      <c r="T38" s="180"/>
      <c r="U38" s="180"/>
      <c r="V38" s="180"/>
      <c r="W38" s="180"/>
      <c r="X38" s="180"/>
      <c r="Y38" s="180"/>
      <c r="Z38" s="180"/>
      <c r="AA38" s="180"/>
      <c r="AB38" s="180"/>
      <c r="AC38" s="180"/>
      <c r="AD38" s="180"/>
      <c r="AE38" s="180"/>
      <c r="AF38" s="180"/>
      <c r="AG38" s="180"/>
      <c r="AH38" s="180"/>
      <c r="AI38" s="180"/>
      <c r="AJ38" s="180"/>
      <c r="AK38" s="180"/>
      <c r="AL38" s="180"/>
      <c r="AM38" s="180"/>
      <c r="AN38" s="180"/>
      <c r="AO38" s="180">
        <f t="shared" si="1"/>
        <v>63084644</v>
      </c>
      <c r="AP38" s="180">
        <f t="shared" si="1"/>
        <v>61246644</v>
      </c>
      <c r="AQ38" s="180">
        <f t="shared" si="1"/>
        <v>61246644</v>
      </c>
      <c r="AR38" s="180">
        <f t="shared" si="1"/>
        <v>61246644</v>
      </c>
      <c r="AS38" s="187"/>
    </row>
    <row r="39" spans="1:45" s="244" customFormat="1" ht="14" thickTop="1" thickBot="1" x14ac:dyDescent="0.35">
      <c r="A39" s="245">
        <v>2</v>
      </c>
      <c r="B39" s="243" t="s">
        <v>94</v>
      </c>
      <c r="C39" s="243" t="s">
        <v>678</v>
      </c>
      <c r="D39" s="243" t="s">
        <v>107</v>
      </c>
      <c r="E39" s="243"/>
      <c r="F39" s="243"/>
      <c r="G39" s="243"/>
      <c r="H39" s="59" t="s">
        <v>681</v>
      </c>
      <c r="I39" s="180"/>
      <c r="J39" s="180" t="s">
        <v>875</v>
      </c>
      <c r="K39" s="180"/>
      <c r="L39" s="180"/>
      <c r="M39" s="180"/>
      <c r="N39" s="180"/>
      <c r="O39" s="180"/>
      <c r="P39" s="180"/>
      <c r="Q39" s="180"/>
      <c r="R39" s="180"/>
      <c r="S39" s="180"/>
      <c r="T39" s="180"/>
      <c r="U39" s="180"/>
      <c r="V39" s="180"/>
      <c r="W39" s="180"/>
      <c r="X39" s="180"/>
      <c r="Y39" s="180"/>
      <c r="Z39" s="180"/>
      <c r="AA39" s="180"/>
      <c r="AB39" s="180"/>
      <c r="AC39" s="180"/>
      <c r="AD39" s="180"/>
      <c r="AE39" s="180"/>
      <c r="AF39" s="180"/>
      <c r="AG39" s="180"/>
      <c r="AH39" s="180"/>
      <c r="AI39" s="180"/>
      <c r="AJ39" s="180"/>
      <c r="AK39" s="180"/>
      <c r="AL39" s="180"/>
      <c r="AM39" s="180"/>
      <c r="AN39" s="180"/>
      <c r="AO39" s="180">
        <f t="shared" si="1"/>
        <v>0</v>
      </c>
      <c r="AP39" s="180" t="e">
        <f t="shared" si="1"/>
        <v>#VALUE!</v>
      </c>
      <c r="AQ39" s="180">
        <f t="shared" si="1"/>
        <v>0</v>
      </c>
      <c r="AR39" s="180">
        <f t="shared" si="1"/>
        <v>0</v>
      </c>
      <c r="AS39" s="187"/>
    </row>
    <row r="40" spans="1:45" s="244" customFormat="1" ht="14" thickTop="1" thickBot="1" x14ac:dyDescent="0.35">
      <c r="A40" s="245">
        <v>2</v>
      </c>
      <c r="B40" s="243" t="s">
        <v>94</v>
      </c>
      <c r="C40" s="243" t="s">
        <v>678</v>
      </c>
      <c r="D40" s="243" t="s">
        <v>168</v>
      </c>
      <c r="E40" s="243"/>
      <c r="F40" s="243"/>
      <c r="G40" s="243"/>
      <c r="H40" s="59" t="s">
        <v>682</v>
      </c>
      <c r="I40" s="180"/>
      <c r="J40" s="180"/>
      <c r="K40" s="180"/>
      <c r="L40" s="180"/>
      <c r="M40" s="180"/>
      <c r="N40" s="180"/>
      <c r="O40" s="180"/>
      <c r="P40" s="180"/>
      <c r="Q40" s="180"/>
      <c r="R40" s="180"/>
      <c r="S40" s="180"/>
      <c r="T40" s="180"/>
      <c r="U40" s="180"/>
      <c r="V40" s="180"/>
      <c r="W40" s="180"/>
      <c r="X40" s="180"/>
      <c r="Y40" s="180"/>
      <c r="Z40" s="180"/>
      <c r="AA40" s="180"/>
      <c r="AB40" s="180"/>
      <c r="AC40" s="180"/>
      <c r="AD40" s="180"/>
      <c r="AE40" s="180"/>
      <c r="AF40" s="180"/>
      <c r="AG40" s="180"/>
      <c r="AH40" s="180"/>
      <c r="AI40" s="180"/>
      <c r="AJ40" s="180"/>
      <c r="AK40" s="180"/>
      <c r="AL40" s="180"/>
      <c r="AM40" s="180"/>
      <c r="AN40" s="180"/>
      <c r="AO40" s="180">
        <f t="shared" si="1"/>
        <v>0</v>
      </c>
      <c r="AP40" s="180">
        <f t="shared" si="1"/>
        <v>0</v>
      </c>
      <c r="AQ40" s="180">
        <f t="shared" si="1"/>
        <v>0</v>
      </c>
      <c r="AR40" s="180">
        <f t="shared" si="1"/>
        <v>0</v>
      </c>
      <c r="AS40" s="187"/>
    </row>
    <row r="41" spans="1:45" s="244" customFormat="1" ht="14" thickTop="1" thickBot="1" x14ac:dyDescent="0.35">
      <c r="A41" s="245">
        <v>2</v>
      </c>
      <c r="B41" s="243" t="s">
        <v>94</v>
      </c>
      <c r="C41" s="243" t="s">
        <v>678</v>
      </c>
      <c r="D41" s="243" t="s">
        <v>175</v>
      </c>
      <c r="E41" s="243"/>
      <c r="F41" s="243"/>
      <c r="G41" s="243"/>
      <c r="H41" s="59" t="s">
        <v>683</v>
      </c>
      <c r="I41" s="181">
        <v>5276312197</v>
      </c>
      <c r="J41" s="181">
        <v>5264675401</v>
      </c>
      <c r="K41" s="181">
        <v>5264675401</v>
      </c>
      <c r="L41" s="181">
        <v>5021922318</v>
      </c>
      <c r="M41" s="181">
        <v>13650000</v>
      </c>
      <c r="N41" s="181">
        <v>13500000</v>
      </c>
      <c r="O41" s="181">
        <v>13500000</v>
      </c>
      <c r="P41" s="181">
        <v>13500000</v>
      </c>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0">
        <f t="shared" si="1"/>
        <v>5289962197</v>
      </c>
      <c r="AP41" s="180">
        <f t="shared" si="1"/>
        <v>5278175401</v>
      </c>
      <c r="AQ41" s="180">
        <f t="shared" si="1"/>
        <v>5278175401</v>
      </c>
      <c r="AR41" s="180">
        <f t="shared" si="1"/>
        <v>5035422318</v>
      </c>
      <c r="AS41" s="187"/>
    </row>
    <row r="42" spans="1:45" s="244" customFormat="1" ht="14" thickTop="1" thickBot="1" x14ac:dyDescent="0.35">
      <c r="A42" s="245">
        <v>2</v>
      </c>
      <c r="B42" s="243" t="s">
        <v>94</v>
      </c>
      <c r="C42" s="243" t="s">
        <v>678</v>
      </c>
      <c r="D42" s="243" t="s">
        <v>117</v>
      </c>
      <c r="E42" s="243"/>
      <c r="F42" s="243"/>
      <c r="G42" s="243"/>
      <c r="H42" s="59" t="s">
        <v>684</v>
      </c>
      <c r="I42" s="180" t="s">
        <v>875</v>
      </c>
      <c r="J42" s="180"/>
      <c r="K42" s="180"/>
      <c r="L42" s="180"/>
      <c r="M42" s="180"/>
      <c r="N42" s="180"/>
      <c r="O42" s="180"/>
      <c r="P42" s="180"/>
      <c r="Q42" s="180"/>
      <c r="R42" s="180"/>
      <c r="S42" s="180"/>
      <c r="T42" s="180"/>
      <c r="U42" s="180"/>
      <c r="V42" s="180"/>
      <c r="W42" s="180"/>
      <c r="X42" s="180"/>
      <c r="Y42" s="180"/>
      <c r="Z42" s="180"/>
      <c r="AA42" s="180"/>
      <c r="AB42" s="180"/>
      <c r="AC42" s="180"/>
      <c r="AD42" s="180"/>
      <c r="AE42" s="180"/>
      <c r="AF42" s="180"/>
      <c r="AG42" s="180"/>
      <c r="AH42" s="180"/>
      <c r="AI42" s="180"/>
      <c r="AJ42" s="180"/>
      <c r="AK42" s="180"/>
      <c r="AL42" s="180"/>
      <c r="AM42" s="180"/>
      <c r="AN42" s="180"/>
      <c r="AO42" s="180" t="e">
        <f t="shared" si="1"/>
        <v>#VALUE!</v>
      </c>
      <c r="AP42" s="180">
        <f t="shared" si="1"/>
        <v>0</v>
      </c>
      <c r="AQ42" s="180">
        <f t="shared" si="1"/>
        <v>0</v>
      </c>
      <c r="AR42" s="180">
        <f t="shared" si="1"/>
        <v>0</v>
      </c>
      <c r="AS42" s="187"/>
    </row>
    <row r="43" spans="1:45" ht="14" thickTop="1" thickBot="1" x14ac:dyDescent="0.35">
      <c r="A43" s="238">
        <v>2</v>
      </c>
      <c r="B43" s="238" t="s">
        <v>107</v>
      </c>
      <c r="C43" s="238"/>
      <c r="D43" s="238"/>
      <c r="E43" s="238"/>
      <c r="F43" s="238"/>
      <c r="G43" s="238"/>
      <c r="H43" s="16" t="s">
        <v>685</v>
      </c>
      <c r="I43" s="177">
        <f>+I44+I48</f>
        <v>0</v>
      </c>
      <c r="J43" s="177">
        <f t="shared" ref="J43:AF43" si="15">+J44+J48</f>
        <v>0</v>
      </c>
      <c r="K43" s="177">
        <f t="shared" si="15"/>
        <v>0</v>
      </c>
      <c r="L43" s="177">
        <f t="shared" si="15"/>
        <v>0</v>
      </c>
      <c r="M43" s="177">
        <f t="shared" si="15"/>
        <v>0</v>
      </c>
      <c r="N43" s="177">
        <f t="shared" si="15"/>
        <v>0</v>
      </c>
      <c r="O43" s="177">
        <f t="shared" si="15"/>
        <v>0</v>
      </c>
      <c r="P43" s="177">
        <f t="shared" si="15"/>
        <v>0</v>
      </c>
      <c r="Q43" s="177">
        <f t="shared" si="15"/>
        <v>0</v>
      </c>
      <c r="R43" s="177">
        <f t="shared" si="15"/>
        <v>0</v>
      </c>
      <c r="S43" s="177">
        <f t="shared" si="15"/>
        <v>0</v>
      </c>
      <c r="T43" s="177">
        <f t="shared" si="15"/>
        <v>0</v>
      </c>
      <c r="U43" s="177"/>
      <c r="V43" s="177"/>
      <c r="W43" s="177"/>
      <c r="X43" s="177"/>
      <c r="Y43" s="177"/>
      <c r="Z43" s="177"/>
      <c r="AA43" s="177"/>
      <c r="AB43" s="177"/>
      <c r="AC43" s="177">
        <f t="shared" si="15"/>
        <v>0</v>
      </c>
      <c r="AD43" s="177">
        <f t="shared" si="15"/>
        <v>0</v>
      </c>
      <c r="AE43" s="177">
        <f t="shared" si="15"/>
        <v>0</v>
      </c>
      <c r="AF43" s="177">
        <f t="shared" si="15"/>
        <v>0</v>
      </c>
      <c r="AG43" s="177"/>
      <c r="AH43" s="177"/>
      <c r="AI43" s="177"/>
      <c r="AJ43" s="177"/>
      <c r="AK43" s="177"/>
      <c r="AL43" s="177"/>
      <c r="AM43" s="177"/>
      <c r="AN43" s="177"/>
      <c r="AO43" s="177">
        <f t="shared" si="1"/>
        <v>0</v>
      </c>
      <c r="AP43" s="177">
        <f t="shared" si="1"/>
        <v>0</v>
      </c>
      <c r="AQ43" s="177">
        <f t="shared" si="1"/>
        <v>0</v>
      </c>
      <c r="AR43" s="177">
        <f t="shared" si="1"/>
        <v>0</v>
      </c>
      <c r="AS43" s="187"/>
    </row>
    <row r="44" spans="1:45" ht="14" thickTop="1" thickBot="1" x14ac:dyDescent="0.35">
      <c r="A44" s="239">
        <v>2</v>
      </c>
      <c r="B44" s="239" t="s">
        <v>107</v>
      </c>
      <c r="C44" s="239" t="s">
        <v>98</v>
      </c>
      <c r="D44" s="239"/>
      <c r="E44" s="239"/>
      <c r="F44" s="239"/>
      <c r="G44" s="239"/>
      <c r="H44" s="17" t="s">
        <v>686</v>
      </c>
      <c r="I44" s="178">
        <f>+I45+I46+I47</f>
        <v>0</v>
      </c>
      <c r="J44" s="178">
        <f t="shared" ref="J44:AF44" si="16">+J45+J46+J47</f>
        <v>0</v>
      </c>
      <c r="K44" s="178">
        <f t="shared" si="16"/>
        <v>0</v>
      </c>
      <c r="L44" s="178">
        <f t="shared" si="16"/>
        <v>0</v>
      </c>
      <c r="M44" s="178">
        <f t="shared" si="16"/>
        <v>0</v>
      </c>
      <c r="N44" s="178">
        <f t="shared" si="16"/>
        <v>0</v>
      </c>
      <c r="O44" s="178">
        <f t="shared" si="16"/>
        <v>0</v>
      </c>
      <c r="P44" s="178">
        <f t="shared" si="16"/>
        <v>0</v>
      </c>
      <c r="Q44" s="178">
        <f t="shared" si="16"/>
        <v>0</v>
      </c>
      <c r="R44" s="178">
        <f t="shared" si="16"/>
        <v>0</v>
      </c>
      <c r="S44" s="178">
        <f t="shared" si="16"/>
        <v>0</v>
      </c>
      <c r="T44" s="178">
        <f t="shared" si="16"/>
        <v>0</v>
      </c>
      <c r="U44" s="178"/>
      <c r="V44" s="178"/>
      <c r="W44" s="178"/>
      <c r="X44" s="178"/>
      <c r="Y44" s="178"/>
      <c r="Z44" s="178"/>
      <c r="AA44" s="178"/>
      <c r="AB44" s="178"/>
      <c r="AC44" s="178">
        <f t="shared" si="16"/>
        <v>0</v>
      </c>
      <c r="AD44" s="178">
        <f t="shared" si="16"/>
        <v>0</v>
      </c>
      <c r="AE44" s="178">
        <f t="shared" si="16"/>
        <v>0</v>
      </c>
      <c r="AF44" s="178">
        <f t="shared" si="16"/>
        <v>0</v>
      </c>
      <c r="AG44" s="178"/>
      <c r="AH44" s="178"/>
      <c r="AI44" s="178"/>
      <c r="AJ44" s="178"/>
      <c r="AK44" s="178"/>
      <c r="AL44" s="178"/>
      <c r="AM44" s="178"/>
      <c r="AN44" s="178"/>
      <c r="AO44" s="178">
        <f t="shared" si="1"/>
        <v>0</v>
      </c>
      <c r="AP44" s="178">
        <f t="shared" si="1"/>
        <v>0</v>
      </c>
      <c r="AQ44" s="178">
        <f t="shared" si="1"/>
        <v>0</v>
      </c>
      <c r="AR44" s="178">
        <f t="shared" si="1"/>
        <v>0</v>
      </c>
      <c r="AS44" s="187"/>
    </row>
    <row r="45" spans="1:45" ht="14" thickTop="1" thickBot="1" x14ac:dyDescent="0.35">
      <c r="A45" s="241">
        <v>2</v>
      </c>
      <c r="B45" s="242" t="s">
        <v>107</v>
      </c>
      <c r="C45" s="242" t="s">
        <v>98</v>
      </c>
      <c r="D45" s="243" t="s">
        <v>98</v>
      </c>
      <c r="E45" s="241"/>
      <c r="F45" s="241"/>
      <c r="G45" s="241"/>
      <c r="H45" s="18" t="s">
        <v>686</v>
      </c>
      <c r="I45" s="179"/>
      <c r="J45" s="179"/>
      <c r="K45" s="179"/>
      <c r="L45" s="179"/>
      <c r="M45" s="179"/>
      <c r="N45" s="179"/>
      <c r="O45" s="179"/>
      <c r="P45" s="179"/>
      <c r="Q45" s="179"/>
      <c r="R45" s="179"/>
      <c r="S45" s="179"/>
      <c r="T45" s="179"/>
      <c r="U45" s="179"/>
      <c r="V45" s="179"/>
      <c r="W45" s="179"/>
      <c r="X45" s="179"/>
      <c r="Y45" s="179"/>
      <c r="Z45" s="179"/>
      <c r="AA45" s="179"/>
      <c r="AB45" s="179"/>
      <c r="AC45" s="179"/>
      <c r="AD45" s="179"/>
      <c r="AE45" s="179"/>
      <c r="AF45" s="179"/>
      <c r="AG45" s="179"/>
      <c r="AH45" s="179"/>
      <c r="AI45" s="179"/>
      <c r="AJ45" s="179"/>
      <c r="AK45" s="179"/>
      <c r="AL45" s="179"/>
      <c r="AM45" s="179"/>
      <c r="AN45" s="179"/>
      <c r="AO45" s="179">
        <f t="shared" si="1"/>
        <v>0</v>
      </c>
      <c r="AP45" s="179">
        <f t="shared" si="1"/>
        <v>0</v>
      </c>
      <c r="AQ45" s="179">
        <f t="shared" si="1"/>
        <v>0</v>
      </c>
      <c r="AR45" s="179">
        <f t="shared" si="1"/>
        <v>0</v>
      </c>
      <c r="AS45" s="187"/>
    </row>
    <row r="46" spans="1:45" ht="14" thickTop="1" thickBot="1" x14ac:dyDescent="0.35">
      <c r="A46" s="241">
        <v>2</v>
      </c>
      <c r="B46" s="242" t="s">
        <v>107</v>
      </c>
      <c r="C46" s="242" t="s">
        <v>98</v>
      </c>
      <c r="D46" s="243" t="s">
        <v>107</v>
      </c>
      <c r="E46" s="241"/>
      <c r="F46" s="241"/>
      <c r="G46" s="241"/>
      <c r="H46" s="18" t="s">
        <v>687</v>
      </c>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f t="shared" si="1"/>
        <v>0</v>
      </c>
      <c r="AP46" s="179">
        <f t="shared" si="1"/>
        <v>0</v>
      </c>
      <c r="AQ46" s="179">
        <f t="shared" si="1"/>
        <v>0</v>
      </c>
      <c r="AR46" s="179">
        <f t="shared" si="1"/>
        <v>0</v>
      </c>
      <c r="AS46" s="187"/>
    </row>
    <row r="47" spans="1:45" ht="14" thickTop="1" thickBot="1" x14ac:dyDescent="0.35">
      <c r="A47" s="241">
        <v>2</v>
      </c>
      <c r="B47" s="242" t="s">
        <v>107</v>
      </c>
      <c r="C47" s="242" t="s">
        <v>98</v>
      </c>
      <c r="D47" s="243" t="s">
        <v>168</v>
      </c>
      <c r="E47" s="241"/>
      <c r="F47" s="241"/>
      <c r="G47" s="241"/>
      <c r="H47" s="18" t="s">
        <v>688</v>
      </c>
      <c r="I47" s="179"/>
      <c r="J47" s="179"/>
      <c r="K47" s="179"/>
      <c r="L47" s="179"/>
      <c r="M47" s="179"/>
      <c r="N47" s="179"/>
      <c r="O47" s="179"/>
      <c r="P47" s="179"/>
      <c r="Q47" s="179"/>
      <c r="R47" s="179"/>
      <c r="S47" s="179"/>
      <c r="T47" s="179"/>
      <c r="U47" s="179"/>
      <c r="V47" s="179"/>
      <c r="W47" s="179"/>
      <c r="X47" s="179"/>
      <c r="Y47" s="179"/>
      <c r="Z47" s="179"/>
      <c r="AA47" s="179"/>
      <c r="AB47" s="179"/>
      <c r="AC47" s="179"/>
      <c r="AD47" s="179"/>
      <c r="AE47" s="179"/>
      <c r="AF47" s="179"/>
      <c r="AG47" s="179"/>
      <c r="AH47" s="179"/>
      <c r="AI47" s="179"/>
      <c r="AJ47" s="179"/>
      <c r="AK47" s="179"/>
      <c r="AL47" s="179"/>
      <c r="AM47" s="179"/>
      <c r="AN47" s="179"/>
      <c r="AO47" s="179">
        <f t="shared" si="1"/>
        <v>0</v>
      </c>
      <c r="AP47" s="179">
        <f t="shared" si="1"/>
        <v>0</v>
      </c>
      <c r="AQ47" s="179">
        <f t="shared" si="1"/>
        <v>0</v>
      </c>
      <c r="AR47" s="179">
        <f t="shared" si="1"/>
        <v>0</v>
      </c>
      <c r="AS47" s="187"/>
    </row>
    <row r="48" spans="1:45" ht="14" thickTop="1" thickBot="1" x14ac:dyDescent="0.35">
      <c r="A48" s="239">
        <v>2</v>
      </c>
      <c r="B48" s="239" t="s">
        <v>107</v>
      </c>
      <c r="C48" s="239" t="s">
        <v>107</v>
      </c>
      <c r="D48" s="239"/>
      <c r="E48" s="239"/>
      <c r="F48" s="239"/>
      <c r="G48" s="239"/>
      <c r="H48" s="17" t="s">
        <v>689</v>
      </c>
      <c r="I48" s="178">
        <f>+I49+I50+I51+I52</f>
        <v>0</v>
      </c>
      <c r="J48" s="178">
        <f t="shared" ref="J48:AF48" si="17">+J49+J50+J51+J52</f>
        <v>0</v>
      </c>
      <c r="K48" s="178">
        <f t="shared" si="17"/>
        <v>0</v>
      </c>
      <c r="L48" s="178">
        <f t="shared" si="17"/>
        <v>0</v>
      </c>
      <c r="M48" s="178">
        <f t="shared" si="17"/>
        <v>0</v>
      </c>
      <c r="N48" s="178">
        <f t="shared" si="17"/>
        <v>0</v>
      </c>
      <c r="O48" s="178">
        <f t="shared" si="17"/>
        <v>0</v>
      </c>
      <c r="P48" s="178">
        <f t="shared" si="17"/>
        <v>0</v>
      </c>
      <c r="Q48" s="178">
        <f t="shared" si="17"/>
        <v>0</v>
      </c>
      <c r="R48" s="178">
        <f t="shared" si="17"/>
        <v>0</v>
      </c>
      <c r="S48" s="178">
        <f t="shared" si="17"/>
        <v>0</v>
      </c>
      <c r="T48" s="178">
        <f t="shared" si="17"/>
        <v>0</v>
      </c>
      <c r="U48" s="178"/>
      <c r="V48" s="178"/>
      <c r="W48" s="178"/>
      <c r="X48" s="178"/>
      <c r="Y48" s="178"/>
      <c r="Z48" s="178"/>
      <c r="AA48" s="178"/>
      <c r="AB48" s="178"/>
      <c r="AC48" s="178">
        <f t="shared" si="17"/>
        <v>0</v>
      </c>
      <c r="AD48" s="178">
        <f t="shared" si="17"/>
        <v>0</v>
      </c>
      <c r="AE48" s="178">
        <f t="shared" si="17"/>
        <v>0</v>
      </c>
      <c r="AF48" s="178">
        <f t="shared" si="17"/>
        <v>0</v>
      </c>
      <c r="AG48" s="178"/>
      <c r="AH48" s="178"/>
      <c r="AI48" s="178"/>
      <c r="AJ48" s="178"/>
      <c r="AK48" s="178"/>
      <c r="AL48" s="178"/>
      <c r="AM48" s="178"/>
      <c r="AN48" s="178"/>
      <c r="AO48" s="178">
        <f t="shared" si="1"/>
        <v>0</v>
      </c>
      <c r="AP48" s="178">
        <f t="shared" si="1"/>
        <v>0</v>
      </c>
      <c r="AQ48" s="178">
        <f t="shared" si="1"/>
        <v>0</v>
      </c>
      <c r="AR48" s="178">
        <f t="shared" si="1"/>
        <v>0</v>
      </c>
      <c r="AS48" s="187"/>
    </row>
    <row r="49" spans="1:46" ht="14" thickTop="1" thickBot="1" x14ac:dyDescent="0.35">
      <c r="A49" s="241">
        <v>2</v>
      </c>
      <c r="B49" s="242" t="s">
        <v>107</v>
      </c>
      <c r="C49" s="242" t="s">
        <v>107</v>
      </c>
      <c r="D49" s="242" t="s">
        <v>98</v>
      </c>
      <c r="E49" s="241"/>
      <c r="F49" s="241"/>
      <c r="G49" s="241"/>
      <c r="H49" s="18" t="s">
        <v>689</v>
      </c>
      <c r="I49" s="179"/>
      <c r="J49" s="179"/>
      <c r="K49" s="179"/>
      <c r="L49" s="179"/>
      <c r="M49" s="179"/>
      <c r="N49" s="179"/>
      <c r="O49" s="179"/>
      <c r="P49" s="179"/>
      <c r="Q49" s="179"/>
      <c r="R49" s="179"/>
      <c r="S49" s="179"/>
      <c r="T49" s="179"/>
      <c r="U49" s="179"/>
      <c r="V49" s="179"/>
      <c r="W49" s="179"/>
      <c r="X49" s="179"/>
      <c r="Y49" s="179"/>
      <c r="Z49" s="179"/>
      <c r="AA49" s="179"/>
      <c r="AB49" s="179"/>
      <c r="AC49" s="179"/>
      <c r="AD49" s="179"/>
      <c r="AE49" s="179"/>
      <c r="AF49" s="179"/>
      <c r="AG49" s="179"/>
      <c r="AH49" s="179"/>
      <c r="AI49" s="179"/>
      <c r="AJ49" s="179"/>
      <c r="AK49" s="179"/>
      <c r="AL49" s="179"/>
      <c r="AM49" s="179"/>
      <c r="AN49" s="179"/>
      <c r="AO49" s="179">
        <f t="shared" si="1"/>
        <v>0</v>
      </c>
      <c r="AP49" s="179">
        <f t="shared" si="1"/>
        <v>0</v>
      </c>
      <c r="AQ49" s="179">
        <f t="shared" si="1"/>
        <v>0</v>
      </c>
      <c r="AR49" s="179">
        <f t="shared" si="1"/>
        <v>0</v>
      </c>
      <c r="AS49" s="187"/>
    </row>
    <row r="50" spans="1:46" ht="14" thickTop="1" thickBot="1" x14ac:dyDescent="0.35">
      <c r="A50" s="241">
        <v>2</v>
      </c>
      <c r="B50" s="242" t="s">
        <v>107</v>
      </c>
      <c r="C50" s="242" t="s">
        <v>107</v>
      </c>
      <c r="D50" s="242" t="s">
        <v>107</v>
      </c>
      <c r="E50" s="241"/>
      <c r="F50" s="241"/>
      <c r="G50" s="241"/>
      <c r="H50" s="18" t="s">
        <v>690</v>
      </c>
      <c r="I50" s="179"/>
      <c r="J50" s="179"/>
      <c r="K50" s="179"/>
      <c r="L50" s="179"/>
      <c r="M50" s="179"/>
      <c r="N50" s="179"/>
      <c r="O50" s="179"/>
      <c r="P50" s="179"/>
      <c r="Q50" s="179"/>
      <c r="R50" s="179"/>
      <c r="S50" s="179"/>
      <c r="T50" s="179"/>
      <c r="U50" s="179"/>
      <c r="V50" s="179"/>
      <c r="W50" s="179"/>
      <c r="X50" s="179"/>
      <c r="Y50" s="179"/>
      <c r="Z50" s="179"/>
      <c r="AA50" s="179"/>
      <c r="AB50" s="179"/>
      <c r="AC50" s="179"/>
      <c r="AD50" s="179"/>
      <c r="AE50" s="179"/>
      <c r="AF50" s="179"/>
      <c r="AG50" s="179"/>
      <c r="AH50" s="179"/>
      <c r="AI50" s="179"/>
      <c r="AJ50" s="179"/>
      <c r="AK50" s="179"/>
      <c r="AL50" s="179"/>
      <c r="AM50" s="179"/>
      <c r="AN50" s="179"/>
      <c r="AO50" s="179">
        <f t="shared" si="1"/>
        <v>0</v>
      </c>
      <c r="AP50" s="179">
        <f t="shared" si="1"/>
        <v>0</v>
      </c>
      <c r="AQ50" s="179">
        <f t="shared" si="1"/>
        <v>0</v>
      </c>
      <c r="AR50" s="179">
        <f t="shared" si="1"/>
        <v>0</v>
      </c>
      <c r="AS50" s="187"/>
    </row>
    <row r="51" spans="1:46" ht="14" thickTop="1" thickBot="1" x14ac:dyDescent="0.35">
      <c r="A51" s="241">
        <v>2</v>
      </c>
      <c r="B51" s="242" t="s">
        <v>107</v>
      </c>
      <c r="C51" s="242" t="s">
        <v>107</v>
      </c>
      <c r="D51" s="242" t="s">
        <v>168</v>
      </c>
      <c r="E51" s="241"/>
      <c r="F51" s="241"/>
      <c r="G51" s="241"/>
      <c r="H51" s="18" t="s">
        <v>688</v>
      </c>
      <c r="I51" s="179"/>
      <c r="J51" s="179"/>
      <c r="K51" s="179"/>
      <c r="L51" s="179"/>
      <c r="M51" s="179"/>
      <c r="N51" s="179"/>
      <c r="O51" s="179"/>
      <c r="P51" s="179"/>
      <c r="Q51" s="179"/>
      <c r="R51" s="179"/>
      <c r="S51" s="179"/>
      <c r="T51" s="179"/>
      <c r="U51" s="179"/>
      <c r="V51" s="179"/>
      <c r="W51" s="179"/>
      <c r="X51" s="179"/>
      <c r="Y51" s="179"/>
      <c r="Z51" s="179"/>
      <c r="AA51" s="179"/>
      <c r="AB51" s="179"/>
      <c r="AC51" s="179"/>
      <c r="AD51" s="179"/>
      <c r="AE51" s="179"/>
      <c r="AF51" s="179"/>
      <c r="AG51" s="179"/>
      <c r="AH51" s="179"/>
      <c r="AI51" s="179"/>
      <c r="AJ51" s="179"/>
      <c r="AK51" s="179"/>
      <c r="AL51" s="179"/>
      <c r="AM51" s="179"/>
      <c r="AN51" s="179"/>
      <c r="AO51" s="179">
        <f t="shared" si="1"/>
        <v>0</v>
      </c>
      <c r="AP51" s="179">
        <f t="shared" si="1"/>
        <v>0</v>
      </c>
      <c r="AQ51" s="179">
        <f t="shared" si="1"/>
        <v>0</v>
      </c>
      <c r="AR51" s="179">
        <f t="shared" si="1"/>
        <v>0</v>
      </c>
      <c r="AS51" s="187"/>
    </row>
    <row r="52" spans="1:46" ht="14" thickTop="1" thickBot="1" x14ac:dyDescent="0.35">
      <c r="A52" s="241">
        <v>2</v>
      </c>
      <c r="B52" s="242" t="s">
        <v>107</v>
      </c>
      <c r="C52" s="242" t="s">
        <v>107</v>
      </c>
      <c r="D52" s="242" t="s">
        <v>175</v>
      </c>
      <c r="E52" s="241"/>
      <c r="F52" s="241"/>
      <c r="G52" s="241"/>
      <c r="H52" s="18" t="s">
        <v>691</v>
      </c>
      <c r="I52" s="181"/>
      <c r="J52" s="181"/>
      <c r="K52" s="181"/>
      <c r="L52" s="181"/>
      <c r="M52" s="181"/>
      <c r="N52" s="181"/>
      <c r="O52" s="181"/>
      <c r="P52" s="181"/>
      <c r="Q52" s="181"/>
      <c r="R52" s="181"/>
      <c r="S52" s="181"/>
      <c r="T52" s="181"/>
      <c r="U52" s="181"/>
      <c r="V52" s="181"/>
      <c r="W52" s="181"/>
      <c r="X52" s="181"/>
      <c r="Y52" s="181"/>
      <c r="Z52" s="181"/>
      <c r="AA52" s="181"/>
      <c r="AB52" s="181"/>
      <c r="AC52" s="181"/>
      <c r="AD52" s="181"/>
      <c r="AE52" s="181"/>
      <c r="AF52" s="181"/>
      <c r="AG52" s="181"/>
      <c r="AH52" s="181"/>
      <c r="AI52" s="181"/>
      <c r="AJ52" s="181"/>
      <c r="AK52" s="181"/>
      <c r="AL52" s="181"/>
      <c r="AM52" s="181"/>
      <c r="AN52" s="181"/>
      <c r="AO52" s="181">
        <f t="shared" si="1"/>
        <v>0</v>
      </c>
      <c r="AP52" s="181">
        <f t="shared" si="1"/>
        <v>0</v>
      </c>
      <c r="AQ52" s="181">
        <f t="shared" si="1"/>
        <v>0</v>
      </c>
      <c r="AR52" s="181">
        <f t="shared" si="1"/>
        <v>0</v>
      </c>
      <c r="AS52" s="187"/>
    </row>
    <row r="53" spans="1:46" ht="18.75" customHeight="1" thickTop="1" thickBot="1" x14ac:dyDescent="0.35">
      <c r="A53" s="238">
        <v>2</v>
      </c>
      <c r="B53" s="238" t="s">
        <v>168</v>
      </c>
      <c r="C53" s="238"/>
      <c r="D53" s="238"/>
      <c r="E53" s="238"/>
      <c r="F53" s="238"/>
      <c r="G53" s="238"/>
      <c r="H53" s="16" t="s">
        <v>886</v>
      </c>
      <c r="I53" s="177">
        <f>+I54+I73+I91+I117+I149</f>
        <v>38380426308.999962</v>
      </c>
      <c r="J53" s="177">
        <f t="shared" ref="J53:AR53" si="18">+J54+J73+J91+J117+J149</f>
        <v>37242102138.207245</v>
      </c>
      <c r="K53" s="177">
        <f t="shared" si="18"/>
        <v>36032566734.690002</v>
      </c>
      <c r="L53" s="177">
        <f t="shared" si="18"/>
        <v>31285550436.612751</v>
      </c>
      <c r="M53" s="177">
        <f t="shared" si="18"/>
        <v>0</v>
      </c>
      <c r="N53" s="177">
        <f t="shared" si="18"/>
        <v>0</v>
      </c>
      <c r="O53" s="177">
        <f t="shared" si="18"/>
        <v>0</v>
      </c>
      <c r="P53" s="177">
        <f t="shared" si="18"/>
        <v>0</v>
      </c>
      <c r="Q53" s="177">
        <f t="shared" si="18"/>
        <v>0</v>
      </c>
      <c r="R53" s="177">
        <f t="shared" si="18"/>
        <v>0</v>
      </c>
      <c r="S53" s="177">
        <f t="shared" si="18"/>
        <v>0</v>
      </c>
      <c r="T53" s="177">
        <f t="shared" si="18"/>
        <v>0</v>
      </c>
      <c r="U53" s="177">
        <f t="shared" si="18"/>
        <v>0</v>
      </c>
      <c r="V53" s="177">
        <f t="shared" si="18"/>
        <v>0</v>
      </c>
      <c r="W53" s="177">
        <f t="shared" si="18"/>
        <v>0</v>
      </c>
      <c r="X53" s="177">
        <f t="shared" si="18"/>
        <v>0</v>
      </c>
      <c r="Y53" s="177">
        <f t="shared" si="18"/>
        <v>0</v>
      </c>
      <c r="Z53" s="177">
        <f t="shared" si="18"/>
        <v>0</v>
      </c>
      <c r="AA53" s="177">
        <f t="shared" si="18"/>
        <v>0</v>
      </c>
      <c r="AB53" s="177">
        <f t="shared" si="18"/>
        <v>0</v>
      </c>
      <c r="AC53" s="177">
        <f t="shared" si="18"/>
        <v>3448868999</v>
      </c>
      <c r="AD53" s="177">
        <f t="shared" si="18"/>
        <v>3448868999</v>
      </c>
      <c r="AE53" s="177">
        <f t="shared" si="18"/>
        <v>3448868998</v>
      </c>
      <c r="AF53" s="177">
        <f t="shared" si="18"/>
        <v>3448868998</v>
      </c>
      <c r="AG53" s="177">
        <f t="shared" si="18"/>
        <v>0</v>
      </c>
      <c r="AH53" s="177">
        <f t="shared" si="18"/>
        <v>0</v>
      </c>
      <c r="AI53" s="177">
        <f t="shared" si="18"/>
        <v>0</v>
      </c>
      <c r="AJ53" s="177">
        <f t="shared" si="18"/>
        <v>0</v>
      </c>
      <c r="AK53" s="177">
        <f t="shared" si="18"/>
        <v>3964470886</v>
      </c>
      <c r="AL53" s="177">
        <f t="shared" si="18"/>
        <v>3964470886</v>
      </c>
      <c r="AM53" s="177">
        <f t="shared" si="18"/>
        <v>3517830624</v>
      </c>
      <c r="AN53" s="177">
        <f t="shared" si="18"/>
        <v>3311867405</v>
      </c>
      <c r="AO53" s="276">
        <f t="shared" si="18"/>
        <v>45793766193.999962</v>
      </c>
      <c r="AP53" s="177">
        <f t="shared" si="18"/>
        <v>44655442023.207245</v>
      </c>
      <c r="AQ53" s="177">
        <f t="shared" si="18"/>
        <v>42999266356.690002</v>
      </c>
      <c r="AR53" s="177">
        <f t="shared" si="18"/>
        <v>38046286839.612747</v>
      </c>
      <c r="AS53" s="187"/>
      <c r="AT53" s="248">
        <v>45793766195.204002</v>
      </c>
    </row>
    <row r="54" spans="1:46" ht="14" thickTop="1" thickBot="1" x14ac:dyDescent="0.35">
      <c r="A54" s="249"/>
      <c r="B54" s="239"/>
      <c r="C54" s="239"/>
      <c r="D54" s="239"/>
      <c r="E54" s="249"/>
      <c r="F54" s="249"/>
      <c r="G54" s="249"/>
      <c r="H54" s="129" t="s">
        <v>760</v>
      </c>
      <c r="I54" s="183">
        <f t="shared" ref="I54:AN54" si="19">+I55</f>
        <v>1388509803</v>
      </c>
      <c r="J54" s="183">
        <f t="shared" si="19"/>
        <v>1242405020</v>
      </c>
      <c r="K54" s="183">
        <f t="shared" si="19"/>
        <v>1242405020</v>
      </c>
      <c r="L54" s="183">
        <f t="shared" si="19"/>
        <v>1161065733</v>
      </c>
      <c r="M54" s="183">
        <f t="shared" si="19"/>
        <v>0</v>
      </c>
      <c r="N54" s="183">
        <f t="shared" si="19"/>
        <v>0</v>
      </c>
      <c r="O54" s="183">
        <f t="shared" si="19"/>
        <v>0</v>
      </c>
      <c r="P54" s="183">
        <f t="shared" si="19"/>
        <v>0</v>
      </c>
      <c r="Q54" s="183">
        <f t="shared" si="19"/>
        <v>0</v>
      </c>
      <c r="R54" s="183">
        <f t="shared" si="19"/>
        <v>0</v>
      </c>
      <c r="S54" s="183">
        <f t="shared" si="19"/>
        <v>0</v>
      </c>
      <c r="T54" s="183">
        <f t="shared" si="19"/>
        <v>0</v>
      </c>
      <c r="U54" s="183">
        <f t="shared" si="19"/>
        <v>0</v>
      </c>
      <c r="V54" s="183">
        <f t="shared" si="19"/>
        <v>0</v>
      </c>
      <c r="W54" s="183">
        <f t="shared" si="19"/>
        <v>0</v>
      </c>
      <c r="X54" s="183">
        <f t="shared" si="19"/>
        <v>0</v>
      </c>
      <c r="Y54" s="183">
        <f t="shared" si="19"/>
        <v>0</v>
      </c>
      <c r="Z54" s="183">
        <f t="shared" si="19"/>
        <v>0</v>
      </c>
      <c r="AA54" s="183">
        <f t="shared" si="19"/>
        <v>0</v>
      </c>
      <c r="AB54" s="183">
        <f t="shared" si="19"/>
        <v>0</v>
      </c>
      <c r="AC54" s="183">
        <f t="shared" si="19"/>
        <v>0</v>
      </c>
      <c r="AD54" s="183">
        <f t="shared" si="19"/>
        <v>0</v>
      </c>
      <c r="AE54" s="183">
        <f t="shared" si="19"/>
        <v>0</v>
      </c>
      <c r="AF54" s="183">
        <f t="shared" si="19"/>
        <v>0</v>
      </c>
      <c r="AG54" s="183">
        <f t="shared" si="19"/>
        <v>0</v>
      </c>
      <c r="AH54" s="183">
        <f t="shared" si="19"/>
        <v>0</v>
      </c>
      <c r="AI54" s="183">
        <f t="shared" si="19"/>
        <v>0</v>
      </c>
      <c r="AJ54" s="183">
        <f t="shared" si="19"/>
        <v>0</v>
      </c>
      <c r="AK54" s="183">
        <f t="shared" si="19"/>
        <v>2011084209</v>
      </c>
      <c r="AL54" s="183">
        <f t="shared" si="19"/>
        <v>2011084209</v>
      </c>
      <c r="AM54" s="183">
        <f t="shared" si="19"/>
        <v>1824008479</v>
      </c>
      <c r="AN54" s="183">
        <f t="shared" si="19"/>
        <v>1824008479</v>
      </c>
      <c r="AO54" s="183">
        <f t="shared" ref="AO54:AR66" si="20">+I54+M54+Q54+U54+Y54+AC54+AG54+AK54</f>
        <v>3399594012</v>
      </c>
      <c r="AP54" s="183">
        <f t="shared" si="20"/>
        <v>3253489229</v>
      </c>
      <c r="AQ54" s="183">
        <f t="shared" si="20"/>
        <v>3066413499</v>
      </c>
      <c r="AR54" s="183">
        <f t="shared" si="20"/>
        <v>2985074212</v>
      </c>
      <c r="AS54" s="187"/>
      <c r="AT54" s="250">
        <f>+AO53-AT53</f>
        <v>-1.20404052734375</v>
      </c>
    </row>
    <row r="55" spans="1:46" ht="27" thickTop="1" thickBot="1" x14ac:dyDescent="0.35">
      <c r="A55" s="249"/>
      <c r="B55" s="239"/>
      <c r="C55" s="239"/>
      <c r="D55" s="251"/>
      <c r="E55" s="252"/>
      <c r="F55" s="252"/>
      <c r="G55" s="252"/>
      <c r="H55" s="131" t="s">
        <v>744</v>
      </c>
      <c r="I55" s="183">
        <f>+I56+I64</f>
        <v>1388509803</v>
      </c>
      <c r="J55" s="183">
        <f t="shared" ref="J55:AN55" si="21">+J56+J64</f>
        <v>1242405020</v>
      </c>
      <c r="K55" s="183">
        <f t="shared" si="21"/>
        <v>1242405020</v>
      </c>
      <c r="L55" s="183">
        <f t="shared" si="21"/>
        <v>1161065733</v>
      </c>
      <c r="M55" s="183">
        <f t="shared" si="21"/>
        <v>0</v>
      </c>
      <c r="N55" s="183">
        <f t="shared" si="21"/>
        <v>0</v>
      </c>
      <c r="O55" s="183">
        <f t="shared" si="21"/>
        <v>0</v>
      </c>
      <c r="P55" s="183">
        <f t="shared" si="21"/>
        <v>0</v>
      </c>
      <c r="Q55" s="183">
        <f t="shared" si="21"/>
        <v>0</v>
      </c>
      <c r="R55" s="183">
        <f t="shared" si="21"/>
        <v>0</v>
      </c>
      <c r="S55" s="183">
        <f t="shared" si="21"/>
        <v>0</v>
      </c>
      <c r="T55" s="183">
        <f t="shared" si="21"/>
        <v>0</v>
      </c>
      <c r="U55" s="183">
        <f t="shared" si="21"/>
        <v>0</v>
      </c>
      <c r="V55" s="183">
        <f t="shared" si="21"/>
        <v>0</v>
      </c>
      <c r="W55" s="183">
        <f t="shared" si="21"/>
        <v>0</v>
      </c>
      <c r="X55" s="183">
        <f t="shared" si="21"/>
        <v>0</v>
      </c>
      <c r="Y55" s="183">
        <f t="shared" si="21"/>
        <v>0</v>
      </c>
      <c r="Z55" s="183">
        <f t="shared" si="21"/>
        <v>0</v>
      </c>
      <c r="AA55" s="183">
        <f t="shared" si="21"/>
        <v>0</v>
      </c>
      <c r="AB55" s="183">
        <f t="shared" si="21"/>
        <v>0</v>
      </c>
      <c r="AC55" s="183">
        <f t="shared" si="21"/>
        <v>0</v>
      </c>
      <c r="AD55" s="183">
        <f t="shared" si="21"/>
        <v>0</v>
      </c>
      <c r="AE55" s="183">
        <f t="shared" si="21"/>
        <v>0</v>
      </c>
      <c r="AF55" s="183">
        <f t="shared" si="21"/>
        <v>0</v>
      </c>
      <c r="AG55" s="183">
        <f t="shared" si="21"/>
        <v>0</v>
      </c>
      <c r="AH55" s="183">
        <f t="shared" si="21"/>
        <v>0</v>
      </c>
      <c r="AI55" s="183">
        <f t="shared" si="21"/>
        <v>0</v>
      </c>
      <c r="AJ55" s="183">
        <f t="shared" si="21"/>
        <v>0</v>
      </c>
      <c r="AK55" s="183">
        <f t="shared" si="21"/>
        <v>2011084209</v>
      </c>
      <c r="AL55" s="183">
        <f t="shared" si="21"/>
        <v>2011084209</v>
      </c>
      <c r="AM55" s="183">
        <f t="shared" si="21"/>
        <v>1824008479</v>
      </c>
      <c r="AN55" s="183">
        <f t="shared" si="21"/>
        <v>1824008479</v>
      </c>
      <c r="AO55" s="183">
        <f t="shared" si="20"/>
        <v>3399594012</v>
      </c>
      <c r="AP55" s="183">
        <f t="shared" si="20"/>
        <v>3253489229</v>
      </c>
      <c r="AQ55" s="183">
        <f t="shared" si="20"/>
        <v>3066413499</v>
      </c>
      <c r="AR55" s="183">
        <f t="shared" si="20"/>
        <v>2985074212</v>
      </c>
      <c r="AS55" s="187"/>
    </row>
    <row r="56" spans="1:46" ht="15.75" customHeight="1" thickTop="1" thickBot="1" x14ac:dyDescent="0.35">
      <c r="A56" s="253"/>
      <c r="B56" s="253"/>
      <c r="C56" s="253"/>
      <c r="D56" s="253"/>
      <c r="E56" s="253"/>
      <c r="F56" s="253"/>
      <c r="G56" s="253"/>
      <c r="H56" s="132" t="s">
        <v>745</v>
      </c>
      <c r="I56" s="184">
        <f>+I57</f>
        <v>761032698</v>
      </c>
      <c r="J56" s="184">
        <f t="shared" ref="J56:AN56" si="22">+J57</f>
        <v>626025115</v>
      </c>
      <c r="K56" s="184">
        <f t="shared" si="22"/>
        <v>626025115</v>
      </c>
      <c r="L56" s="184">
        <f t="shared" si="22"/>
        <v>549958168</v>
      </c>
      <c r="M56" s="184">
        <f t="shared" si="22"/>
        <v>0</v>
      </c>
      <c r="N56" s="184">
        <f t="shared" si="22"/>
        <v>0</v>
      </c>
      <c r="O56" s="184">
        <f t="shared" si="22"/>
        <v>0</v>
      </c>
      <c r="P56" s="184">
        <f t="shared" si="22"/>
        <v>0</v>
      </c>
      <c r="Q56" s="184">
        <f t="shared" si="22"/>
        <v>0</v>
      </c>
      <c r="R56" s="184">
        <f t="shared" si="22"/>
        <v>0</v>
      </c>
      <c r="S56" s="184">
        <f t="shared" si="22"/>
        <v>0</v>
      </c>
      <c r="T56" s="184">
        <f t="shared" si="22"/>
        <v>0</v>
      </c>
      <c r="U56" s="184">
        <f t="shared" si="22"/>
        <v>0</v>
      </c>
      <c r="V56" s="184">
        <f t="shared" si="22"/>
        <v>0</v>
      </c>
      <c r="W56" s="184">
        <f t="shared" si="22"/>
        <v>0</v>
      </c>
      <c r="X56" s="184">
        <f t="shared" si="22"/>
        <v>0</v>
      </c>
      <c r="Y56" s="184">
        <f t="shared" si="22"/>
        <v>0</v>
      </c>
      <c r="Z56" s="184">
        <f t="shared" si="22"/>
        <v>0</v>
      </c>
      <c r="AA56" s="184">
        <f t="shared" si="22"/>
        <v>0</v>
      </c>
      <c r="AB56" s="184">
        <f t="shared" si="22"/>
        <v>0</v>
      </c>
      <c r="AC56" s="184">
        <f t="shared" si="22"/>
        <v>0</v>
      </c>
      <c r="AD56" s="184">
        <f t="shared" si="22"/>
        <v>0</v>
      </c>
      <c r="AE56" s="184">
        <f t="shared" si="22"/>
        <v>0</v>
      </c>
      <c r="AF56" s="184">
        <f t="shared" si="22"/>
        <v>0</v>
      </c>
      <c r="AG56" s="184">
        <f t="shared" si="22"/>
        <v>0</v>
      </c>
      <c r="AH56" s="184">
        <f t="shared" si="22"/>
        <v>0</v>
      </c>
      <c r="AI56" s="184">
        <f t="shared" si="22"/>
        <v>0</v>
      </c>
      <c r="AJ56" s="184">
        <f t="shared" si="22"/>
        <v>0</v>
      </c>
      <c r="AK56" s="184">
        <f t="shared" si="22"/>
        <v>1360645293</v>
      </c>
      <c r="AL56" s="184">
        <f t="shared" si="22"/>
        <v>1360645293</v>
      </c>
      <c r="AM56" s="184">
        <f t="shared" si="22"/>
        <v>1317733672</v>
      </c>
      <c r="AN56" s="184">
        <f t="shared" si="22"/>
        <v>1317733672</v>
      </c>
      <c r="AO56" s="184">
        <f t="shared" si="20"/>
        <v>2121677991</v>
      </c>
      <c r="AP56" s="184">
        <f t="shared" si="20"/>
        <v>1986670408</v>
      </c>
      <c r="AQ56" s="184">
        <f t="shared" si="20"/>
        <v>1943758787</v>
      </c>
      <c r="AR56" s="184">
        <f t="shared" si="20"/>
        <v>1867691840</v>
      </c>
      <c r="AS56" s="187"/>
    </row>
    <row r="57" spans="1:46" ht="27" thickTop="1" thickBot="1" x14ac:dyDescent="0.35">
      <c r="A57" s="253"/>
      <c r="B57" s="253"/>
      <c r="C57" s="253"/>
      <c r="D57" s="253"/>
      <c r="E57" s="253"/>
      <c r="F57" s="253"/>
      <c r="G57" s="253"/>
      <c r="H57" s="132" t="s">
        <v>746</v>
      </c>
      <c r="I57" s="184">
        <f>SUM(I58:I63)</f>
        <v>761032698</v>
      </c>
      <c r="J57" s="184">
        <f t="shared" ref="J57:AN57" si="23">SUM(J58:J63)</f>
        <v>626025115</v>
      </c>
      <c r="K57" s="184">
        <f t="shared" si="23"/>
        <v>626025115</v>
      </c>
      <c r="L57" s="184">
        <f t="shared" si="23"/>
        <v>549958168</v>
      </c>
      <c r="M57" s="184">
        <f t="shared" si="23"/>
        <v>0</v>
      </c>
      <c r="N57" s="184">
        <f t="shared" si="23"/>
        <v>0</v>
      </c>
      <c r="O57" s="184">
        <f t="shared" si="23"/>
        <v>0</v>
      </c>
      <c r="P57" s="184">
        <f t="shared" si="23"/>
        <v>0</v>
      </c>
      <c r="Q57" s="184">
        <f t="shared" si="23"/>
        <v>0</v>
      </c>
      <c r="R57" s="184">
        <f t="shared" si="23"/>
        <v>0</v>
      </c>
      <c r="S57" s="184">
        <f t="shared" si="23"/>
        <v>0</v>
      </c>
      <c r="T57" s="184">
        <f t="shared" si="23"/>
        <v>0</v>
      </c>
      <c r="U57" s="184">
        <f t="shared" si="23"/>
        <v>0</v>
      </c>
      <c r="V57" s="184">
        <f t="shared" si="23"/>
        <v>0</v>
      </c>
      <c r="W57" s="184">
        <f t="shared" si="23"/>
        <v>0</v>
      </c>
      <c r="X57" s="184">
        <f t="shared" si="23"/>
        <v>0</v>
      </c>
      <c r="Y57" s="184">
        <f t="shared" si="23"/>
        <v>0</v>
      </c>
      <c r="Z57" s="184">
        <f t="shared" si="23"/>
        <v>0</v>
      </c>
      <c r="AA57" s="184">
        <f t="shared" si="23"/>
        <v>0</v>
      </c>
      <c r="AB57" s="184">
        <f t="shared" si="23"/>
        <v>0</v>
      </c>
      <c r="AC57" s="184">
        <f t="shared" si="23"/>
        <v>0</v>
      </c>
      <c r="AD57" s="184">
        <f t="shared" si="23"/>
        <v>0</v>
      </c>
      <c r="AE57" s="184">
        <f t="shared" si="23"/>
        <v>0</v>
      </c>
      <c r="AF57" s="184">
        <f t="shared" si="23"/>
        <v>0</v>
      </c>
      <c r="AG57" s="184">
        <f t="shared" si="23"/>
        <v>0</v>
      </c>
      <c r="AH57" s="184">
        <f t="shared" si="23"/>
        <v>0</v>
      </c>
      <c r="AI57" s="184">
        <f t="shared" si="23"/>
        <v>0</v>
      </c>
      <c r="AJ57" s="184">
        <f t="shared" si="23"/>
        <v>0</v>
      </c>
      <c r="AK57" s="184">
        <f t="shared" si="23"/>
        <v>1360645293</v>
      </c>
      <c r="AL57" s="184">
        <f t="shared" si="23"/>
        <v>1360645293</v>
      </c>
      <c r="AM57" s="184">
        <f t="shared" si="23"/>
        <v>1317733672</v>
      </c>
      <c r="AN57" s="184">
        <f t="shared" si="23"/>
        <v>1317733672</v>
      </c>
      <c r="AO57" s="184">
        <f t="shared" si="20"/>
        <v>2121677991</v>
      </c>
      <c r="AP57" s="184">
        <f t="shared" si="20"/>
        <v>1986670408</v>
      </c>
      <c r="AQ57" s="184">
        <f t="shared" si="20"/>
        <v>1943758787</v>
      </c>
      <c r="AR57" s="184">
        <f t="shared" si="20"/>
        <v>1867691840</v>
      </c>
      <c r="AS57" s="187"/>
    </row>
    <row r="58" spans="1:46" ht="27" thickTop="1" thickBot="1" x14ac:dyDescent="0.35">
      <c r="A58" s="241"/>
      <c r="B58" s="241"/>
      <c r="C58" s="241"/>
      <c r="D58" s="241"/>
      <c r="E58" s="242"/>
      <c r="F58" s="242"/>
      <c r="G58" s="241"/>
      <c r="H58" s="130" t="s">
        <v>747</v>
      </c>
      <c r="I58" s="179">
        <v>61846400</v>
      </c>
      <c r="J58" s="179">
        <v>61183760</v>
      </c>
      <c r="K58" s="179">
        <v>61183760</v>
      </c>
      <c r="L58" s="179">
        <v>61183760</v>
      </c>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c r="AK58" s="179"/>
      <c r="AL58" s="179"/>
      <c r="AM58" s="179"/>
      <c r="AN58" s="179"/>
      <c r="AO58" s="179">
        <f t="shared" si="20"/>
        <v>61846400</v>
      </c>
      <c r="AP58" s="179">
        <f t="shared" si="20"/>
        <v>61183760</v>
      </c>
      <c r="AQ58" s="179">
        <f t="shared" si="20"/>
        <v>61183760</v>
      </c>
      <c r="AR58" s="179">
        <f t="shared" si="20"/>
        <v>61183760</v>
      </c>
      <c r="AS58" s="187"/>
    </row>
    <row r="59" spans="1:46" ht="40" thickTop="1" thickBot="1" x14ac:dyDescent="0.35">
      <c r="A59" s="241"/>
      <c r="B59" s="241"/>
      <c r="C59" s="241"/>
      <c r="D59" s="241"/>
      <c r="E59" s="242"/>
      <c r="F59" s="242"/>
      <c r="G59" s="241"/>
      <c r="H59" s="130" t="s">
        <v>748</v>
      </c>
      <c r="I59" s="179">
        <v>130104665</v>
      </c>
      <c r="J59" s="179">
        <v>16465600</v>
      </c>
      <c r="K59" s="179">
        <v>16465600</v>
      </c>
      <c r="L59" s="179">
        <v>14407400</v>
      </c>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c r="AK59" s="179">
        <v>1360645293</v>
      </c>
      <c r="AL59" s="179">
        <v>1360645293</v>
      </c>
      <c r="AM59" s="179">
        <v>1317733672</v>
      </c>
      <c r="AN59" s="179">
        <v>1317733672</v>
      </c>
      <c r="AO59" s="179">
        <f t="shared" si="20"/>
        <v>1490749958</v>
      </c>
      <c r="AP59" s="179">
        <f t="shared" si="20"/>
        <v>1377110893</v>
      </c>
      <c r="AQ59" s="179">
        <f t="shared" si="20"/>
        <v>1334199272</v>
      </c>
      <c r="AR59" s="179">
        <f t="shared" si="20"/>
        <v>1332141072</v>
      </c>
      <c r="AS59" s="187"/>
    </row>
    <row r="60" spans="1:46" ht="14" thickTop="1" thickBot="1" x14ac:dyDescent="0.35">
      <c r="A60" s="241"/>
      <c r="B60" s="241"/>
      <c r="C60" s="241"/>
      <c r="D60" s="241"/>
      <c r="E60" s="242"/>
      <c r="F60" s="242"/>
      <c r="G60" s="241"/>
      <c r="H60" s="130" t="s">
        <v>888</v>
      </c>
      <c r="I60" s="179">
        <v>12210535</v>
      </c>
      <c r="J60" s="179">
        <v>10555959</v>
      </c>
      <c r="K60" s="179">
        <v>10555959</v>
      </c>
      <c r="L60" s="179">
        <v>6149102</v>
      </c>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c r="AK60" s="179"/>
      <c r="AL60" s="179"/>
      <c r="AM60" s="179"/>
      <c r="AN60" s="179"/>
      <c r="AO60" s="179">
        <f t="shared" si="20"/>
        <v>12210535</v>
      </c>
      <c r="AP60" s="179">
        <f t="shared" si="20"/>
        <v>10555959</v>
      </c>
      <c r="AQ60" s="179">
        <f t="shared" si="20"/>
        <v>10555959</v>
      </c>
      <c r="AR60" s="179">
        <f t="shared" si="20"/>
        <v>6149102</v>
      </c>
      <c r="AS60" s="187"/>
    </row>
    <row r="61" spans="1:46" ht="31.5" customHeight="1" thickTop="1" thickBot="1" x14ac:dyDescent="0.35">
      <c r="A61" s="241"/>
      <c r="B61" s="241"/>
      <c r="C61" s="241"/>
      <c r="D61" s="241"/>
      <c r="E61" s="242"/>
      <c r="F61" s="242"/>
      <c r="G61" s="241"/>
      <c r="H61" s="130" t="s">
        <v>749</v>
      </c>
      <c r="I61" s="179">
        <v>556871098</v>
      </c>
      <c r="J61" s="179">
        <v>537819796</v>
      </c>
      <c r="K61" s="179">
        <v>537819796</v>
      </c>
      <c r="L61" s="179">
        <v>468217906</v>
      </c>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c r="AK61" s="179"/>
      <c r="AL61" s="179"/>
      <c r="AM61" s="179"/>
      <c r="AN61" s="179"/>
      <c r="AO61" s="179">
        <f t="shared" si="20"/>
        <v>556871098</v>
      </c>
      <c r="AP61" s="181">
        <f t="shared" si="20"/>
        <v>537819796</v>
      </c>
      <c r="AQ61" s="181">
        <f t="shared" si="20"/>
        <v>537819796</v>
      </c>
      <c r="AR61" s="179">
        <f t="shared" si="20"/>
        <v>468217906</v>
      </c>
      <c r="AS61" s="187"/>
    </row>
    <row r="62" spans="1:46" ht="36.75" customHeight="1" thickTop="1" thickBot="1" x14ac:dyDescent="0.35">
      <c r="A62" s="241"/>
      <c r="B62" s="241"/>
      <c r="C62" s="241"/>
      <c r="D62" s="241"/>
      <c r="E62" s="242"/>
      <c r="F62" s="242"/>
      <c r="G62" s="241"/>
      <c r="H62" s="130" t="s">
        <v>750</v>
      </c>
      <c r="I62" s="179">
        <v>0</v>
      </c>
      <c r="J62" s="179">
        <v>0</v>
      </c>
      <c r="K62" s="179">
        <v>0</v>
      </c>
      <c r="L62" s="179">
        <v>0</v>
      </c>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c r="AK62" s="179"/>
      <c r="AL62" s="179"/>
      <c r="AM62" s="179"/>
      <c r="AN62" s="179"/>
      <c r="AO62" s="179">
        <f t="shared" si="20"/>
        <v>0</v>
      </c>
      <c r="AP62" s="179">
        <f t="shared" si="20"/>
        <v>0</v>
      </c>
      <c r="AQ62" s="179">
        <f t="shared" si="20"/>
        <v>0</v>
      </c>
      <c r="AR62" s="179">
        <f t="shared" si="20"/>
        <v>0</v>
      </c>
      <c r="AS62" s="187"/>
    </row>
    <row r="63" spans="1:46" ht="34.5" customHeight="1" thickTop="1" thickBot="1" x14ac:dyDescent="0.35">
      <c r="A63" s="241"/>
      <c r="B63" s="241"/>
      <c r="C63" s="241"/>
      <c r="D63" s="241"/>
      <c r="E63" s="242"/>
      <c r="F63" s="242"/>
      <c r="G63" s="241"/>
      <c r="H63" s="130" t="s">
        <v>751</v>
      </c>
      <c r="I63" s="179">
        <v>0</v>
      </c>
      <c r="J63" s="179">
        <v>0</v>
      </c>
      <c r="K63" s="179">
        <v>0</v>
      </c>
      <c r="L63" s="179">
        <v>0</v>
      </c>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c r="AK63" s="179"/>
      <c r="AL63" s="179"/>
      <c r="AM63" s="179"/>
      <c r="AN63" s="179"/>
      <c r="AO63" s="179">
        <f t="shared" si="20"/>
        <v>0</v>
      </c>
      <c r="AP63" s="179">
        <f t="shared" si="20"/>
        <v>0</v>
      </c>
      <c r="AQ63" s="179">
        <f t="shared" si="20"/>
        <v>0</v>
      </c>
      <c r="AR63" s="179">
        <f t="shared" si="20"/>
        <v>0</v>
      </c>
      <c r="AS63" s="187"/>
    </row>
    <row r="64" spans="1:46" ht="15.75" customHeight="1" thickTop="1" thickBot="1" x14ac:dyDescent="0.35">
      <c r="A64" s="253"/>
      <c r="B64" s="253"/>
      <c r="C64" s="253"/>
      <c r="D64" s="253"/>
      <c r="E64" s="253"/>
      <c r="F64" s="253"/>
      <c r="G64" s="253"/>
      <c r="H64" s="132" t="s">
        <v>752</v>
      </c>
      <c r="I64" s="184">
        <f>+I65</f>
        <v>627477105</v>
      </c>
      <c r="J64" s="184">
        <f t="shared" ref="J64:AN64" si="24">+J65</f>
        <v>616379904.99999988</v>
      </c>
      <c r="K64" s="184">
        <f t="shared" si="24"/>
        <v>616379904.99999988</v>
      </c>
      <c r="L64" s="184">
        <f t="shared" si="24"/>
        <v>611107564.99999988</v>
      </c>
      <c r="M64" s="184">
        <f t="shared" si="24"/>
        <v>0</v>
      </c>
      <c r="N64" s="184">
        <f t="shared" si="24"/>
        <v>0</v>
      </c>
      <c r="O64" s="184">
        <f t="shared" si="24"/>
        <v>0</v>
      </c>
      <c r="P64" s="184">
        <f t="shared" si="24"/>
        <v>0</v>
      </c>
      <c r="Q64" s="184">
        <f t="shared" si="24"/>
        <v>0</v>
      </c>
      <c r="R64" s="184">
        <f t="shared" si="24"/>
        <v>0</v>
      </c>
      <c r="S64" s="184">
        <f t="shared" si="24"/>
        <v>0</v>
      </c>
      <c r="T64" s="184">
        <f t="shared" si="24"/>
        <v>0</v>
      </c>
      <c r="U64" s="184">
        <f t="shared" si="24"/>
        <v>0</v>
      </c>
      <c r="V64" s="184">
        <f t="shared" si="24"/>
        <v>0</v>
      </c>
      <c r="W64" s="184">
        <f t="shared" si="24"/>
        <v>0</v>
      </c>
      <c r="X64" s="184">
        <f t="shared" si="24"/>
        <v>0</v>
      </c>
      <c r="Y64" s="184">
        <f t="shared" si="24"/>
        <v>0</v>
      </c>
      <c r="Z64" s="184">
        <f t="shared" si="24"/>
        <v>0</v>
      </c>
      <c r="AA64" s="184">
        <f t="shared" si="24"/>
        <v>0</v>
      </c>
      <c r="AB64" s="184">
        <f t="shared" si="24"/>
        <v>0</v>
      </c>
      <c r="AC64" s="184">
        <f t="shared" si="24"/>
        <v>0</v>
      </c>
      <c r="AD64" s="184">
        <f t="shared" si="24"/>
        <v>0</v>
      </c>
      <c r="AE64" s="184">
        <f t="shared" si="24"/>
        <v>0</v>
      </c>
      <c r="AF64" s="184">
        <f t="shared" si="24"/>
        <v>0</v>
      </c>
      <c r="AG64" s="184">
        <f t="shared" si="24"/>
        <v>0</v>
      </c>
      <c r="AH64" s="184">
        <f t="shared" si="24"/>
        <v>0</v>
      </c>
      <c r="AI64" s="184">
        <f t="shared" si="24"/>
        <v>0</v>
      </c>
      <c r="AJ64" s="184">
        <f t="shared" si="24"/>
        <v>0</v>
      </c>
      <c r="AK64" s="184">
        <f t="shared" si="24"/>
        <v>650438916</v>
      </c>
      <c r="AL64" s="184">
        <f t="shared" si="24"/>
        <v>650438916</v>
      </c>
      <c r="AM64" s="184">
        <f t="shared" si="24"/>
        <v>506274807</v>
      </c>
      <c r="AN64" s="184">
        <f t="shared" si="24"/>
        <v>506274807</v>
      </c>
      <c r="AO64" s="184">
        <f t="shared" si="20"/>
        <v>1277916021</v>
      </c>
      <c r="AP64" s="184">
        <f t="shared" si="20"/>
        <v>1266818821</v>
      </c>
      <c r="AQ64" s="184">
        <f t="shared" si="20"/>
        <v>1122654712</v>
      </c>
      <c r="AR64" s="184">
        <f t="shared" si="20"/>
        <v>1117382372</v>
      </c>
      <c r="AS64" s="187"/>
    </row>
    <row r="65" spans="1:45" ht="53" thickTop="1" thickBot="1" x14ac:dyDescent="0.35">
      <c r="A65" s="253"/>
      <c r="B65" s="253"/>
      <c r="C65" s="253"/>
      <c r="D65" s="253"/>
      <c r="E65" s="253"/>
      <c r="F65" s="253"/>
      <c r="G65" s="253"/>
      <c r="H65" s="132" t="s">
        <v>753</v>
      </c>
      <c r="I65" s="184">
        <f>SUM(I66:I72)</f>
        <v>627477105</v>
      </c>
      <c r="J65" s="184">
        <f t="shared" ref="J65:AN65" si="25">SUM(J66:J72)</f>
        <v>616379904.99999988</v>
      </c>
      <c r="K65" s="184">
        <f t="shared" si="25"/>
        <v>616379904.99999988</v>
      </c>
      <c r="L65" s="184">
        <f t="shared" si="25"/>
        <v>611107564.99999988</v>
      </c>
      <c r="M65" s="184">
        <f t="shared" si="25"/>
        <v>0</v>
      </c>
      <c r="N65" s="184">
        <f t="shared" si="25"/>
        <v>0</v>
      </c>
      <c r="O65" s="184">
        <f t="shared" si="25"/>
        <v>0</v>
      </c>
      <c r="P65" s="184">
        <f t="shared" si="25"/>
        <v>0</v>
      </c>
      <c r="Q65" s="184">
        <f t="shared" si="25"/>
        <v>0</v>
      </c>
      <c r="R65" s="184">
        <f t="shared" si="25"/>
        <v>0</v>
      </c>
      <c r="S65" s="184">
        <f t="shared" si="25"/>
        <v>0</v>
      </c>
      <c r="T65" s="184">
        <f t="shared" si="25"/>
        <v>0</v>
      </c>
      <c r="U65" s="184">
        <f t="shared" si="25"/>
        <v>0</v>
      </c>
      <c r="V65" s="184">
        <f t="shared" si="25"/>
        <v>0</v>
      </c>
      <c r="W65" s="184">
        <f t="shared" si="25"/>
        <v>0</v>
      </c>
      <c r="X65" s="184">
        <f t="shared" si="25"/>
        <v>0</v>
      </c>
      <c r="Y65" s="184">
        <f t="shared" si="25"/>
        <v>0</v>
      </c>
      <c r="Z65" s="184">
        <f t="shared" si="25"/>
        <v>0</v>
      </c>
      <c r="AA65" s="184">
        <f t="shared" si="25"/>
        <v>0</v>
      </c>
      <c r="AB65" s="184">
        <f t="shared" si="25"/>
        <v>0</v>
      </c>
      <c r="AC65" s="184">
        <f t="shared" si="25"/>
        <v>0</v>
      </c>
      <c r="AD65" s="184">
        <f t="shared" si="25"/>
        <v>0</v>
      </c>
      <c r="AE65" s="184">
        <f t="shared" si="25"/>
        <v>0</v>
      </c>
      <c r="AF65" s="184">
        <f t="shared" si="25"/>
        <v>0</v>
      </c>
      <c r="AG65" s="184">
        <f t="shared" si="25"/>
        <v>0</v>
      </c>
      <c r="AH65" s="184">
        <f t="shared" si="25"/>
        <v>0</v>
      </c>
      <c r="AI65" s="184">
        <f t="shared" si="25"/>
        <v>0</v>
      </c>
      <c r="AJ65" s="184">
        <f t="shared" si="25"/>
        <v>0</v>
      </c>
      <c r="AK65" s="184">
        <f t="shared" si="25"/>
        <v>650438916</v>
      </c>
      <c r="AL65" s="184">
        <f t="shared" si="25"/>
        <v>650438916</v>
      </c>
      <c r="AM65" s="184">
        <f t="shared" si="25"/>
        <v>506274807</v>
      </c>
      <c r="AN65" s="184">
        <f t="shared" si="25"/>
        <v>506274807</v>
      </c>
      <c r="AO65" s="184">
        <f t="shared" si="20"/>
        <v>1277916021</v>
      </c>
      <c r="AP65" s="184">
        <f t="shared" si="20"/>
        <v>1266818821</v>
      </c>
      <c r="AQ65" s="184">
        <f t="shared" si="20"/>
        <v>1122654712</v>
      </c>
      <c r="AR65" s="184">
        <f t="shared" si="20"/>
        <v>1117382372</v>
      </c>
      <c r="AS65" s="187"/>
    </row>
    <row r="66" spans="1:45" ht="17.149999999999999" customHeight="1" thickTop="1" thickBot="1" x14ac:dyDescent="0.35">
      <c r="A66" s="241"/>
      <c r="B66" s="241"/>
      <c r="C66" s="241"/>
      <c r="D66" s="241"/>
      <c r="E66" s="241"/>
      <c r="F66" s="241"/>
      <c r="G66" s="241"/>
      <c r="H66" s="157" t="s">
        <v>754</v>
      </c>
      <c r="I66" s="181">
        <v>90290260.399999976</v>
      </c>
      <c r="J66" s="181">
        <v>89600271.399999976</v>
      </c>
      <c r="K66" s="181">
        <v>89600271.399999976</v>
      </c>
      <c r="L66" s="181">
        <v>88907645.399999976</v>
      </c>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v>650438916</v>
      </c>
      <c r="AL66" s="181">
        <v>650438916</v>
      </c>
      <c r="AM66" s="181">
        <v>506274807</v>
      </c>
      <c r="AN66" s="181">
        <v>506274807</v>
      </c>
      <c r="AO66" s="181">
        <f t="shared" si="20"/>
        <v>740729176.39999998</v>
      </c>
      <c r="AP66" s="181">
        <f t="shared" si="20"/>
        <v>740039187.39999998</v>
      </c>
      <c r="AQ66" s="181">
        <f t="shared" si="20"/>
        <v>595875078.39999998</v>
      </c>
      <c r="AR66" s="181">
        <f t="shared" si="20"/>
        <v>595182452.39999998</v>
      </c>
      <c r="AS66" s="187"/>
    </row>
    <row r="67" spans="1:45" ht="14" thickTop="1" thickBot="1" x14ac:dyDescent="0.35">
      <c r="A67" s="241"/>
      <c r="B67" s="241"/>
      <c r="C67" s="241"/>
      <c r="D67" s="241"/>
      <c r="E67" s="241"/>
      <c r="F67" s="241"/>
      <c r="G67" s="241"/>
      <c r="H67" s="130" t="s">
        <v>755</v>
      </c>
      <c r="I67" s="181">
        <v>288397251</v>
      </c>
      <c r="J67" s="181">
        <v>278416271</v>
      </c>
      <c r="K67" s="181">
        <v>278416271</v>
      </c>
      <c r="L67" s="181">
        <v>276607061</v>
      </c>
      <c r="M67" s="181"/>
      <c r="N67" s="181"/>
      <c r="O67" s="181"/>
      <c r="P67" s="181"/>
      <c r="Q67" s="181"/>
      <c r="R67" s="181"/>
      <c r="S67" s="181"/>
      <c r="T67" s="181"/>
      <c r="U67" s="181"/>
      <c r="V67" s="181"/>
      <c r="W67" s="181"/>
      <c r="X67" s="181"/>
      <c r="Y67" s="181"/>
      <c r="Z67" s="181"/>
      <c r="AA67" s="181"/>
      <c r="AB67" s="181"/>
      <c r="AC67" s="181"/>
      <c r="AD67" s="181"/>
      <c r="AE67" s="181"/>
      <c r="AF67" s="181"/>
      <c r="AG67" s="181"/>
      <c r="AH67" s="181"/>
      <c r="AI67" s="181"/>
      <c r="AJ67" s="181"/>
      <c r="AK67" s="181"/>
      <c r="AL67" s="181"/>
      <c r="AM67" s="181"/>
      <c r="AN67" s="181"/>
      <c r="AO67" s="181">
        <f t="shared" ref="AO67:AR130" si="26">+I67+M67+Q67+U67+Y67+AC67+AG67+AK67</f>
        <v>288397251</v>
      </c>
      <c r="AP67" s="181">
        <f t="shared" si="26"/>
        <v>278416271</v>
      </c>
      <c r="AQ67" s="181">
        <f t="shared" si="26"/>
        <v>278416271</v>
      </c>
      <c r="AR67" s="181">
        <f t="shared" si="26"/>
        <v>276607061</v>
      </c>
      <c r="AS67" s="187"/>
    </row>
    <row r="68" spans="1:45" ht="14" thickTop="1" thickBot="1" x14ac:dyDescent="0.35">
      <c r="A68" s="241"/>
      <c r="B68" s="241"/>
      <c r="C68" s="241"/>
      <c r="D68" s="241"/>
      <c r="E68" s="241"/>
      <c r="F68" s="241"/>
      <c r="G68" s="241"/>
      <c r="H68" s="130" t="s">
        <v>890</v>
      </c>
      <c r="I68" s="181">
        <v>98934159.800000101</v>
      </c>
      <c r="J68" s="181">
        <v>98827602.400000006</v>
      </c>
      <c r="K68" s="181">
        <v>98827602.400000006</v>
      </c>
      <c r="L68" s="181">
        <v>98134976.400000006</v>
      </c>
      <c r="M68" s="181"/>
      <c r="N68" s="181"/>
      <c r="O68" s="181"/>
      <c r="P68" s="181"/>
      <c r="Q68" s="181"/>
      <c r="R68" s="181"/>
      <c r="S68" s="181"/>
      <c r="T68" s="181"/>
      <c r="U68" s="181"/>
      <c r="V68" s="181"/>
      <c r="W68" s="181"/>
      <c r="X68" s="181"/>
      <c r="Y68" s="181"/>
      <c r="Z68" s="181"/>
      <c r="AA68" s="181"/>
      <c r="AB68" s="181"/>
      <c r="AC68" s="181"/>
      <c r="AD68" s="181"/>
      <c r="AE68" s="181"/>
      <c r="AF68" s="181"/>
      <c r="AG68" s="181"/>
      <c r="AH68" s="181"/>
      <c r="AI68" s="181"/>
      <c r="AJ68" s="181"/>
      <c r="AK68" s="181"/>
      <c r="AL68" s="181"/>
      <c r="AM68" s="181"/>
      <c r="AN68" s="181"/>
      <c r="AO68" s="181">
        <f t="shared" si="26"/>
        <v>98934159.800000101</v>
      </c>
      <c r="AP68" s="181">
        <f t="shared" si="26"/>
        <v>98827602.400000006</v>
      </c>
      <c r="AQ68" s="181">
        <f t="shared" si="26"/>
        <v>98827602.400000006</v>
      </c>
      <c r="AR68" s="181">
        <f t="shared" si="26"/>
        <v>98134976.400000006</v>
      </c>
      <c r="AS68" s="187"/>
    </row>
    <row r="69" spans="1:45" ht="14" thickTop="1" thickBot="1" x14ac:dyDescent="0.35">
      <c r="A69" s="241"/>
      <c r="B69" s="241"/>
      <c r="C69" s="241"/>
      <c r="D69" s="241"/>
      <c r="E69" s="241"/>
      <c r="F69" s="241"/>
      <c r="G69" s="241"/>
      <c r="H69" s="130" t="s">
        <v>756</v>
      </c>
      <c r="I69" s="181">
        <v>49951811.199999996</v>
      </c>
      <c r="J69" s="181">
        <v>49845253.399999999</v>
      </c>
      <c r="K69" s="181">
        <v>49845253.399999999</v>
      </c>
      <c r="L69" s="181">
        <v>49152627.399999999</v>
      </c>
      <c r="M69" s="181"/>
      <c r="N69" s="181"/>
      <c r="O69" s="181"/>
      <c r="P69" s="181"/>
      <c r="Q69" s="181"/>
      <c r="R69" s="181"/>
      <c r="S69" s="181"/>
      <c r="T69" s="181"/>
      <c r="U69" s="181"/>
      <c r="V69" s="181"/>
      <c r="W69" s="181"/>
      <c r="X69" s="181"/>
      <c r="Y69" s="181"/>
      <c r="Z69" s="181"/>
      <c r="AA69" s="181"/>
      <c r="AB69" s="181"/>
      <c r="AC69" s="181"/>
      <c r="AD69" s="181"/>
      <c r="AE69" s="181"/>
      <c r="AF69" s="181"/>
      <c r="AG69" s="181"/>
      <c r="AH69" s="181"/>
      <c r="AI69" s="181"/>
      <c r="AJ69" s="181"/>
      <c r="AK69" s="181"/>
      <c r="AL69" s="181"/>
      <c r="AM69" s="181"/>
      <c r="AN69" s="181"/>
      <c r="AO69" s="181">
        <f t="shared" si="26"/>
        <v>49951811.199999996</v>
      </c>
      <c r="AP69" s="181">
        <f t="shared" si="26"/>
        <v>49845253.399999999</v>
      </c>
      <c r="AQ69" s="181">
        <f t="shared" si="26"/>
        <v>49845253.399999999</v>
      </c>
      <c r="AR69" s="181">
        <f t="shared" si="26"/>
        <v>49152627.399999999</v>
      </c>
      <c r="AS69" s="187"/>
    </row>
    <row r="70" spans="1:45" ht="14" thickTop="1" thickBot="1" x14ac:dyDescent="0.35">
      <c r="A70" s="241"/>
      <c r="B70" s="241"/>
      <c r="C70" s="241"/>
      <c r="D70" s="241"/>
      <c r="E70" s="241"/>
      <c r="F70" s="241"/>
      <c r="G70" s="241"/>
      <c r="H70" s="130" t="s">
        <v>757</v>
      </c>
      <c r="I70" s="181">
        <v>49951811.199999996</v>
      </c>
      <c r="J70" s="181">
        <v>49845253.399999999</v>
      </c>
      <c r="K70" s="181">
        <v>49845253.399999999</v>
      </c>
      <c r="L70" s="181">
        <v>49152627.399999999</v>
      </c>
      <c r="M70" s="181"/>
      <c r="N70" s="181"/>
      <c r="O70" s="181"/>
      <c r="P70" s="181"/>
      <c r="Q70" s="181"/>
      <c r="R70" s="181"/>
      <c r="S70" s="181"/>
      <c r="T70" s="181"/>
      <c r="U70" s="181"/>
      <c r="V70" s="181"/>
      <c r="W70" s="181"/>
      <c r="X70" s="181"/>
      <c r="Y70" s="181"/>
      <c r="Z70" s="181"/>
      <c r="AA70" s="181"/>
      <c r="AB70" s="181"/>
      <c r="AC70" s="181"/>
      <c r="AD70" s="181"/>
      <c r="AE70" s="181"/>
      <c r="AF70" s="181"/>
      <c r="AG70" s="181"/>
      <c r="AH70" s="181"/>
      <c r="AI70" s="181"/>
      <c r="AJ70" s="181"/>
      <c r="AK70" s="181"/>
      <c r="AL70" s="181"/>
      <c r="AM70" s="181"/>
      <c r="AN70" s="181"/>
      <c r="AO70" s="181">
        <f t="shared" si="26"/>
        <v>49951811.199999996</v>
      </c>
      <c r="AP70" s="181">
        <f t="shared" si="26"/>
        <v>49845253.399999999</v>
      </c>
      <c r="AQ70" s="181">
        <f t="shared" si="26"/>
        <v>49845253.399999999</v>
      </c>
      <c r="AR70" s="181">
        <f t="shared" si="26"/>
        <v>49152627.399999999</v>
      </c>
      <c r="AS70" s="187"/>
    </row>
    <row r="71" spans="1:45" ht="14.5" customHeight="1" thickTop="1" thickBot="1" x14ac:dyDescent="0.35">
      <c r="A71" s="241"/>
      <c r="B71" s="241"/>
      <c r="C71" s="241"/>
      <c r="D71" s="241"/>
      <c r="E71" s="241"/>
      <c r="F71" s="241"/>
      <c r="G71" s="241"/>
      <c r="H71" s="130" t="s">
        <v>758</v>
      </c>
      <c r="I71" s="181">
        <v>0</v>
      </c>
      <c r="J71" s="181">
        <v>0</v>
      </c>
      <c r="K71" s="181">
        <v>0</v>
      </c>
      <c r="L71" s="181">
        <v>0</v>
      </c>
      <c r="M71" s="181"/>
      <c r="N71" s="181"/>
      <c r="O71" s="181"/>
      <c r="P71" s="181"/>
      <c r="Q71" s="181"/>
      <c r="R71" s="181"/>
      <c r="S71" s="181"/>
      <c r="T71" s="181"/>
      <c r="U71" s="181"/>
      <c r="V71" s="181"/>
      <c r="W71" s="181"/>
      <c r="X71" s="181"/>
      <c r="Y71" s="181"/>
      <c r="Z71" s="181"/>
      <c r="AA71" s="181"/>
      <c r="AB71" s="181"/>
      <c r="AC71" s="181"/>
      <c r="AD71" s="181"/>
      <c r="AE71" s="181"/>
      <c r="AF71" s="181"/>
      <c r="AG71" s="181"/>
      <c r="AH71" s="181"/>
      <c r="AI71" s="181"/>
      <c r="AJ71" s="181"/>
      <c r="AK71" s="181"/>
      <c r="AL71" s="181"/>
      <c r="AM71" s="181"/>
      <c r="AN71" s="181"/>
      <c r="AO71" s="181">
        <f t="shared" si="26"/>
        <v>0</v>
      </c>
      <c r="AP71" s="181">
        <f t="shared" si="26"/>
        <v>0</v>
      </c>
      <c r="AQ71" s="181">
        <f t="shared" si="26"/>
        <v>0</v>
      </c>
      <c r="AR71" s="181">
        <f t="shared" si="26"/>
        <v>0</v>
      </c>
      <c r="AS71" s="187"/>
    </row>
    <row r="72" spans="1:45" ht="27" thickTop="1" thickBot="1" x14ac:dyDescent="0.35">
      <c r="A72" s="241"/>
      <c r="B72" s="241"/>
      <c r="C72" s="241"/>
      <c r="D72" s="241"/>
      <c r="E72" s="241"/>
      <c r="F72" s="241"/>
      <c r="G72" s="241"/>
      <c r="H72" s="130" t="s">
        <v>759</v>
      </c>
      <c r="I72" s="181">
        <v>49951811.399999999</v>
      </c>
      <c r="J72" s="181">
        <v>49845253.399999999</v>
      </c>
      <c r="K72" s="181">
        <v>49845253.399999999</v>
      </c>
      <c r="L72" s="181">
        <v>49152627.399999999</v>
      </c>
      <c r="M72" s="181"/>
      <c r="N72" s="181"/>
      <c r="O72" s="181"/>
      <c r="P72" s="181"/>
      <c r="Q72" s="181"/>
      <c r="R72" s="181"/>
      <c r="S72" s="181"/>
      <c r="T72" s="181"/>
      <c r="U72" s="181"/>
      <c r="V72" s="181"/>
      <c r="W72" s="181"/>
      <c r="X72" s="181"/>
      <c r="Y72" s="181"/>
      <c r="Z72" s="181"/>
      <c r="AA72" s="181"/>
      <c r="AB72" s="181"/>
      <c r="AC72" s="181"/>
      <c r="AD72" s="181"/>
      <c r="AE72" s="181"/>
      <c r="AF72" s="181"/>
      <c r="AG72" s="181"/>
      <c r="AH72" s="181"/>
      <c r="AI72" s="181"/>
      <c r="AJ72" s="181"/>
      <c r="AK72" s="181"/>
      <c r="AL72" s="181"/>
      <c r="AM72" s="181"/>
      <c r="AN72" s="181"/>
      <c r="AO72" s="181">
        <f t="shared" si="26"/>
        <v>49951811.399999999</v>
      </c>
      <c r="AP72" s="181">
        <f t="shared" si="26"/>
        <v>49845253.399999999</v>
      </c>
      <c r="AQ72" s="181">
        <f t="shared" si="26"/>
        <v>49845253.399999999</v>
      </c>
      <c r="AR72" s="181">
        <f t="shared" si="26"/>
        <v>49152627.399999999</v>
      </c>
      <c r="AS72" s="187"/>
    </row>
    <row r="73" spans="1:45" ht="14" thickTop="1" thickBot="1" x14ac:dyDescent="0.35">
      <c r="A73" s="249"/>
      <c r="B73" s="239"/>
      <c r="C73" s="239"/>
      <c r="D73" s="239"/>
      <c r="E73" s="249"/>
      <c r="F73" s="249"/>
      <c r="G73" s="249"/>
      <c r="H73" s="129" t="s">
        <v>761</v>
      </c>
      <c r="I73" s="183">
        <f>+I74</f>
        <v>3288100733.0700002</v>
      </c>
      <c r="J73" s="183">
        <f t="shared" ref="J73:AJ73" si="27">+J74</f>
        <v>3121605830.10115</v>
      </c>
      <c r="K73" s="183">
        <f t="shared" si="27"/>
        <v>2993547006</v>
      </c>
      <c r="L73" s="183">
        <f t="shared" si="27"/>
        <v>2197908674</v>
      </c>
      <c r="M73" s="183">
        <f t="shared" si="27"/>
        <v>0</v>
      </c>
      <c r="N73" s="183">
        <f t="shared" si="27"/>
        <v>0</v>
      </c>
      <c r="O73" s="183">
        <f t="shared" si="27"/>
        <v>0</v>
      </c>
      <c r="P73" s="183">
        <f t="shared" si="27"/>
        <v>0</v>
      </c>
      <c r="Q73" s="183">
        <f t="shared" si="27"/>
        <v>0</v>
      </c>
      <c r="R73" s="183">
        <f t="shared" si="27"/>
        <v>0</v>
      </c>
      <c r="S73" s="183">
        <f t="shared" si="27"/>
        <v>0</v>
      </c>
      <c r="T73" s="183">
        <f t="shared" si="27"/>
        <v>0</v>
      </c>
      <c r="U73" s="183">
        <f t="shared" si="27"/>
        <v>0</v>
      </c>
      <c r="V73" s="183">
        <f t="shared" si="27"/>
        <v>0</v>
      </c>
      <c r="W73" s="183">
        <f t="shared" si="27"/>
        <v>0</v>
      </c>
      <c r="X73" s="183">
        <f t="shared" si="27"/>
        <v>0</v>
      </c>
      <c r="Y73" s="183">
        <f t="shared" si="27"/>
        <v>0</v>
      </c>
      <c r="Z73" s="183">
        <f t="shared" si="27"/>
        <v>0</v>
      </c>
      <c r="AA73" s="183">
        <f t="shared" si="27"/>
        <v>0</v>
      </c>
      <c r="AB73" s="183">
        <f t="shared" si="27"/>
        <v>0</v>
      </c>
      <c r="AC73" s="183">
        <f t="shared" si="27"/>
        <v>0</v>
      </c>
      <c r="AD73" s="183">
        <f t="shared" si="27"/>
        <v>0</v>
      </c>
      <c r="AE73" s="183">
        <f t="shared" si="27"/>
        <v>0</v>
      </c>
      <c r="AF73" s="183">
        <f t="shared" si="27"/>
        <v>0</v>
      </c>
      <c r="AG73" s="183">
        <f t="shared" si="27"/>
        <v>0</v>
      </c>
      <c r="AH73" s="183">
        <f t="shared" si="27"/>
        <v>0</v>
      </c>
      <c r="AI73" s="183">
        <f t="shared" si="27"/>
        <v>0</v>
      </c>
      <c r="AJ73" s="183">
        <f t="shared" si="27"/>
        <v>0</v>
      </c>
      <c r="AK73" s="183">
        <f t="shared" ref="AK73:AN73" si="28">+AK75+AK85</f>
        <v>0</v>
      </c>
      <c r="AL73" s="183">
        <f t="shared" si="28"/>
        <v>0</v>
      </c>
      <c r="AM73" s="183">
        <f t="shared" si="28"/>
        <v>0</v>
      </c>
      <c r="AN73" s="183">
        <f t="shared" si="28"/>
        <v>0</v>
      </c>
      <c r="AO73" s="183">
        <f t="shared" si="26"/>
        <v>3288100733.0700002</v>
      </c>
      <c r="AP73" s="183">
        <f t="shared" si="26"/>
        <v>3121605830.10115</v>
      </c>
      <c r="AQ73" s="183">
        <f t="shared" si="26"/>
        <v>2993547006</v>
      </c>
      <c r="AR73" s="183">
        <f t="shared" si="26"/>
        <v>2197908674</v>
      </c>
      <c r="AS73" s="187"/>
    </row>
    <row r="74" spans="1:45" ht="14" thickTop="1" thickBot="1" x14ac:dyDescent="0.35">
      <c r="A74" s="249"/>
      <c r="B74" s="239"/>
      <c r="C74" s="239"/>
      <c r="D74" s="251"/>
      <c r="E74" s="252"/>
      <c r="F74" s="252"/>
      <c r="G74" s="252"/>
      <c r="H74" s="131" t="s">
        <v>762</v>
      </c>
      <c r="I74" s="185">
        <f>+I75+I85</f>
        <v>3288100733.0700002</v>
      </c>
      <c r="J74" s="185">
        <f t="shared" ref="J74:AJ74" si="29">+J75+J85</f>
        <v>3121605830.10115</v>
      </c>
      <c r="K74" s="185">
        <f t="shared" si="29"/>
        <v>2993547006</v>
      </c>
      <c r="L74" s="185">
        <f t="shared" si="29"/>
        <v>2197908674</v>
      </c>
      <c r="M74" s="185">
        <f t="shared" si="29"/>
        <v>0</v>
      </c>
      <c r="N74" s="185">
        <f t="shared" si="29"/>
        <v>0</v>
      </c>
      <c r="O74" s="185">
        <f t="shared" si="29"/>
        <v>0</v>
      </c>
      <c r="P74" s="185">
        <f t="shared" si="29"/>
        <v>0</v>
      </c>
      <c r="Q74" s="185">
        <f t="shared" si="29"/>
        <v>0</v>
      </c>
      <c r="R74" s="185">
        <f t="shared" si="29"/>
        <v>0</v>
      </c>
      <c r="S74" s="185">
        <f t="shared" si="29"/>
        <v>0</v>
      </c>
      <c r="T74" s="185">
        <f t="shared" si="29"/>
        <v>0</v>
      </c>
      <c r="U74" s="185">
        <f t="shared" si="29"/>
        <v>0</v>
      </c>
      <c r="V74" s="185">
        <f t="shared" si="29"/>
        <v>0</v>
      </c>
      <c r="W74" s="185">
        <f t="shared" si="29"/>
        <v>0</v>
      </c>
      <c r="X74" s="185">
        <f t="shared" si="29"/>
        <v>0</v>
      </c>
      <c r="Y74" s="185">
        <f t="shared" si="29"/>
        <v>0</v>
      </c>
      <c r="Z74" s="185">
        <f t="shared" si="29"/>
        <v>0</v>
      </c>
      <c r="AA74" s="185">
        <f t="shared" si="29"/>
        <v>0</v>
      </c>
      <c r="AB74" s="185">
        <f t="shared" si="29"/>
        <v>0</v>
      </c>
      <c r="AC74" s="185">
        <f t="shared" si="29"/>
        <v>0</v>
      </c>
      <c r="AD74" s="185">
        <f t="shared" si="29"/>
        <v>0</v>
      </c>
      <c r="AE74" s="185">
        <f t="shared" si="29"/>
        <v>0</v>
      </c>
      <c r="AF74" s="185">
        <f t="shared" si="29"/>
        <v>0</v>
      </c>
      <c r="AG74" s="185">
        <f t="shared" si="29"/>
        <v>0</v>
      </c>
      <c r="AH74" s="185">
        <f t="shared" si="29"/>
        <v>0</v>
      </c>
      <c r="AI74" s="185">
        <f t="shared" si="29"/>
        <v>0</v>
      </c>
      <c r="AJ74" s="185">
        <f t="shared" si="29"/>
        <v>0</v>
      </c>
      <c r="AK74" s="185"/>
      <c r="AL74" s="185"/>
      <c r="AM74" s="185"/>
      <c r="AN74" s="185"/>
      <c r="AO74" s="185">
        <f t="shared" si="26"/>
        <v>3288100733.0700002</v>
      </c>
      <c r="AP74" s="185">
        <f t="shared" si="26"/>
        <v>3121605830.10115</v>
      </c>
      <c r="AQ74" s="185">
        <f t="shared" si="26"/>
        <v>2993547006</v>
      </c>
      <c r="AR74" s="185">
        <f t="shared" si="26"/>
        <v>2197908674</v>
      </c>
      <c r="AS74" s="187"/>
    </row>
    <row r="75" spans="1:45" ht="27" thickTop="1" thickBot="1" x14ac:dyDescent="0.35">
      <c r="A75" s="253"/>
      <c r="B75" s="253"/>
      <c r="C75" s="253"/>
      <c r="D75" s="253"/>
      <c r="E75" s="253"/>
      <c r="F75" s="253"/>
      <c r="G75" s="253"/>
      <c r="H75" s="132" t="s">
        <v>763</v>
      </c>
      <c r="I75" s="184">
        <f>+I76</f>
        <v>2377077953.6700001</v>
      </c>
      <c r="J75" s="184">
        <f t="shared" ref="J75:AN75" si="30">+J76</f>
        <v>2249595719.60115</v>
      </c>
      <c r="K75" s="184">
        <f t="shared" si="30"/>
        <v>2159904243.3311501</v>
      </c>
      <c r="L75" s="184">
        <f t="shared" si="30"/>
        <v>1503802823.000001</v>
      </c>
      <c r="M75" s="184">
        <f t="shared" si="30"/>
        <v>0</v>
      </c>
      <c r="N75" s="184">
        <f t="shared" si="30"/>
        <v>0</v>
      </c>
      <c r="O75" s="184">
        <f t="shared" si="30"/>
        <v>0</v>
      </c>
      <c r="P75" s="184">
        <f t="shared" si="30"/>
        <v>0</v>
      </c>
      <c r="Q75" s="184">
        <f t="shared" si="30"/>
        <v>0</v>
      </c>
      <c r="R75" s="184">
        <f t="shared" si="30"/>
        <v>0</v>
      </c>
      <c r="S75" s="184">
        <f t="shared" si="30"/>
        <v>0</v>
      </c>
      <c r="T75" s="184">
        <f t="shared" si="30"/>
        <v>0</v>
      </c>
      <c r="U75" s="184">
        <f t="shared" si="30"/>
        <v>0</v>
      </c>
      <c r="V75" s="184">
        <f t="shared" si="30"/>
        <v>0</v>
      </c>
      <c r="W75" s="184">
        <f t="shared" si="30"/>
        <v>0</v>
      </c>
      <c r="X75" s="184">
        <f t="shared" si="30"/>
        <v>0</v>
      </c>
      <c r="Y75" s="184">
        <f t="shared" si="30"/>
        <v>0</v>
      </c>
      <c r="Z75" s="184">
        <f t="shared" si="30"/>
        <v>0</v>
      </c>
      <c r="AA75" s="184">
        <f t="shared" si="30"/>
        <v>0</v>
      </c>
      <c r="AB75" s="184">
        <f t="shared" si="30"/>
        <v>0</v>
      </c>
      <c r="AC75" s="184">
        <f t="shared" si="30"/>
        <v>0</v>
      </c>
      <c r="AD75" s="184">
        <f t="shared" si="30"/>
        <v>0</v>
      </c>
      <c r="AE75" s="184">
        <f t="shared" si="30"/>
        <v>0</v>
      </c>
      <c r="AF75" s="184">
        <f t="shared" si="30"/>
        <v>0</v>
      </c>
      <c r="AG75" s="184">
        <f t="shared" si="30"/>
        <v>0</v>
      </c>
      <c r="AH75" s="184">
        <f t="shared" si="30"/>
        <v>0</v>
      </c>
      <c r="AI75" s="184">
        <f t="shared" si="30"/>
        <v>0</v>
      </c>
      <c r="AJ75" s="184">
        <f t="shared" si="30"/>
        <v>0</v>
      </c>
      <c r="AK75" s="184">
        <f t="shared" si="30"/>
        <v>0</v>
      </c>
      <c r="AL75" s="184">
        <f t="shared" si="30"/>
        <v>0</v>
      </c>
      <c r="AM75" s="184">
        <f t="shared" si="30"/>
        <v>0</v>
      </c>
      <c r="AN75" s="184">
        <f t="shared" si="30"/>
        <v>0</v>
      </c>
      <c r="AO75" s="184">
        <f t="shared" si="26"/>
        <v>2377077953.6700001</v>
      </c>
      <c r="AP75" s="184">
        <f t="shared" si="26"/>
        <v>2249595719.60115</v>
      </c>
      <c r="AQ75" s="184">
        <f t="shared" si="26"/>
        <v>2159904243.3311501</v>
      </c>
      <c r="AR75" s="184">
        <f t="shared" si="26"/>
        <v>1503802823.000001</v>
      </c>
      <c r="AS75" s="187"/>
    </row>
    <row r="76" spans="1:45" ht="27" thickTop="1" thickBot="1" x14ac:dyDescent="0.35">
      <c r="A76" s="253"/>
      <c r="B76" s="253"/>
      <c r="C76" s="253"/>
      <c r="D76" s="253"/>
      <c r="E76" s="253"/>
      <c r="F76" s="253"/>
      <c r="G76" s="253"/>
      <c r="H76" s="132" t="s">
        <v>764</v>
      </c>
      <c r="I76" s="184">
        <f>SUM(I77:I84)</f>
        <v>2377077953.6700001</v>
      </c>
      <c r="J76" s="184">
        <f t="shared" ref="J76:AN76" si="31">SUM(J77:J84)</f>
        <v>2249595719.60115</v>
      </c>
      <c r="K76" s="184">
        <f t="shared" si="31"/>
        <v>2159904243.3311501</v>
      </c>
      <c r="L76" s="184">
        <f t="shared" si="31"/>
        <v>1503802823.000001</v>
      </c>
      <c r="M76" s="184">
        <f t="shared" si="31"/>
        <v>0</v>
      </c>
      <c r="N76" s="184">
        <f t="shared" si="31"/>
        <v>0</v>
      </c>
      <c r="O76" s="184">
        <f t="shared" si="31"/>
        <v>0</v>
      </c>
      <c r="P76" s="184">
        <f t="shared" si="31"/>
        <v>0</v>
      </c>
      <c r="Q76" s="184">
        <f t="shared" si="31"/>
        <v>0</v>
      </c>
      <c r="R76" s="184">
        <f t="shared" si="31"/>
        <v>0</v>
      </c>
      <c r="S76" s="184">
        <f t="shared" si="31"/>
        <v>0</v>
      </c>
      <c r="T76" s="184">
        <f t="shared" si="31"/>
        <v>0</v>
      </c>
      <c r="U76" s="184">
        <f t="shared" si="31"/>
        <v>0</v>
      </c>
      <c r="V76" s="184">
        <f t="shared" si="31"/>
        <v>0</v>
      </c>
      <c r="W76" s="184">
        <f t="shared" si="31"/>
        <v>0</v>
      </c>
      <c r="X76" s="184">
        <f t="shared" si="31"/>
        <v>0</v>
      </c>
      <c r="Y76" s="184">
        <f t="shared" si="31"/>
        <v>0</v>
      </c>
      <c r="Z76" s="184">
        <f t="shared" si="31"/>
        <v>0</v>
      </c>
      <c r="AA76" s="184">
        <f t="shared" si="31"/>
        <v>0</v>
      </c>
      <c r="AB76" s="184">
        <f t="shared" si="31"/>
        <v>0</v>
      </c>
      <c r="AC76" s="184">
        <f t="shared" si="31"/>
        <v>0</v>
      </c>
      <c r="AD76" s="184">
        <f t="shared" si="31"/>
        <v>0</v>
      </c>
      <c r="AE76" s="184">
        <f t="shared" si="31"/>
        <v>0</v>
      </c>
      <c r="AF76" s="184">
        <f t="shared" si="31"/>
        <v>0</v>
      </c>
      <c r="AG76" s="184">
        <f t="shared" si="31"/>
        <v>0</v>
      </c>
      <c r="AH76" s="184">
        <f t="shared" si="31"/>
        <v>0</v>
      </c>
      <c r="AI76" s="184">
        <f t="shared" si="31"/>
        <v>0</v>
      </c>
      <c r="AJ76" s="184">
        <f t="shared" si="31"/>
        <v>0</v>
      </c>
      <c r="AK76" s="184">
        <f t="shared" si="31"/>
        <v>0</v>
      </c>
      <c r="AL76" s="184">
        <f t="shared" si="31"/>
        <v>0</v>
      </c>
      <c r="AM76" s="184">
        <f t="shared" si="31"/>
        <v>0</v>
      </c>
      <c r="AN76" s="184">
        <f t="shared" si="31"/>
        <v>0</v>
      </c>
      <c r="AO76" s="184">
        <f t="shared" si="26"/>
        <v>2377077953.6700001</v>
      </c>
      <c r="AP76" s="184">
        <f t="shared" si="26"/>
        <v>2249595719.60115</v>
      </c>
      <c r="AQ76" s="184">
        <f t="shared" si="26"/>
        <v>2159904243.3311501</v>
      </c>
      <c r="AR76" s="184">
        <f t="shared" si="26"/>
        <v>1503802823.000001</v>
      </c>
      <c r="AS76" s="187"/>
    </row>
    <row r="77" spans="1:45" ht="14" thickTop="1" thickBot="1" x14ac:dyDescent="0.35">
      <c r="A77" s="241"/>
      <c r="B77" s="241"/>
      <c r="C77" s="241"/>
      <c r="D77" s="241"/>
      <c r="E77" s="242"/>
      <c r="F77" s="242"/>
      <c r="G77" s="242"/>
      <c r="H77" s="130" t="s">
        <v>765</v>
      </c>
      <c r="I77" s="271">
        <f>1541898812.58+1.59</f>
        <v>1541898814.1699998</v>
      </c>
      <c r="J77" s="179">
        <v>1432685294.3311501</v>
      </c>
      <c r="K77" s="179">
        <v>1432685294.3311501</v>
      </c>
      <c r="L77" s="179">
        <v>1106012398.000001</v>
      </c>
      <c r="M77" s="179"/>
      <c r="N77" s="179"/>
      <c r="O77" s="179"/>
      <c r="P77" s="179"/>
      <c r="Q77" s="179"/>
      <c r="R77" s="179"/>
      <c r="S77" s="179"/>
      <c r="T77" s="179"/>
      <c r="U77" s="179"/>
      <c r="V77" s="179"/>
      <c r="W77" s="179"/>
      <c r="X77" s="179"/>
      <c r="Y77" s="179"/>
      <c r="Z77" s="179"/>
      <c r="AA77" s="179"/>
      <c r="AB77" s="179"/>
      <c r="AC77" s="179"/>
      <c r="AD77" s="179"/>
      <c r="AE77" s="179"/>
      <c r="AF77" s="179"/>
      <c r="AG77" s="179"/>
      <c r="AH77" s="179"/>
      <c r="AI77" s="179"/>
      <c r="AJ77" s="179"/>
      <c r="AK77" s="179"/>
      <c r="AL77" s="179"/>
      <c r="AM77" s="179"/>
      <c r="AN77" s="179"/>
      <c r="AO77" s="179">
        <f t="shared" si="26"/>
        <v>1541898814.1699998</v>
      </c>
      <c r="AP77" s="181">
        <f t="shared" si="26"/>
        <v>1432685294.3311501</v>
      </c>
      <c r="AQ77" s="181">
        <f t="shared" si="26"/>
        <v>1432685294.3311501</v>
      </c>
      <c r="AR77" s="179">
        <f t="shared" si="26"/>
        <v>1106012398.000001</v>
      </c>
      <c r="AS77" s="187"/>
    </row>
    <row r="78" spans="1:45" ht="14" thickTop="1" thickBot="1" x14ac:dyDescent="0.35">
      <c r="A78" s="241"/>
      <c r="B78" s="241"/>
      <c r="C78" s="241"/>
      <c r="D78" s="241"/>
      <c r="E78" s="242"/>
      <c r="F78" s="242"/>
      <c r="G78" s="242"/>
      <c r="H78" s="130" t="s">
        <v>766</v>
      </c>
      <c r="I78" s="179">
        <v>138094724.5</v>
      </c>
      <c r="J78" s="273">
        <v>138094723.76999998</v>
      </c>
      <c r="K78" s="179">
        <v>48403247.5</v>
      </c>
      <c r="L78" s="179">
        <v>38917977.5</v>
      </c>
      <c r="M78" s="179"/>
      <c r="N78" s="179"/>
      <c r="O78" s="179"/>
      <c r="P78" s="179"/>
      <c r="Q78" s="179"/>
      <c r="R78" s="179"/>
      <c r="S78" s="179"/>
      <c r="T78" s="179"/>
      <c r="U78" s="179"/>
      <c r="V78" s="179"/>
      <c r="W78" s="179"/>
      <c r="X78" s="179"/>
      <c r="Y78" s="179"/>
      <c r="Z78" s="179"/>
      <c r="AA78" s="179"/>
      <c r="AB78" s="179"/>
      <c r="AC78" s="179"/>
      <c r="AD78" s="179"/>
      <c r="AE78" s="179"/>
      <c r="AF78" s="179"/>
      <c r="AG78" s="179"/>
      <c r="AH78" s="179"/>
      <c r="AI78" s="179"/>
      <c r="AJ78" s="179"/>
      <c r="AK78" s="179"/>
      <c r="AL78" s="179"/>
      <c r="AM78" s="179"/>
      <c r="AN78" s="179"/>
      <c r="AO78" s="181">
        <f t="shared" si="26"/>
        <v>138094724.5</v>
      </c>
      <c r="AP78" s="181">
        <f t="shared" si="26"/>
        <v>138094723.76999998</v>
      </c>
      <c r="AQ78" s="179">
        <f t="shared" si="26"/>
        <v>48403247.5</v>
      </c>
      <c r="AR78" s="179">
        <f t="shared" si="26"/>
        <v>38917977.5</v>
      </c>
      <c r="AS78" s="187"/>
    </row>
    <row r="79" spans="1:45" ht="14" thickTop="1" thickBot="1" x14ac:dyDescent="0.35">
      <c r="A79" s="241"/>
      <c r="B79" s="241"/>
      <c r="C79" s="241"/>
      <c r="D79" s="241"/>
      <c r="E79" s="242"/>
      <c r="F79" s="242"/>
      <c r="G79" s="242"/>
      <c r="H79" s="130" t="s">
        <v>767</v>
      </c>
      <c r="I79" s="179">
        <v>86467026</v>
      </c>
      <c r="J79" s="179">
        <v>86190078</v>
      </c>
      <c r="K79" s="179">
        <v>86190078</v>
      </c>
      <c r="L79" s="179">
        <v>70711049</v>
      </c>
      <c r="M79" s="179"/>
      <c r="N79" s="179"/>
      <c r="O79" s="179"/>
      <c r="P79" s="179"/>
      <c r="Q79" s="179"/>
      <c r="R79" s="179"/>
      <c r="S79" s="179"/>
      <c r="T79" s="179"/>
      <c r="U79" s="179"/>
      <c r="V79" s="179"/>
      <c r="W79" s="179"/>
      <c r="X79" s="179"/>
      <c r="Y79" s="179"/>
      <c r="Z79" s="179"/>
      <c r="AA79" s="179"/>
      <c r="AB79" s="179"/>
      <c r="AC79" s="179"/>
      <c r="AD79" s="179"/>
      <c r="AE79" s="179"/>
      <c r="AF79" s="179"/>
      <c r="AG79" s="179"/>
      <c r="AH79" s="179"/>
      <c r="AI79" s="179"/>
      <c r="AJ79" s="179"/>
      <c r="AK79" s="179"/>
      <c r="AL79" s="179"/>
      <c r="AM79" s="179"/>
      <c r="AN79" s="179"/>
      <c r="AO79" s="179">
        <f t="shared" si="26"/>
        <v>86467026</v>
      </c>
      <c r="AP79" s="179">
        <f t="shared" si="26"/>
        <v>86190078</v>
      </c>
      <c r="AQ79" s="179">
        <f t="shared" si="26"/>
        <v>86190078</v>
      </c>
      <c r="AR79" s="179">
        <f t="shared" si="26"/>
        <v>70711049</v>
      </c>
      <c r="AS79" s="187"/>
    </row>
    <row r="80" spans="1:45" ht="14" thickTop="1" thickBot="1" x14ac:dyDescent="0.35">
      <c r="A80" s="241"/>
      <c r="B80" s="241"/>
      <c r="C80" s="241"/>
      <c r="D80" s="241"/>
      <c r="E80" s="242"/>
      <c r="F80" s="242"/>
      <c r="G80" s="242"/>
      <c r="H80" s="130" t="s">
        <v>768</v>
      </c>
      <c r="I80" s="179">
        <v>72469850</v>
      </c>
      <c r="J80" s="179">
        <v>56049732.5</v>
      </c>
      <c r="K80" s="179">
        <v>56049732.5</v>
      </c>
      <c r="L80" s="179">
        <v>48812338.5</v>
      </c>
      <c r="M80" s="179"/>
      <c r="N80" s="179"/>
      <c r="O80" s="179"/>
      <c r="P80" s="179"/>
      <c r="Q80" s="179"/>
      <c r="R80" s="179"/>
      <c r="S80" s="179"/>
      <c r="T80" s="179"/>
      <c r="U80" s="179"/>
      <c r="V80" s="179"/>
      <c r="W80" s="179"/>
      <c r="X80" s="179"/>
      <c r="Y80" s="179"/>
      <c r="Z80" s="179"/>
      <c r="AA80" s="179"/>
      <c r="AB80" s="179"/>
      <c r="AC80" s="179"/>
      <c r="AD80" s="179"/>
      <c r="AE80" s="179"/>
      <c r="AF80" s="179"/>
      <c r="AG80" s="179"/>
      <c r="AH80" s="179"/>
      <c r="AI80" s="179"/>
      <c r="AJ80" s="179"/>
      <c r="AK80" s="179"/>
      <c r="AL80" s="179"/>
      <c r="AM80" s="179"/>
      <c r="AN80" s="179"/>
      <c r="AO80" s="179">
        <f t="shared" si="26"/>
        <v>72469850</v>
      </c>
      <c r="AP80" s="179">
        <f t="shared" si="26"/>
        <v>56049732.5</v>
      </c>
      <c r="AQ80" s="179">
        <f t="shared" si="26"/>
        <v>56049732.5</v>
      </c>
      <c r="AR80" s="179">
        <f t="shared" si="26"/>
        <v>48812338.5</v>
      </c>
      <c r="AS80" s="187"/>
    </row>
    <row r="81" spans="1:45" ht="27" thickTop="1" thickBot="1" x14ac:dyDescent="0.35">
      <c r="A81" s="241"/>
      <c r="B81" s="241"/>
      <c r="C81" s="241"/>
      <c r="D81" s="241"/>
      <c r="E81" s="242"/>
      <c r="F81" s="242"/>
      <c r="G81" s="242"/>
      <c r="H81" s="130" t="s">
        <v>769</v>
      </c>
      <c r="I81" s="179">
        <v>0</v>
      </c>
      <c r="J81" s="179">
        <v>0</v>
      </c>
      <c r="K81" s="179">
        <v>0</v>
      </c>
      <c r="L81" s="179">
        <v>0</v>
      </c>
      <c r="M81" s="179"/>
      <c r="N81" s="179"/>
      <c r="O81" s="179"/>
      <c r="P81" s="179"/>
      <c r="Q81" s="179"/>
      <c r="R81" s="179"/>
      <c r="S81" s="179"/>
      <c r="T81" s="179"/>
      <c r="U81" s="179"/>
      <c r="V81" s="179"/>
      <c r="W81" s="179"/>
      <c r="X81" s="179"/>
      <c r="Y81" s="179"/>
      <c r="Z81" s="179"/>
      <c r="AA81" s="179"/>
      <c r="AB81" s="179"/>
      <c r="AC81" s="179"/>
      <c r="AD81" s="179"/>
      <c r="AE81" s="179"/>
      <c r="AF81" s="179"/>
      <c r="AG81" s="179"/>
      <c r="AH81" s="179"/>
      <c r="AI81" s="179"/>
      <c r="AJ81" s="179"/>
      <c r="AK81" s="179"/>
      <c r="AL81" s="179"/>
      <c r="AM81" s="179"/>
      <c r="AN81" s="179"/>
      <c r="AO81" s="179">
        <f t="shared" si="26"/>
        <v>0</v>
      </c>
      <c r="AP81" s="179">
        <f t="shared" si="26"/>
        <v>0</v>
      </c>
      <c r="AQ81" s="179">
        <f t="shared" si="26"/>
        <v>0</v>
      </c>
      <c r="AR81" s="179">
        <f t="shared" si="26"/>
        <v>0</v>
      </c>
      <c r="AS81" s="187"/>
    </row>
    <row r="82" spans="1:45" ht="27" thickTop="1" thickBot="1" x14ac:dyDescent="0.35">
      <c r="A82" s="241"/>
      <c r="B82" s="241"/>
      <c r="C82" s="241"/>
      <c r="D82" s="241"/>
      <c r="E82" s="242"/>
      <c r="F82" s="242"/>
      <c r="G82" s="242"/>
      <c r="H82" s="130" t="s">
        <v>770</v>
      </c>
      <c r="I82" s="179">
        <v>149571271.5</v>
      </c>
      <c r="J82" s="179">
        <v>149571271.5</v>
      </c>
      <c r="K82" s="179">
        <v>149571271.5</v>
      </c>
      <c r="L82" s="179">
        <v>96375215</v>
      </c>
      <c r="M82" s="179"/>
      <c r="N82" s="179"/>
      <c r="O82" s="179"/>
      <c r="P82" s="179"/>
      <c r="Q82" s="179"/>
      <c r="R82" s="179"/>
      <c r="S82" s="179"/>
      <c r="T82" s="179"/>
      <c r="U82" s="179"/>
      <c r="V82" s="179"/>
      <c r="W82" s="179"/>
      <c r="X82" s="179"/>
      <c r="Y82" s="179"/>
      <c r="Z82" s="179"/>
      <c r="AA82" s="179"/>
      <c r="AB82" s="179"/>
      <c r="AC82" s="179"/>
      <c r="AD82" s="179"/>
      <c r="AE82" s="179"/>
      <c r="AF82" s="179"/>
      <c r="AG82" s="179"/>
      <c r="AH82" s="179"/>
      <c r="AI82" s="179"/>
      <c r="AJ82" s="179"/>
      <c r="AK82" s="179"/>
      <c r="AL82" s="179"/>
      <c r="AM82" s="179"/>
      <c r="AN82" s="179"/>
      <c r="AO82" s="179">
        <f t="shared" si="26"/>
        <v>149571271.5</v>
      </c>
      <c r="AP82" s="179">
        <f t="shared" si="26"/>
        <v>149571271.5</v>
      </c>
      <c r="AQ82" s="179">
        <f t="shared" si="26"/>
        <v>149571271.5</v>
      </c>
      <c r="AR82" s="179">
        <f t="shared" si="26"/>
        <v>96375215</v>
      </c>
      <c r="AS82" s="187"/>
    </row>
    <row r="83" spans="1:45" ht="27" thickTop="1" thickBot="1" x14ac:dyDescent="0.35">
      <c r="A83" s="241"/>
      <c r="B83" s="241"/>
      <c r="C83" s="241"/>
      <c r="D83" s="241"/>
      <c r="E83" s="242"/>
      <c r="F83" s="242"/>
      <c r="G83" s="242"/>
      <c r="H83" s="130" t="s">
        <v>771</v>
      </c>
      <c r="I83" s="179">
        <v>57674778.5</v>
      </c>
      <c r="J83" s="179">
        <v>57674778.5</v>
      </c>
      <c r="K83" s="179">
        <v>57674778.5</v>
      </c>
      <c r="L83" s="179">
        <v>52929553</v>
      </c>
      <c r="M83" s="179"/>
      <c r="N83" s="179"/>
      <c r="O83" s="179"/>
      <c r="P83" s="179"/>
      <c r="Q83" s="179"/>
      <c r="R83" s="179"/>
      <c r="S83" s="179"/>
      <c r="T83" s="179"/>
      <c r="U83" s="179"/>
      <c r="V83" s="179"/>
      <c r="W83" s="179"/>
      <c r="X83" s="179"/>
      <c r="Y83" s="179"/>
      <c r="Z83" s="179"/>
      <c r="AA83" s="179"/>
      <c r="AB83" s="179"/>
      <c r="AC83" s="179"/>
      <c r="AD83" s="179"/>
      <c r="AE83" s="179"/>
      <c r="AF83" s="179"/>
      <c r="AG83" s="179"/>
      <c r="AH83" s="179"/>
      <c r="AI83" s="179"/>
      <c r="AJ83" s="179"/>
      <c r="AK83" s="179"/>
      <c r="AL83" s="179"/>
      <c r="AM83" s="179"/>
      <c r="AN83" s="179"/>
      <c r="AO83" s="179">
        <f t="shared" si="26"/>
        <v>57674778.5</v>
      </c>
      <c r="AP83" s="179">
        <f t="shared" si="26"/>
        <v>57674778.5</v>
      </c>
      <c r="AQ83" s="179">
        <f t="shared" si="26"/>
        <v>57674778.5</v>
      </c>
      <c r="AR83" s="179">
        <f t="shared" si="26"/>
        <v>52929553</v>
      </c>
      <c r="AS83" s="187"/>
    </row>
    <row r="84" spans="1:45" ht="14" thickTop="1" thickBot="1" x14ac:dyDescent="0.35">
      <c r="A84" s="241"/>
      <c r="B84" s="241"/>
      <c r="C84" s="241"/>
      <c r="D84" s="241"/>
      <c r="E84" s="242"/>
      <c r="F84" s="242"/>
      <c r="G84" s="242"/>
      <c r="H84" s="130" t="s">
        <v>772</v>
      </c>
      <c r="I84" s="179">
        <v>330901489</v>
      </c>
      <c r="J84" s="179">
        <v>329329841</v>
      </c>
      <c r="K84" s="179">
        <v>329329841</v>
      </c>
      <c r="L84" s="179">
        <v>90044292</v>
      </c>
      <c r="M84" s="179"/>
      <c r="N84" s="179"/>
      <c r="O84" s="179"/>
      <c r="P84" s="179"/>
      <c r="Q84" s="179"/>
      <c r="R84" s="179"/>
      <c r="S84" s="179"/>
      <c r="T84" s="179"/>
      <c r="U84" s="179"/>
      <c r="V84" s="179"/>
      <c r="W84" s="179"/>
      <c r="X84" s="179"/>
      <c r="Y84" s="179"/>
      <c r="Z84" s="179"/>
      <c r="AA84" s="179"/>
      <c r="AB84" s="179"/>
      <c r="AC84" s="179"/>
      <c r="AD84" s="179"/>
      <c r="AE84" s="179"/>
      <c r="AF84" s="179"/>
      <c r="AG84" s="179"/>
      <c r="AH84" s="179"/>
      <c r="AI84" s="179"/>
      <c r="AJ84" s="179"/>
      <c r="AK84" s="179"/>
      <c r="AL84" s="179"/>
      <c r="AM84" s="179"/>
      <c r="AN84" s="179"/>
      <c r="AO84" s="179">
        <f t="shared" si="26"/>
        <v>330901489</v>
      </c>
      <c r="AP84" s="179">
        <f t="shared" si="26"/>
        <v>329329841</v>
      </c>
      <c r="AQ84" s="179">
        <f t="shared" si="26"/>
        <v>329329841</v>
      </c>
      <c r="AR84" s="179">
        <f t="shared" si="26"/>
        <v>90044292</v>
      </c>
      <c r="AS84" s="187"/>
    </row>
    <row r="85" spans="1:45" ht="15" customHeight="1" thickTop="1" thickBot="1" x14ac:dyDescent="0.35">
      <c r="A85" s="253"/>
      <c r="B85" s="253"/>
      <c r="C85" s="253"/>
      <c r="D85" s="253"/>
      <c r="E85" s="253"/>
      <c r="F85" s="253"/>
      <c r="G85" s="253"/>
      <c r="H85" s="132" t="s">
        <v>773</v>
      </c>
      <c r="I85" s="184">
        <f>+I86</f>
        <v>911022779.39999998</v>
      </c>
      <c r="J85" s="184">
        <f t="shared" ref="J85:AN85" si="32">+J86</f>
        <v>872010110.5</v>
      </c>
      <c r="K85" s="184">
        <f t="shared" si="32"/>
        <v>833642762.66884995</v>
      </c>
      <c r="L85" s="184">
        <f t="shared" si="32"/>
        <v>694105850.99999917</v>
      </c>
      <c r="M85" s="184">
        <f t="shared" si="32"/>
        <v>0</v>
      </c>
      <c r="N85" s="184">
        <f t="shared" si="32"/>
        <v>0</v>
      </c>
      <c r="O85" s="184">
        <f t="shared" si="32"/>
        <v>0</v>
      </c>
      <c r="P85" s="184">
        <f t="shared" si="32"/>
        <v>0</v>
      </c>
      <c r="Q85" s="184">
        <f t="shared" si="32"/>
        <v>0</v>
      </c>
      <c r="R85" s="184">
        <f t="shared" si="32"/>
        <v>0</v>
      </c>
      <c r="S85" s="184">
        <f t="shared" si="32"/>
        <v>0</v>
      </c>
      <c r="T85" s="184">
        <f t="shared" si="32"/>
        <v>0</v>
      </c>
      <c r="U85" s="184">
        <f t="shared" si="32"/>
        <v>0</v>
      </c>
      <c r="V85" s="184">
        <f t="shared" si="32"/>
        <v>0</v>
      </c>
      <c r="W85" s="184">
        <f t="shared" si="32"/>
        <v>0</v>
      </c>
      <c r="X85" s="184">
        <f t="shared" si="32"/>
        <v>0</v>
      </c>
      <c r="Y85" s="184">
        <f t="shared" si="32"/>
        <v>0</v>
      </c>
      <c r="Z85" s="184">
        <f t="shared" si="32"/>
        <v>0</v>
      </c>
      <c r="AA85" s="184">
        <f t="shared" si="32"/>
        <v>0</v>
      </c>
      <c r="AB85" s="184">
        <f t="shared" si="32"/>
        <v>0</v>
      </c>
      <c r="AC85" s="184">
        <f t="shared" si="32"/>
        <v>0</v>
      </c>
      <c r="AD85" s="184">
        <f t="shared" si="32"/>
        <v>0</v>
      </c>
      <c r="AE85" s="184">
        <f t="shared" si="32"/>
        <v>0</v>
      </c>
      <c r="AF85" s="184">
        <f t="shared" si="32"/>
        <v>0</v>
      </c>
      <c r="AG85" s="184">
        <f t="shared" si="32"/>
        <v>0</v>
      </c>
      <c r="AH85" s="184">
        <f t="shared" si="32"/>
        <v>0</v>
      </c>
      <c r="AI85" s="184">
        <f t="shared" si="32"/>
        <v>0</v>
      </c>
      <c r="AJ85" s="184">
        <f t="shared" si="32"/>
        <v>0</v>
      </c>
      <c r="AK85" s="184">
        <f t="shared" si="32"/>
        <v>0</v>
      </c>
      <c r="AL85" s="184">
        <f t="shared" si="32"/>
        <v>0</v>
      </c>
      <c r="AM85" s="184">
        <f t="shared" si="32"/>
        <v>0</v>
      </c>
      <c r="AN85" s="184">
        <f t="shared" si="32"/>
        <v>0</v>
      </c>
      <c r="AO85" s="184">
        <f t="shared" si="26"/>
        <v>911022779.39999998</v>
      </c>
      <c r="AP85" s="184">
        <f t="shared" si="26"/>
        <v>872010110.5</v>
      </c>
      <c r="AQ85" s="184">
        <f t="shared" si="26"/>
        <v>833642762.66884995</v>
      </c>
      <c r="AR85" s="184">
        <f t="shared" si="26"/>
        <v>694105850.99999917</v>
      </c>
      <c r="AS85" s="187"/>
    </row>
    <row r="86" spans="1:45" ht="16" customHeight="1" thickTop="1" thickBot="1" x14ac:dyDescent="0.35">
      <c r="A86" s="253"/>
      <c r="B86" s="253"/>
      <c r="C86" s="253"/>
      <c r="D86" s="253"/>
      <c r="E86" s="253"/>
      <c r="F86" s="253"/>
      <c r="G86" s="253"/>
      <c r="H86" s="132" t="s">
        <v>774</v>
      </c>
      <c r="I86" s="184">
        <f>SUM(I87:I90)</f>
        <v>911022779.39999998</v>
      </c>
      <c r="J86" s="184">
        <f t="shared" ref="J86:AN86" si="33">SUM(J87:J90)</f>
        <v>872010110.5</v>
      </c>
      <c r="K86" s="184">
        <f t="shared" si="33"/>
        <v>833642762.66884995</v>
      </c>
      <c r="L86" s="184">
        <f t="shared" si="33"/>
        <v>694105850.99999917</v>
      </c>
      <c r="M86" s="184">
        <f>SUM(M87:M90)</f>
        <v>0</v>
      </c>
      <c r="N86" s="184">
        <f t="shared" si="33"/>
        <v>0</v>
      </c>
      <c r="O86" s="184">
        <f t="shared" si="33"/>
        <v>0</v>
      </c>
      <c r="P86" s="184">
        <f t="shared" si="33"/>
        <v>0</v>
      </c>
      <c r="Q86" s="184">
        <f t="shared" si="33"/>
        <v>0</v>
      </c>
      <c r="R86" s="184">
        <f t="shared" si="33"/>
        <v>0</v>
      </c>
      <c r="S86" s="184">
        <f t="shared" si="33"/>
        <v>0</v>
      </c>
      <c r="T86" s="184">
        <f t="shared" si="33"/>
        <v>0</v>
      </c>
      <c r="U86" s="184">
        <f t="shared" si="33"/>
        <v>0</v>
      </c>
      <c r="V86" s="184">
        <f t="shared" si="33"/>
        <v>0</v>
      </c>
      <c r="W86" s="184">
        <f t="shared" si="33"/>
        <v>0</v>
      </c>
      <c r="X86" s="184">
        <f t="shared" si="33"/>
        <v>0</v>
      </c>
      <c r="Y86" s="184">
        <f t="shared" si="33"/>
        <v>0</v>
      </c>
      <c r="Z86" s="184">
        <f t="shared" si="33"/>
        <v>0</v>
      </c>
      <c r="AA86" s="184">
        <f t="shared" si="33"/>
        <v>0</v>
      </c>
      <c r="AB86" s="184">
        <f t="shared" si="33"/>
        <v>0</v>
      </c>
      <c r="AC86" s="184">
        <f t="shared" si="33"/>
        <v>0</v>
      </c>
      <c r="AD86" s="184">
        <f t="shared" si="33"/>
        <v>0</v>
      </c>
      <c r="AE86" s="184">
        <f t="shared" si="33"/>
        <v>0</v>
      </c>
      <c r="AF86" s="184">
        <f t="shared" si="33"/>
        <v>0</v>
      </c>
      <c r="AG86" s="184">
        <f t="shared" si="33"/>
        <v>0</v>
      </c>
      <c r="AH86" s="184">
        <f t="shared" si="33"/>
        <v>0</v>
      </c>
      <c r="AI86" s="184">
        <f t="shared" si="33"/>
        <v>0</v>
      </c>
      <c r="AJ86" s="184">
        <f t="shared" si="33"/>
        <v>0</v>
      </c>
      <c r="AK86" s="184">
        <f t="shared" si="33"/>
        <v>0</v>
      </c>
      <c r="AL86" s="184">
        <f t="shared" si="33"/>
        <v>0</v>
      </c>
      <c r="AM86" s="184">
        <f t="shared" si="33"/>
        <v>0</v>
      </c>
      <c r="AN86" s="184">
        <f t="shared" si="33"/>
        <v>0</v>
      </c>
      <c r="AO86" s="184">
        <f t="shared" si="26"/>
        <v>911022779.39999998</v>
      </c>
      <c r="AP86" s="184">
        <f t="shared" si="26"/>
        <v>872010110.5</v>
      </c>
      <c r="AQ86" s="184">
        <f t="shared" si="26"/>
        <v>833642762.66884995</v>
      </c>
      <c r="AR86" s="184">
        <f t="shared" si="26"/>
        <v>694105850.99999917</v>
      </c>
      <c r="AS86" s="187"/>
    </row>
    <row r="87" spans="1:45" ht="14" thickTop="1" thickBot="1" x14ac:dyDescent="0.35">
      <c r="A87" s="241"/>
      <c r="B87" s="241"/>
      <c r="C87" s="241"/>
      <c r="D87" s="241"/>
      <c r="E87" s="242"/>
      <c r="F87" s="242"/>
      <c r="G87" s="241"/>
      <c r="H87" s="130" t="s">
        <v>775</v>
      </c>
      <c r="I87" s="179">
        <v>54733723.390000001</v>
      </c>
      <c r="J87" s="179">
        <v>51267252</v>
      </c>
      <c r="K87" s="179">
        <v>51267252</v>
      </c>
      <c r="L87" s="179">
        <v>43786976</v>
      </c>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179"/>
      <c r="AM87" s="179"/>
      <c r="AN87" s="179"/>
      <c r="AO87" s="179">
        <f t="shared" si="26"/>
        <v>54733723.390000001</v>
      </c>
      <c r="AP87" s="179">
        <f t="shared" si="26"/>
        <v>51267252</v>
      </c>
      <c r="AQ87" s="179">
        <f t="shared" si="26"/>
        <v>51267252</v>
      </c>
      <c r="AR87" s="179">
        <f t="shared" si="26"/>
        <v>43786976</v>
      </c>
      <c r="AS87" s="187"/>
    </row>
    <row r="88" spans="1:45" ht="14" thickTop="1" thickBot="1" x14ac:dyDescent="0.35">
      <c r="A88" s="241"/>
      <c r="B88" s="241"/>
      <c r="C88" s="241"/>
      <c r="D88" s="241"/>
      <c r="E88" s="242"/>
      <c r="F88" s="242"/>
      <c r="G88" s="241"/>
      <c r="H88" s="130" t="s">
        <v>776</v>
      </c>
      <c r="I88" s="271">
        <f>616506898.01</f>
        <v>616506898.00999999</v>
      </c>
      <c r="J88" s="271">
        <v>590503467.5</v>
      </c>
      <c r="K88" s="179">
        <v>558707299.66884995</v>
      </c>
      <c r="L88" s="179">
        <v>444918220.99999917</v>
      </c>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179"/>
      <c r="AM88" s="179"/>
      <c r="AN88" s="179"/>
      <c r="AO88" s="179">
        <f t="shared" si="26"/>
        <v>616506898.00999999</v>
      </c>
      <c r="AP88" s="179">
        <f t="shared" si="26"/>
        <v>590503467.5</v>
      </c>
      <c r="AQ88" s="179">
        <f t="shared" si="26"/>
        <v>558707299.66884995</v>
      </c>
      <c r="AR88" s="179">
        <f t="shared" si="26"/>
        <v>444918220.99999917</v>
      </c>
      <c r="AS88" s="187"/>
    </row>
    <row r="89" spans="1:45" ht="14.5" customHeight="1" thickTop="1" thickBot="1" x14ac:dyDescent="0.35">
      <c r="A89" s="241"/>
      <c r="B89" s="241"/>
      <c r="C89" s="241"/>
      <c r="D89" s="241"/>
      <c r="E89" s="242"/>
      <c r="F89" s="242"/>
      <c r="G89" s="241"/>
      <c r="H89" s="130" t="s">
        <v>777</v>
      </c>
      <c r="I89" s="179">
        <v>182012545</v>
      </c>
      <c r="J89" s="179">
        <v>180005640</v>
      </c>
      <c r="K89" s="179">
        <v>180005640</v>
      </c>
      <c r="L89" s="179">
        <v>176539171</v>
      </c>
      <c r="M89" s="179"/>
      <c r="N89" s="179"/>
      <c r="O89" s="179"/>
      <c r="P89" s="179"/>
      <c r="Q89" s="179"/>
      <c r="R89" s="179"/>
      <c r="S89" s="179"/>
      <c r="T89" s="179"/>
      <c r="U89" s="179"/>
      <c r="V89" s="179"/>
      <c r="W89" s="179"/>
      <c r="X89" s="179"/>
      <c r="Y89" s="179"/>
      <c r="Z89" s="179"/>
      <c r="AA89" s="179"/>
      <c r="AB89" s="179"/>
      <c r="AC89" s="179"/>
      <c r="AD89" s="179"/>
      <c r="AE89" s="179"/>
      <c r="AF89" s="179"/>
      <c r="AG89" s="179"/>
      <c r="AH89" s="179"/>
      <c r="AI89" s="179"/>
      <c r="AJ89" s="179"/>
      <c r="AK89" s="179"/>
      <c r="AL89" s="179"/>
      <c r="AM89" s="179"/>
      <c r="AN89" s="179"/>
      <c r="AO89" s="179">
        <f t="shared" si="26"/>
        <v>182012545</v>
      </c>
      <c r="AP89" s="179">
        <f t="shared" si="26"/>
        <v>180005640</v>
      </c>
      <c r="AQ89" s="179">
        <f t="shared" si="26"/>
        <v>180005640</v>
      </c>
      <c r="AR89" s="179">
        <f t="shared" si="26"/>
        <v>176539171</v>
      </c>
      <c r="AS89" s="187"/>
    </row>
    <row r="90" spans="1:45" ht="27" thickTop="1" thickBot="1" x14ac:dyDescent="0.35">
      <c r="A90" s="241"/>
      <c r="B90" s="241"/>
      <c r="C90" s="241"/>
      <c r="D90" s="241"/>
      <c r="E90" s="242"/>
      <c r="F90" s="242"/>
      <c r="G90" s="241"/>
      <c r="H90" s="130" t="s">
        <v>778</v>
      </c>
      <c r="I90" s="179">
        <v>57769613</v>
      </c>
      <c r="J90" s="179">
        <v>50233751</v>
      </c>
      <c r="K90" s="179">
        <v>43662571</v>
      </c>
      <c r="L90" s="179">
        <v>28861483</v>
      </c>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O90" s="179">
        <f t="shared" si="26"/>
        <v>57769613</v>
      </c>
      <c r="AP90" s="179">
        <f t="shared" si="26"/>
        <v>50233751</v>
      </c>
      <c r="AQ90" s="179">
        <f t="shared" si="26"/>
        <v>43662571</v>
      </c>
      <c r="AR90" s="179">
        <f t="shared" si="26"/>
        <v>28861483</v>
      </c>
      <c r="AS90" s="187"/>
    </row>
    <row r="91" spans="1:45" ht="14" thickTop="1" thickBot="1" x14ac:dyDescent="0.35">
      <c r="A91" s="249"/>
      <c r="B91" s="239"/>
      <c r="C91" s="239"/>
      <c r="D91" s="239"/>
      <c r="E91" s="249"/>
      <c r="F91" s="249"/>
      <c r="G91" s="249"/>
      <c r="H91" s="17" t="s">
        <v>779</v>
      </c>
      <c r="I91" s="183">
        <f>+I92</f>
        <v>15615833398.501911</v>
      </c>
      <c r="J91" s="183">
        <f t="shared" ref="J91:AN91" si="34">+J92</f>
        <v>15460920668.405849</v>
      </c>
      <c r="K91" s="183">
        <f t="shared" si="34"/>
        <v>15048865040.405849</v>
      </c>
      <c r="L91" s="183">
        <f t="shared" si="34"/>
        <v>13452385458.019686</v>
      </c>
      <c r="M91" s="183">
        <f t="shared" si="34"/>
        <v>0</v>
      </c>
      <c r="N91" s="183">
        <f t="shared" si="34"/>
        <v>0</v>
      </c>
      <c r="O91" s="183">
        <f t="shared" si="34"/>
        <v>0</v>
      </c>
      <c r="P91" s="183">
        <f t="shared" si="34"/>
        <v>0</v>
      </c>
      <c r="Q91" s="183">
        <f t="shared" si="34"/>
        <v>0</v>
      </c>
      <c r="R91" s="183">
        <f t="shared" si="34"/>
        <v>0</v>
      </c>
      <c r="S91" s="183">
        <f t="shared" si="34"/>
        <v>0</v>
      </c>
      <c r="T91" s="183">
        <f t="shared" si="34"/>
        <v>0</v>
      </c>
      <c r="U91" s="183">
        <f t="shared" si="34"/>
        <v>0</v>
      </c>
      <c r="V91" s="183">
        <f t="shared" si="34"/>
        <v>0</v>
      </c>
      <c r="W91" s="183">
        <f t="shared" si="34"/>
        <v>0</v>
      </c>
      <c r="X91" s="183">
        <f t="shared" si="34"/>
        <v>0</v>
      </c>
      <c r="Y91" s="183">
        <f t="shared" si="34"/>
        <v>0</v>
      </c>
      <c r="Z91" s="183">
        <f t="shared" si="34"/>
        <v>0</v>
      </c>
      <c r="AA91" s="183">
        <f t="shared" si="34"/>
        <v>0</v>
      </c>
      <c r="AB91" s="183">
        <f t="shared" si="34"/>
        <v>0</v>
      </c>
      <c r="AC91" s="183">
        <f t="shared" si="34"/>
        <v>0</v>
      </c>
      <c r="AD91" s="183">
        <f t="shared" si="34"/>
        <v>0</v>
      </c>
      <c r="AE91" s="183">
        <f t="shared" si="34"/>
        <v>0</v>
      </c>
      <c r="AF91" s="183">
        <f t="shared" si="34"/>
        <v>0</v>
      </c>
      <c r="AG91" s="183">
        <f t="shared" si="34"/>
        <v>0</v>
      </c>
      <c r="AH91" s="183">
        <f t="shared" si="34"/>
        <v>0</v>
      </c>
      <c r="AI91" s="183">
        <f t="shared" si="34"/>
        <v>0</v>
      </c>
      <c r="AJ91" s="183">
        <f t="shared" si="34"/>
        <v>0</v>
      </c>
      <c r="AK91" s="183">
        <f t="shared" si="34"/>
        <v>0</v>
      </c>
      <c r="AL91" s="183">
        <f t="shared" si="34"/>
        <v>0</v>
      </c>
      <c r="AM91" s="183">
        <f t="shared" si="34"/>
        <v>0</v>
      </c>
      <c r="AN91" s="183">
        <f t="shared" si="34"/>
        <v>0</v>
      </c>
      <c r="AO91" s="183">
        <f t="shared" si="26"/>
        <v>15615833398.501911</v>
      </c>
      <c r="AP91" s="183">
        <f t="shared" si="26"/>
        <v>15460920668.405849</v>
      </c>
      <c r="AQ91" s="183">
        <f t="shared" si="26"/>
        <v>15048865040.405849</v>
      </c>
      <c r="AR91" s="183">
        <f t="shared" si="26"/>
        <v>13452385458.019686</v>
      </c>
      <c r="AS91" s="187"/>
    </row>
    <row r="92" spans="1:45" ht="14" thickTop="1" thickBot="1" x14ac:dyDescent="0.35">
      <c r="A92" s="249"/>
      <c r="B92" s="239"/>
      <c r="C92" s="239"/>
      <c r="D92" s="251"/>
      <c r="E92" s="252"/>
      <c r="F92" s="252"/>
      <c r="G92" s="252"/>
      <c r="H92" s="20" t="s">
        <v>780</v>
      </c>
      <c r="I92" s="185">
        <f t="shared" ref="I92:AN92" si="35">+I93+I103+I114</f>
        <v>15615833398.501911</v>
      </c>
      <c r="J92" s="185">
        <f t="shared" si="35"/>
        <v>15460920668.405849</v>
      </c>
      <c r="K92" s="185">
        <f t="shared" si="35"/>
        <v>15048865040.405849</v>
      </c>
      <c r="L92" s="185">
        <f t="shared" si="35"/>
        <v>13452385458.019686</v>
      </c>
      <c r="M92" s="185">
        <f t="shared" si="35"/>
        <v>0</v>
      </c>
      <c r="N92" s="185">
        <f t="shared" si="35"/>
        <v>0</v>
      </c>
      <c r="O92" s="185">
        <f t="shared" si="35"/>
        <v>0</v>
      </c>
      <c r="P92" s="185">
        <f t="shared" si="35"/>
        <v>0</v>
      </c>
      <c r="Q92" s="185">
        <f t="shared" si="35"/>
        <v>0</v>
      </c>
      <c r="R92" s="185">
        <f t="shared" si="35"/>
        <v>0</v>
      </c>
      <c r="S92" s="185">
        <f t="shared" si="35"/>
        <v>0</v>
      </c>
      <c r="T92" s="185">
        <f t="shared" si="35"/>
        <v>0</v>
      </c>
      <c r="U92" s="185">
        <f t="shared" si="35"/>
        <v>0</v>
      </c>
      <c r="V92" s="185">
        <f t="shared" si="35"/>
        <v>0</v>
      </c>
      <c r="W92" s="185">
        <f t="shared" si="35"/>
        <v>0</v>
      </c>
      <c r="X92" s="185">
        <f t="shared" si="35"/>
        <v>0</v>
      </c>
      <c r="Y92" s="185">
        <f t="shared" si="35"/>
        <v>0</v>
      </c>
      <c r="Z92" s="185">
        <f t="shared" si="35"/>
        <v>0</v>
      </c>
      <c r="AA92" s="185">
        <f t="shared" si="35"/>
        <v>0</v>
      </c>
      <c r="AB92" s="185">
        <f t="shared" si="35"/>
        <v>0</v>
      </c>
      <c r="AC92" s="185">
        <f t="shared" si="35"/>
        <v>0</v>
      </c>
      <c r="AD92" s="185">
        <f t="shared" si="35"/>
        <v>0</v>
      </c>
      <c r="AE92" s="185">
        <f t="shared" si="35"/>
        <v>0</v>
      </c>
      <c r="AF92" s="185">
        <f t="shared" si="35"/>
        <v>0</v>
      </c>
      <c r="AG92" s="185">
        <f t="shared" si="35"/>
        <v>0</v>
      </c>
      <c r="AH92" s="185">
        <f t="shared" si="35"/>
        <v>0</v>
      </c>
      <c r="AI92" s="185">
        <f t="shared" si="35"/>
        <v>0</v>
      </c>
      <c r="AJ92" s="185">
        <f t="shared" si="35"/>
        <v>0</v>
      </c>
      <c r="AK92" s="185">
        <f t="shared" si="35"/>
        <v>0</v>
      </c>
      <c r="AL92" s="185">
        <f t="shared" si="35"/>
        <v>0</v>
      </c>
      <c r="AM92" s="185">
        <f t="shared" si="35"/>
        <v>0</v>
      </c>
      <c r="AN92" s="185">
        <f t="shared" si="35"/>
        <v>0</v>
      </c>
      <c r="AO92" s="185">
        <f t="shared" si="26"/>
        <v>15615833398.501911</v>
      </c>
      <c r="AP92" s="185">
        <f t="shared" si="26"/>
        <v>15460920668.405849</v>
      </c>
      <c r="AQ92" s="185">
        <f t="shared" si="26"/>
        <v>15048865040.405849</v>
      </c>
      <c r="AR92" s="185">
        <f t="shared" si="26"/>
        <v>13452385458.019686</v>
      </c>
      <c r="AS92" s="187"/>
    </row>
    <row r="93" spans="1:45" ht="14" thickTop="1" thickBot="1" x14ac:dyDescent="0.35">
      <c r="A93" s="253"/>
      <c r="B93" s="253"/>
      <c r="C93" s="253"/>
      <c r="D93" s="253"/>
      <c r="E93" s="253"/>
      <c r="F93" s="253"/>
      <c r="G93" s="253"/>
      <c r="H93" s="21" t="s">
        <v>781</v>
      </c>
      <c r="I93" s="184">
        <f>+I94</f>
        <v>3245421752.7319098</v>
      </c>
      <c r="J93" s="184">
        <f t="shared" ref="J93:AN93" si="36">+J94</f>
        <v>3165074950.4058495</v>
      </c>
      <c r="K93" s="184">
        <f t="shared" si="36"/>
        <v>3098497803.4058495</v>
      </c>
      <c r="L93" s="184">
        <f t="shared" si="36"/>
        <v>2384741491.4058495</v>
      </c>
      <c r="M93" s="184">
        <f t="shared" si="36"/>
        <v>0</v>
      </c>
      <c r="N93" s="184">
        <f t="shared" si="36"/>
        <v>0</v>
      </c>
      <c r="O93" s="184">
        <f t="shared" si="36"/>
        <v>0</v>
      </c>
      <c r="P93" s="184">
        <f t="shared" si="36"/>
        <v>0</v>
      </c>
      <c r="Q93" s="184">
        <f t="shared" si="36"/>
        <v>0</v>
      </c>
      <c r="R93" s="184">
        <f t="shared" si="36"/>
        <v>0</v>
      </c>
      <c r="S93" s="184">
        <f t="shared" si="36"/>
        <v>0</v>
      </c>
      <c r="T93" s="184">
        <f t="shared" si="36"/>
        <v>0</v>
      </c>
      <c r="U93" s="184">
        <f t="shared" si="36"/>
        <v>0</v>
      </c>
      <c r="V93" s="184">
        <f t="shared" si="36"/>
        <v>0</v>
      </c>
      <c r="W93" s="184">
        <f t="shared" si="36"/>
        <v>0</v>
      </c>
      <c r="X93" s="184">
        <f t="shared" si="36"/>
        <v>0</v>
      </c>
      <c r="Y93" s="184">
        <f t="shared" si="36"/>
        <v>0</v>
      </c>
      <c r="Z93" s="184">
        <f t="shared" si="36"/>
        <v>0</v>
      </c>
      <c r="AA93" s="184">
        <f t="shared" si="36"/>
        <v>0</v>
      </c>
      <c r="AB93" s="184">
        <f t="shared" si="36"/>
        <v>0</v>
      </c>
      <c r="AC93" s="184">
        <f t="shared" si="36"/>
        <v>0</v>
      </c>
      <c r="AD93" s="184">
        <f t="shared" si="36"/>
        <v>0</v>
      </c>
      <c r="AE93" s="184">
        <f t="shared" si="36"/>
        <v>0</v>
      </c>
      <c r="AF93" s="184">
        <f t="shared" si="36"/>
        <v>0</v>
      </c>
      <c r="AG93" s="184">
        <f t="shared" si="36"/>
        <v>0</v>
      </c>
      <c r="AH93" s="184">
        <f t="shared" si="36"/>
        <v>0</v>
      </c>
      <c r="AI93" s="184">
        <f t="shared" si="36"/>
        <v>0</v>
      </c>
      <c r="AJ93" s="184">
        <f t="shared" si="36"/>
        <v>0</v>
      </c>
      <c r="AK93" s="184">
        <f t="shared" si="36"/>
        <v>0</v>
      </c>
      <c r="AL93" s="184">
        <f t="shared" si="36"/>
        <v>0</v>
      </c>
      <c r="AM93" s="184">
        <f t="shared" si="36"/>
        <v>0</v>
      </c>
      <c r="AN93" s="184">
        <f t="shared" si="36"/>
        <v>0</v>
      </c>
      <c r="AO93" s="184">
        <f t="shared" si="26"/>
        <v>3245421752.7319098</v>
      </c>
      <c r="AP93" s="184">
        <f t="shared" si="26"/>
        <v>3165074950.4058495</v>
      </c>
      <c r="AQ93" s="184">
        <f t="shared" si="26"/>
        <v>3098497803.4058495</v>
      </c>
      <c r="AR93" s="184">
        <f t="shared" si="26"/>
        <v>2384741491.4058495</v>
      </c>
      <c r="AS93" s="187"/>
    </row>
    <row r="94" spans="1:45" ht="14" thickTop="1" thickBot="1" x14ac:dyDescent="0.35">
      <c r="A94" s="253"/>
      <c r="B94" s="253"/>
      <c r="C94" s="253"/>
      <c r="D94" s="253"/>
      <c r="E94" s="253"/>
      <c r="F94" s="253"/>
      <c r="G94" s="253"/>
      <c r="H94" s="21" t="s">
        <v>782</v>
      </c>
      <c r="I94" s="184">
        <f>SUM(I95:I102)</f>
        <v>3245421752.7319098</v>
      </c>
      <c r="J94" s="184">
        <f t="shared" ref="J94:AN94" si="37">SUM(J95:J102)</f>
        <v>3165074950.4058495</v>
      </c>
      <c r="K94" s="184">
        <f t="shared" si="37"/>
        <v>3098497803.4058495</v>
      </c>
      <c r="L94" s="184">
        <f t="shared" si="37"/>
        <v>2384741491.4058495</v>
      </c>
      <c r="M94" s="184">
        <f t="shared" si="37"/>
        <v>0</v>
      </c>
      <c r="N94" s="184">
        <f t="shared" si="37"/>
        <v>0</v>
      </c>
      <c r="O94" s="184">
        <f t="shared" si="37"/>
        <v>0</v>
      </c>
      <c r="P94" s="184">
        <f t="shared" si="37"/>
        <v>0</v>
      </c>
      <c r="Q94" s="184">
        <f t="shared" si="37"/>
        <v>0</v>
      </c>
      <c r="R94" s="184">
        <f t="shared" si="37"/>
        <v>0</v>
      </c>
      <c r="S94" s="184">
        <f t="shared" si="37"/>
        <v>0</v>
      </c>
      <c r="T94" s="184">
        <f t="shared" si="37"/>
        <v>0</v>
      </c>
      <c r="U94" s="184">
        <f t="shared" si="37"/>
        <v>0</v>
      </c>
      <c r="V94" s="184">
        <f t="shared" si="37"/>
        <v>0</v>
      </c>
      <c r="W94" s="184">
        <f t="shared" si="37"/>
        <v>0</v>
      </c>
      <c r="X94" s="184">
        <f t="shared" si="37"/>
        <v>0</v>
      </c>
      <c r="Y94" s="184">
        <f t="shared" si="37"/>
        <v>0</v>
      </c>
      <c r="Z94" s="184">
        <f t="shared" si="37"/>
        <v>0</v>
      </c>
      <c r="AA94" s="184">
        <f t="shared" si="37"/>
        <v>0</v>
      </c>
      <c r="AB94" s="184">
        <f t="shared" si="37"/>
        <v>0</v>
      </c>
      <c r="AC94" s="184">
        <f t="shared" si="37"/>
        <v>0</v>
      </c>
      <c r="AD94" s="184">
        <f t="shared" si="37"/>
        <v>0</v>
      </c>
      <c r="AE94" s="184">
        <f t="shared" si="37"/>
        <v>0</v>
      </c>
      <c r="AF94" s="184">
        <f t="shared" si="37"/>
        <v>0</v>
      </c>
      <c r="AG94" s="184">
        <f t="shared" si="37"/>
        <v>0</v>
      </c>
      <c r="AH94" s="184">
        <f t="shared" si="37"/>
        <v>0</v>
      </c>
      <c r="AI94" s="184">
        <f t="shared" si="37"/>
        <v>0</v>
      </c>
      <c r="AJ94" s="184">
        <f t="shared" si="37"/>
        <v>0</v>
      </c>
      <c r="AK94" s="184">
        <f t="shared" si="37"/>
        <v>0</v>
      </c>
      <c r="AL94" s="184">
        <f t="shared" si="37"/>
        <v>0</v>
      </c>
      <c r="AM94" s="184">
        <f t="shared" si="37"/>
        <v>0</v>
      </c>
      <c r="AN94" s="184">
        <f t="shared" si="37"/>
        <v>0</v>
      </c>
      <c r="AO94" s="184">
        <f t="shared" si="26"/>
        <v>3245421752.7319098</v>
      </c>
      <c r="AP94" s="184">
        <f t="shared" si="26"/>
        <v>3165074950.4058495</v>
      </c>
      <c r="AQ94" s="184">
        <f t="shared" si="26"/>
        <v>3098497803.4058495</v>
      </c>
      <c r="AR94" s="184">
        <f t="shared" si="26"/>
        <v>2384741491.4058495</v>
      </c>
      <c r="AS94" s="187"/>
    </row>
    <row r="95" spans="1:45" ht="27" thickTop="1" thickBot="1" x14ac:dyDescent="0.35">
      <c r="A95" s="241"/>
      <c r="B95" s="241"/>
      <c r="C95" s="241"/>
      <c r="D95" s="241"/>
      <c r="E95" s="242"/>
      <c r="F95" s="242"/>
      <c r="G95" s="242"/>
      <c r="H95" s="130" t="s">
        <v>783</v>
      </c>
      <c r="I95" s="179">
        <v>216277173</v>
      </c>
      <c r="J95" s="179">
        <v>216030178</v>
      </c>
      <c r="K95" s="179">
        <v>216030178</v>
      </c>
      <c r="L95" s="179">
        <v>14056000</v>
      </c>
      <c r="M95" s="179"/>
      <c r="N95" s="179"/>
      <c r="O95" s="179"/>
      <c r="P95" s="179"/>
      <c r="Q95" s="179"/>
      <c r="R95" s="179"/>
      <c r="S95" s="179"/>
      <c r="T95" s="179"/>
      <c r="U95" s="179"/>
      <c r="V95" s="179"/>
      <c r="W95" s="179"/>
      <c r="X95" s="179"/>
      <c r="Y95" s="179"/>
      <c r="Z95" s="179"/>
      <c r="AA95" s="179"/>
      <c r="AB95" s="179"/>
      <c r="AC95" s="179"/>
      <c r="AD95" s="179"/>
      <c r="AE95" s="179"/>
      <c r="AF95" s="179"/>
      <c r="AG95" s="179"/>
      <c r="AH95" s="179"/>
      <c r="AI95" s="179"/>
      <c r="AJ95" s="179"/>
      <c r="AK95" s="179"/>
      <c r="AL95" s="179"/>
      <c r="AM95" s="179"/>
      <c r="AN95" s="179"/>
      <c r="AO95" s="179">
        <f t="shared" si="26"/>
        <v>216277173</v>
      </c>
      <c r="AP95" s="179">
        <f t="shared" si="26"/>
        <v>216030178</v>
      </c>
      <c r="AQ95" s="179">
        <f t="shared" si="26"/>
        <v>216030178</v>
      </c>
      <c r="AR95" s="179">
        <f t="shared" si="26"/>
        <v>14056000</v>
      </c>
      <c r="AS95" s="187"/>
    </row>
    <row r="96" spans="1:45" ht="14" thickTop="1" thickBot="1" x14ac:dyDescent="0.35">
      <c r="A96" s="241"/>
      <c r="B96" s="241"/>
      <c r="C96" s="241"/>
      <c r="D96" s="241"/>
      <c r="E96" s="242"/>
      <c r="F96" s="242"/>
      <c r="G96" s="242"/>
      <c r="H96" s="130" t="s">
        <v>784</v>
      </c>
      <c r="I96" s="179">
        <v>0</v>
      </c>
      <c r="J96" s="179">
        <v>0</v>
      </c>
      <c r="K96" s="179">
        <v>0</v>
      </c>
      <c r="L96" s="179">
        <v>0</v>
      </c>
      <c r="M96" s="179"/>
      <c r="N96" s="179"/>
      <c r="O96" s="179"/>
      <c r="P96" s="179"/>
      <c r="Q96" s="179"/>
      <c r="R96" s="179"/>
      <c r="S96" s="179"/>
      <c r="T96" s="179"/>
      <c r="U96" s="179"/>
      <c r="V96" s="179"/>
      <c r="W96" s="179"/>
      <c r="X96" s="179"/>
      <c r="Y96" s="179"/>
      <c r="Z96" s="179"/>
      <c r="AA96" s="179"/>
      <c r="AB96" s="179"/>
      <c r="AC96" s="179"/>
      <c r="AD96" s="179"/>
      <c r="AE96" s="179"/>
      <c r="AF96" s="179"/>
      <c r="AG96" s="179"/>
      <c r="AH96" s="179"/>
      <c r="AI96" s="179"/>
      <c r="AJ96" s="179"/>
      <c r="AK96" s="179"/>
      <c r="AL96" s="179"/>
      <c r="AM96" s="179"/>
      <c r="AN96" s="179"/>
      <c r="AO96" s="179">
        <f t="shared" si="26"/>
        <v>0</v>
      </c>
      <c r="AP96" s="179">
        <f t="shared" si="26"/>
        <v>0</v>
      </c>
      <c r="AQ96" s="179">
        <f t="shared" si="26"/>
        <v>0</v>
      </c>
      <c r="AR96" s="179">
        <f t="shared" si="26"/>
        <v>0</v>
      </c>
      <c r="AS96" s="187"/>
    </row>
    <row r="97" spans="1:45" ht="14" thickTop="1" thickBot="1" x14ac:dyDescent="0.35">
      <c r="A97" s="241"/>
      <c r="B97" s="241"/>
      <c r="C97" s="241"/>
      <c r="D97" s="241"/>
      <c r="E97" s="242"/>
      <c r="F97" s="242"/>
      <c r="G97" s="242"/>
      <c r="H97" s="130" t="s">
        <v>785</v>
      </c>
      <c r="I97" s="271">
        <f>1607633585.27191+0.46</f>
        <v>1607633585.73191</v>
      </c>
      <c r="J97" s="179">
        <v>1564103773.4058495</v>
      </c>
      <c r="K97" s="179">
        <v>1564103773.4058495</v>
      </c>
      <c r="L97" s="179">
        <v>1440850909.4058495</v>
      </c>
      <c r="M97" s="179"/>
      <c r="N97" s="179"/>
      <c r="O97" s="179"/>
      <c r="P97" s="179"/>
      <c r="Q97" s="179"/>
      <c r="R97" s="179"/>
      <c r="S97" s="179"/>
      <c r="T97" s="179"/>
      <c r="U97" s="179"/>
      <c r="V97" s="179"/>
      <c r="W97" s="179"/>
      <c r="X97" s="179"/>
      <c r="Y97" s="179"/>
      <c r="Z97" s="179"/>
      <c r="AA97" s="179"/>
      <c r="AB97" s="179"/>
      <c r="AC97" s="179"/>
      <c r="AD97" s="179"/>
      <c r="AE97" s="179"/>
      <c r="AF97" s="179"/>
      <c r="AG97" s="179"/>
      <c r="AH97" s="179"/>
      <c r="AI97" s="179"/>
      <c r="AJ97" s="179"/>
      <c r="AK97" s="179"/>
      <c r="AL97" s="179"/>
      <c r="AM97" s="179"/>
      <c r="AN97" s="179"/>
      <c r="AO97" s="179">
        <f t="shared" si="26"/>
        <v>1607633585.73191</v>
      </c>
      <c r="AP97" s="179">
        <f t="shared" si="26"/>
        <v>1564103773.4058495</v>
      </c>
      <c r="AQ97" s="179">
        <f t="shared" si="26"/>
        <v>1564103773.4058495</v>
      </c>
      <c r="AR97" s="179">
        <f t="shared" si="26"/>
        <v>1440850909.4058495</v>
      </c>
      <c r="AS97" s="187"/>
    </row>
    <row r="98" spans="1:45" ht="14" thickTop="1" thickBot="1" x14ac:dyDescent="0.35">
      <c r="A98" s="241"/>
      <c r="B98" s="241"/>
      <c r="C98" s="241"/>
      <c r="D98" s="241"/>
      <c r="E98" s="242"/>
      <c r="F98" s="242"/>
      <c r="G98" s="242"/>
      <c r="H98" s="130" t="s">
        <v>786</v>
      </c>
      <c r="I98" s="179">
        <v>333276996</v>
      </c>
      <c r="J98" s="179">
        <v>329886745</v>
      </c>
      <c r="K98" s="179">
        <v>329886745</v>
      </c>
      <c r="L98" s="179">
        <v>302979074</v>
      </c>
      <c r="M98" s="179"/>
      <c r="N98" s="179"/>
      <c r="O98" s="179"/>
      <c r="P98" s="179"/>
      <c r="Q98" s="179"/>
      <c r="R98" s="179"/>
      <c r="S98" s="179"/>
      <c r="T98" s="179"/>
      <c r="U98" s="179"/>
      <c r="V98" s="179"/>
      <c r="W98" s="179"/>
      <c r="X98" s="179"/>
      <c r="Y98" s="179"/>
      <c r="Z98" s="179"/>
      <c r="AA98" s="179"/>
      <c r="AB98" s="179"/>
      <c r="AC98" s="179"/>
      <c r="AD98" s="179"/>
      <c r="AE98" s="179"/>
      <c r="AF98" s="179"/>
      <c r="AG98" s="179"/>
      <c r="AH98" s="179"/>
      <c r="AI98" s="179"/>
      <c r="AJ98" s="179"/>
      <c r="AK98" s="179"/>
      <c r="AL98" s="179"/>
      <c r="AM98" s="179"/>
      <c r="AN98" s="179"/>
      <c r="AO98" s="179">
        <f t="shared" si="26"/>
        <v>333276996</v>
      </c>
      <c r="AP98" s="179">
        <f t="shared" si="26"/>
        <v>329886745</v>
      </c>
      <c r="AQ98" s="179">
        <f t="shared" si="26"/>
        <v>329886745</v>
      </c>
      <c r="AR98" s="179">
        <f t="shared" si="26"/>
        <v>302979074</v>
      </c>
      <c r="AS98" s="187"/>
    </row>
    <row r="99" spans="1:45" ht="27" thickTop="1" thickBot="1" x14ac:dyDescent="0.35">
      <c r="A99" s="241"/>
      <c r="B99" s="241"/>
      <c r="C99" s="241"/>
      <c r="D99" s="241"/>
      <c r="E99" s="242"/>
      <c r="F99" s="242"/>
      <c r="G99" s="242"/>
      <c r="H99" s="130" t="s">
        <v>787</v>
      </c>
      <c r="I99" s="179">
        <v>1083715998</v>
      </c>
      <c r="J99" s="179">
        <v>1051163754</v>
      </c>
      <c r="K99" s="179">
        <v>984586607</v>
      </c>
      <c r="L99" s="179">
        <v>626102508</v>
      </c>
      <c r="M99" s="179"/>
      <c r="N99" s="179"/>
      <c r="O99" s="179"/>
      <c r="P99" s="179"/>
      <c r="Q99" s="179"/>
      <c r="R99" s="179"/>
      <c r="S99" s="179"/>
      <c r="T99" s="179"/>
      <c r="U99" s="179"/>
      <c r="V99" s="179"/>
      <c r="W99" s="179"/>
      <c r="X99" s="179"/>
      <c r="Y99" s="179"/>
      <c r="Z99" s="179"/>
      <c r="AA99" s="179"/>
      <c r="AB99" s="179"/>
      <c r="AC99" s="179"/>
      <c r="AD99" s="179"/>
      <c r="AE99" s="179"/>
      <c r="AF99" s="179"/>
      <c r="AG99" s="179"/>
      <c r="AH99" s="179"/>
      <c r="AI99" s="179"/>
      <c r="AJ99" s="179"/>
      <c r="AK99" s="179"/>
      <c r="AL99" s="179"/>
      <c r="AM99" s="179"/>
      <c r="AN99" s="179"/>
      <c r="AO99" s="179">
        <f t="shared" si="26"/>
        <v>1083715998</v>
      </c>
      <c r="AP99" s="179">
        <f t="shared" si="26"/>
        <v>1051163754</v>
      </c>
      <c r="AQ99" s="179">
        <f t="shared" si="26"/>
        <v>984586607</v>
      </c>
      <c r="AR99" s="179">
        <f t="shared" si="26"/>
        <v>626102508</v>
      </c>
      <c r="AS99" s="187"/>
    </row>
    <row r="100" spans="1:45" ht="14" thickTop="1" thickBot="1" x14ac:dyDescent="0.35">
      <c r="A100" s="241"/>
      <c r="B100" s="241"/>
      <c r="C100" s="241"/>
      <c r="D100" s="241"/>
      <c r="E100" s="242"/>
      <c r="F100" s="242"/>
      <c r="G100" s="242"/>
      <c r="H100" s="130" t="s">
        <v>788</v>
      </c>
      <c r="I100" s="179">
        <v>4518000</v>
      </c>
      <c r="J100" s="179">
        <v>3890500</v>
      </c>
      <c r="K100" s="179">
        <v>3890500</v>
      </c>
      <c r="L100" s="179">
        <v>753000</v>
      </c>
      <c r="M100" s="179"/>
      <c r="N100" s="179"/>
      <c r="O100" s="179"/>
      <c r="P100" s="179"/>
      <c r="Q100" s="179"/>
      <c r="R100" s="179"/>
      <c r="S100" s="179"/>
      <c r="T100" s="179"/>
      <c r="U100" s="179"/>
      <c r="V100" s="179"/>
      <c r="W100" s="179"/>
      <c r="X100" s="179"/>
      <c r="Y100" s="179"/>
      <c r="Z100" s="179"/>
      <c r="AA100" s="179"/>
      <c r="AB100" s="179"/>
      <c r="AC100" s="179"/>
      <c r="AD100" s="179"/>
      <c r="AE100" s="179"/>
      <c r="AF100" s="179"/>
      <c r="AG100" s="179"/>
      <c r="AH100" s="179"/>
      <c r="AI100" s="179"/>
      <c r="AJ100" s="179"/>
      <c r="AK100" s="179"/>
      <c r="AL100" s="179"/>
      <c r="AM100" s="179"/>
      <c r="AN100" s="179"/>
      <c r="AO100" s="179">
        <f t="shared" si="26"/>
        <v>4518000</v>
      </c>
      <c r="AP100" s="179">
        <f t="shared" si="26"/>
        <v>3890500</v>
      </c>
      <c r="AQ100" s="179">
        <f t="shared" si="26"/>
        <v>3890500</v>
      </c>
      <c r="AR100" s="179">
        <f t="shared" si="26"/>
        <v>753000</v>
      </c>
      <c r="AS100" s="187"/>
    </row>
    <row r="101" spans="1:45" ht="14" thickTop="1" thickBot="1" x14ac:dyDescent="0.35">
      <c r="A101" s="241"/>
      <c r="B101" s="241"/>
      <c r="C101" s="241"/>
      <c r="D101" s="241"/>
      <c r="E101" s="242"/>
      <c r="F101" s="242"/>
      <c r="G101" s="242"/>
      <c r="H101" s="130" t="s">
        <v>789</v>
      </c>
      <c r="I101" s="179">
        <v>0</v>
      </c>
      <c r="J101" s="179">
        <v>0</v>
      </c>
      <c r="K101" s="179">
        <v>0</v>
      </c>
      <c r="L101" s="179">
        <v>0</v>
      </c>
      <c r="M101" s="179"/>
      <c r="N101" s="179"/>
      <c r="O101" s="179"/>
      <c r="P101" s="179"/>
      <c r="Q101" s="179"/>
      <c r="R101" s="179"/>
      <c r="S101" s="179"/>
      <c r="T101" s="179"/>
      <c r="U101" s="179"/>
      <c r="V101" s="179"/>
      <c r="W101" s="179"/>
      <c r="X101" s="179"/>
      <c r="Y101" s="179"/>
      <c r="Z101" s="179"/>
      <c r="AA101" s="179"/>
      <c r="AB101" s="179"/>
      <c r="AC101" s="179"/>
      <c r="AD101" s="179"/>
      <c r="AE101" s="179"/>
      <c r="AF101" s="179"/>
      <c r="AG101" s="179"/>
      <c r="AH101" s="179"/>
      <c r="AI101" s="179"/>
      <c r="AJ101" s="179"/>
      <c r="AK101" s="179"/>
      <c r="AL101" s="179"/>
      <c r="AM101" s="179"/>
      <c r="AN101" s="179"/>
      <c r="AO101" s="179">
        <f t="shared" si="26"/>
        <v>0</v>
      </c>
      <c r="AP101" s="179">
        <f t="shared" si="26"/>
        <v>0</v>
      </c>
      <c r="AQ101" s="179">
        <f t="shared" si="26"/>
        <v>0</v>
      </c>
      <c r="AR101" s="179">
        <f t="shared" si="26"/>
        <v>0</v>
      </c>
      <c r="AS101" s="187"/>
    </row>
    <row r="102" spans="1:45" ht="27" thickTop="1" thickBot="1" x14ac:dyDescent="0.35">
      <c r="A102" s="241"/>
      <c r="B102" s="241"/>
      <c r="C102" s="241"/>
      <c r="D102" s="241"/>
      <c r="E102" s="242"/>
      <c r="F102" s="242"/>
      <c r="G102" s="242"/>
      <c r="H102" s="130" t="s">
        <v>790</v>
      </c>
      <c r="I102" s="179">
        <v>0</v>
      </c>
      <c r="J102" s="179">
        <v>0</v>
      </c>
      <c r="K102" s="179">
        <v>0</v>
      </c>
      <c r="L102" s="179">
        <v>0</v>
      </c>
      <c r="M102" s="179"/>
      <c r="N102" s="179"/>
      <c r="O102" s="179"/>
      <c r="P102" s="179"/>
      <c r="Q102" s="179"/>
      <c r="R102" s="179"/>
      <c r="S102" s="179"/>
      <c r="T102" s="179"/>
      <c r="U102" s="179"/>
      <c r="V102" s="179"/>
      <c r="W102" s="179"/>
      <c r="X102" s="179"/>
      <c r="Y102" s="179"/>
      <c r="Z102" s="179"/>
      <c r="AA102" s="179"/>
      <c r="AB102" s="179"/>
      <c r="AC102" s="179"/>
      <c r="AD102" s="179"/>
      <c r="AE102" s="179"/>
      <c r="AF102" s="179"/>
      <c r="AG102" s="179"/>
      <c r="AH102" s="179"/>
      <c r="AI102" s="179"/>
      <c r="AJ102" s="179"/>
      <c r="AK102" s="179"/>
      <c r="AL102" s="179"/>
      <c r="AM102" s="179"/>
      <c r="AN102" s="179"/>
      <c r="AO102" s="179">
        <f t="shared" si="26"/>
        <v>0</v>
      </c>
      <c r="AP102" s="179">
        <f t="shared" si="26"/>
        <v>0</v>
      </c>
      <c r="AQ102" s="179">
        <f t="shared" si="26"/>
        <v>0</v>
      </c>
      <c r="AR102" s="179">
        <f t="shared" si="26"/>
        <v>0</v>
      </c>
      <c r="AS102" s="187"/>
    </row>
    <row r="103" spans="1:45" ht="14" thickTop="1" thickBot="1" x14ac:dyDescent="0.35">
      <c r="A103" s="253"/>
      <c r="B103" s="253"/>
      <c r="C103" s="253"/>
      <c r="D103" s="253"/>
      <c r="E103" s="253"/>
      <c r="F103" s="253"/>
      <c r="G103" s="253"/>
      <c r="H103" s="21" t="s">
        <v>791</v>
      </c>
      <c r="I103" s="184">
        <f>+I104</f>
        <v>9864638546.7700005</v>
      </c>
      <c r="J103" s="184">
        <f t="shared" ref="J103:AN103" si="38">+J104</f>
        <v>9799199081</v>
      </c>
      <c r="K103" s="184">
        <f t="shared" si="38"/>
        <v>9453720600</v>
      </c>
      <c r="L103" s="184">
        <f t="shared" si="38"/>
        <v>8573428616</v>
      </c>
      <c r="M103" s="184">
        <f t="shared" si="38"/>
        <v>0</v>
      </c>
      <c r="N103" s="184">
        <f t="shared" si="38"/>
        <v>0</v>
      </c>
      <c r="O103" s="184">
        <f t="shared" si="38"/>
        <v>0</v>
      </c>
      <c r="P103" s="184">
        <f t="shared" si="38"/>
        <v>0</v>
      </c>
      <c r="Q103" s="184">
        <f t="shared" si="38"/>
        <v>0</v>
      </c>
      <c r="R103" s="184">
        <f t="shared" si="38"/>
        <v>0</v>
      </c>
      <c r="S103" s="184">
        <f t="shared" si="38"/>
        <v>0</v>
      </c>
      <c r="T103" s="184">
        <f t="shared" si="38"/>
        <v>0</v>
      </c>
      <c r="U103" s="184">
        <f t="shared" si="38"/>
        <v>0</v>
      </c>
      <c r="V103" s="184">
        <f t="shared" si="38"/>
        <v>0</v>
      </c>
      <c r="W103" s="184">
        <f t="shared" si="38"/>
        <v>0</v>
      </c>
      <c r="X103" s="184">
        <f t="shared" si="38"/>
        <v>0</v>
      </c>
      <c r="Y103" s="184">
        <f t="shared" si="38"/>
        <v>0</v>
      </c>
      <c r="Z103" s="184">
        <f t="shared" si="38"/>
        <v>0</v>
      </c>
      <c r="AA103" s="184">
        <f t="shared" si="38"/>
        <v>0</v>
      </c>
      <c r="AB103" s="184">
        <f t="shared" si="38"/>
        <v>0</v>
      </c>
      <c r="AC103" s="184">
        <f t="shared" si="38"/>
        <v>0</v>
      </c>
      <c r="AD103" s="184">
        <f t="shared" si="38"/>
        <v>0</v>
      </c>
      <c r="AE103" s="184">
        <f t="shared" si="38"/>
        <v>0</v>
      </c>
      <c r="AF103" s="184">
        <f t="shared" si="38"/>
        <v>0</v>
      </c>
      <c r="AG103" s="184">
        <f t="shared" si="38"/>
        <v>0</v>
      </c>
      <c r="AH103" s="184">
        <f t="shared" si="38"/>
        <v>0</v>
      </c>
      <c r="AI103" s="184">
        <f t="shared" si="38"/>
        <v>0</v>
      </c>
      <c r="AJ103" s="184">
        <f t="shared" si="38"/>
        <v>0</v>
      </c>
      <c r="AK103" s="184">
        <f t="shared" si="38"/>
        <v>0</v>
      </c>
      <c r="AL103" s="184">
        <f t="shared" si="38"/>
        <v>0</v>
      </c>
      <c r="AM103" s="184">
        <f t="shared" si="38"/>
        <v>0</v>
      </c>
      <c r="AN103" s="184">
        <f t="shared" si="38"/>
        <v>0</v>
      </c>
      <c r="AO103" s="184">
        <f t="shared" si="26"/>
        <v>9864638546.7700005</v>
      </c>
      <c r="AP103" s="184">
        <f t="shared" si="26"/>
        <v>9799199081</v>
      </c>
      <c r="AQ103" s="184">
        <f t="shared" si="26"/>
        <v>9453720600</v>
      </c>
      <c r="AR103" s="184">
        <f t="shared" si="26"/>
        <v>8573428616</v>
      </c>
      <c r="AS103" s="187"/>
    </row>
    <row r="104" spans="1:45" ht="40" thickTop="1" thickBot="1" x14ac:dyDescent="0.35">
      <c r="A104" s="253"/>
      <c r="B104" s="253"/>
      <c r="C104" s="253"/>
      <c r="D104" s="253"/>
      <c r="E104" s="253"/>
      <c r="F104" s="253"/>
      <c r="G104" s="253"/>
      <c r="H104" s="132" t="s">
        <v>792</v>
      </c>
      <c r="I104" s="184">
        <f>SUM(I105:I113)</f>
        <v>9864638546.7700005</v>
      </c>
      <c r="J104" s="184">
        <f>SUM(J105:J113)</f>
        <v>9799199081</v>
      </c>
      <c r="K104" s="184">
        <f>SUM(K105:K113)</f>
        <v>9453720600</v>
      </c>
      <c r="L104" s="184">
        <f>SUM(L105:L113)</f>
        <v>8573428616</v>
      </c>
      <c r="M104" s="184">
        <f t="shared" ref="M104:AN104" si="39">SUM(M105:M113)</f>
        <v>0</v>
      </c>
      <c r="N104" s="184">
        <f t="shared" si="39"/>
        <v>0</v>
      </c>
      <c r="O104" s="184">
        <f t="shared" si="39"/>
        <v>0</v>
      </c>
      <c r="P104" s="184">
        <f t="shared" si="39"/>
        <v>0</v>
      </c>
      <c r="Q104" s="184">
        <f t="shared" si="39"/>
        <v>0</v>
      </c>
      <c r="R104" s="184">
        <f t="shared" si="39"/>
        <v>0</v>
      </c>
      <c r="S104" s="184">
        <f t="shared" si="39"/>
        <v>0</v>
      </c>
      <c r="T104" s="184">
        <f t="shared" si="39"/>
        <v>0</v>
      </c>
      <c r="U104" s="184">
        <f t="shared" si="39"/>
        <v>0</v>
      </c>
      <c r="V104" s="184">
        <f t="shared" si="39"/>
        <v>0</v>
      </c>
      <c r="W104" s="184">
        <f t="shared" si="39"/>
        <v>0</v>
      </c>
      <c r="X104" s="184">
        <f t="shared" si="39"/>
        <v>0</v>
      </c>
      <c r="Y104" s="184">
        <f t="shared" si="39"/>
        <v>0</v>
      </c>
      <c r="Z104" s="184">
        <f t="shared" si="39"/>
        <v>0</v>
      </c>
      <c r="AA104" s="184">
        <f t="shared" si="39"/>
        <v>0</v>
      </c>
      <c r="AB104" s="184">
        <f t="shared" si="39"/>
        <v>0</v>
      </c>
      <c r="AC104" s="184">
        <f t="shared" si="39"/>
        <v>0</v>
      </c>
      <c r="AD104" s="184">
        <f t="shared" si="39"/>
        <v>0</v>
      </c>
      <c r="AE104" s="184">
        <f t="shared" si="39"/>
        <v>0</v>
      </c>
      <c r="AF104" s="184">
        <f t="shared" si="39"/>
        <v>0</v>
      </c>
      <c r="AG104" s="184">
        <f t="shared" si="39"/>
        <v>0</v>
      </c>
      <c r="AH104" s="184">
        <f t="shared" si="39"/>
        <v>0</v>
      </c>
      <c r="AI104" s="184">
        <f t="shared" si="39"/>
        <v>0</v>
      </c>
      <c r="AJ104" s="184">
        <f t="shared" si="39"/>
        <v>0</v>
      </c>
      <c r="AK104" s="184">
        <f t="shared" si="39"/>
        <v>0</v>
      </c>
      <c r="AL104" s="184">
        <f t="shared" si="39"/>
        <v>0</v>
      </c>
      <c r="AM104" s="184">
        <f t="shared" si="39"/>
        <v>0</v>
      </c>
      <c r="AN104" s="184">
        <f t="shared" si="39"/>
        <v>0</v>
      </c>
      <c r="AO104" s="184">
        <f t="shared" si="26"/>
        <v>9864638546.7700005</v>
      </c>
      <c r="AP104" s="184">
        <f t="shared" si="26"/>
        <v>9799199081</v>
      </c>
      <c r="AQ104" s="184">
        <f t="shared" si="26"/>
        <v>9453720600</v>
      </c>
      <c r="AR104" s="184">
        <f t="shared" si="26"/>
        <v>8573428616</v>
      </c>
      <c r="AS104" s="187"/>
    </row>
    <row r="105" spans="1:45" ht="27" thickTop="1" thickBot="1" x14ac:dyDescent="0.35">
      <c r="A105" s="241"/>
      <c r="B105" s="241"/>
      <c r="C105" s="241"/>
      <c r="D105" s="241"/>
      <c r="E105" s="242"/>
      <c r="F105" s="242"/>
      <c r="G105" s="241"/>
      <c r="H105" s="130" t="s">
        <v>793</v>
      </c>
      <c r="I105" s="179">
        <v>0</v>
      </c>
      <c r="J105" s="179">
        <v>0</v>
      </c>
      <c r="K105" s="179">
        <v>0</v>
      </c>
      <c r="L105" s="179">
        <v>0</v>
      </c>
      <c r="M105" s="179"/>
      <c r="N105" s="179"/>
      <c r="O105" s="179"/>
      <c r="P105" s="179"/>
      <c r="Q105" s="179"/>
      <c r="R105" s="179"/>
      <c r="S105" s="179"/>
      <c r="T105" s="179"/>
      <c r="U105" s="179"/>
      <c r="V105" s="179"/>
      <c r="W105" s="179"/>
      <c r="X105" s="179"/>
      <c r="Y105" s="179"/>
      <c r="Z105" s="179"/>
      <c r="AA105" s="179"/>
      <c r="AB105" s="179"/>
      <c r="AC105" s="179"/>
      <c r="AD105" s="179"/>
      <c r="AE105" s="179"/>
      <c r="AF105" s="179"/>
      <c r="AG105" s="179"/>
      <c r="AH105" s="179"/>
      <c r="AI105" s="179"/>
      <c r="AJ105" s="179"/>
      <c r="AK105" s="179"/>
      <c r="AL105" s="179"/>
      <c r="AM105" s="179"/>
      <c r="AN105" s="179"/>
      <c r="AO105" s="179">
        <f t="shared" si="26"/>
        <v>0</v>
      </c>
      <c r="AP105" s="179">
        <f t="shared" si="26"/>
        <v>0</v>
      </c>
      <c r="AQ105" s="179">
        <f t="shared" si="26"/>
        <v>0</v>
      </c>
      <c r="AR105" s="179">
        <f t="shared" si="26"/>
        <v>0</v>
      </c>
      <c r="AS105" s="187"/>
    </row>
    <row r="106" spans="1:45" ht="15.65" customHeight="1" thickTop="1" thickBot="1" x14ac:dyDescent="0.35">
      <c r="A106" s="241"/>
      <c r="B106" s="241"/>
      <c r="C106" s="241"/>
      <c r="D106" s="241"/>
      <c r="E106" s="242"/>
      <c r="F106" s="242"/>
      <c r="G106" s="241"/>
      <c r="H106" s="130" t="s">
        <v>794</v>
      </c>
      <c r="I106" s="179">
        <v>7840955393.7700005</v>
      </c>
      <c r="J106" s="179">
        <v>7775515928</v>
      </c>
      <c r="K106" s="179">
        <v>7775515928</v>
      </c>
      <c r="L106" s="179">
        <v>7682367336</v>
      </c>
      <c r="M106" s="179"/>
      <c r="N106" s="179"/>
      <c r="O106" s="179"/>
      <c r="P106" s="179"/>
      <c r="Q106" s="179"/>
      <c r="R106" s="179"/>
      <c r="S106" s="179"/>
      <c r="T106" s="179"/>
      <c r="U106" s="179"/>
      <c r="V106" s="179"/>
      <c r="W106" s="179"/>
      <c r="X106" s="179"/>
      <c r="Y106" s="179"/>
      <c r="Z106" s="179"/>
      <c r="AA106" s="179"/>
      <c r="AB106" s="179"/>
      <c r="AC106" s="179"/>
      <c r="AD106" s="179"/>
      <c r="AE106" s="179"/>
      <c r="AF106" s="179"/>
      <c r="AG106" s="179"/>
      <c r="AH106" s="179"/>
      <c r="AI106" s="179"/>
      <c r="AJ106" s="179"/>
      <c r="AK106" s="179"/>
      <c r="AL106" s="179"/>
      <c r="AM106" s="179"/>
      <c r="AN106" s="179"/>
      <c r="AO106" s="179">
        <f t="shared" si="26"/>
        <v>7840955393.7700005</v>
      </c>
      <c r="AP106" s="179">
        <f t="shared" si="26"/>
        <v>7775515928</v>
      </c>
      <c r="AQ106" s="179">
        <f t="shared" si="26"/>
        <v>7775515928</v>
      </c>
      <c r="AR106" s="179">
        <f t="shared" si="26"/>
        <v>7682367336</v>
      </c>
      <c r="AS106" s="187"/>
    </row>
    <row r="107" spans="1:45" ht="14" thickTop="1" thickBot="1" x14ac:dyDescent="0.35">
      <c r="A107" s="241"/>
      <c r="B107" s="241"/>
      <c r="C107" s="241"/>
      <c r="D107" s="241"/>
      <c r="E107" s="242"/>
      <c r="F107" s="242"/>
      <c r="G107" s="241"/>
      <c r="H107" s="130" t="s">
        <v>795</v>
      </c>
      <c r="I107" s="179">
        <v>119677444</v>
      </c>
      <c r="J107" s="179">
        <v>119677444</v>
      </c>
      <c r="K107" s="179">
        <v>119677444</v>
      </c>
      <c r="L107" s="179">
        <v>35903233</v>
      </c>
      <c r="M107" s="179"/>
      <c r="N107" s="179"/>
      <c r="O107" s="179"/>
      <c r="P107" s="179"/>
      <c r="Q107" s="179"/>
      <c r="R107" s="179"/>
      <c r="S107" s="179"/>
      <c r="T107" s="179"/>
      <c r="U107" s="179"/>
      <c r="V107" s="179"/>
      <c r="W107" s="179"/>
      <c r="X107" s="179"/>
      <c r="Y107" s="179"/>
      <c r="Z107" s="179"/>
      <c r="AA107" s="179"/>
      <c r="AB107" s="179"/>
      <c r="AC107" s="179"/>
      <c r="AD107" s="179"/>
      <c r="AE107" s="179"/>
      <c r="AF107" s="179"/>
      <c r="AG107" s="179"/>
      <c r="AH107" s="179"/>
      <c r="AI107" s="179"/>
      <c r="AJ107" s="179"/>
      <c r="AK107" s="179"/>
      <c r="AL107" s="179"/>
      <c r="AM107" s="179"/>
      <c r="AN107" s="179"/>
      <c r="AO107" s="179">
        <f t="shared" si="26"/>
        <v>119677444</v>
      </c>
      <c r="AP107" s="179">
        <f t="shared" si="26"/>
        <v>119677444</v>
      </c>
      <c r="AQ107" s="179">
        <f t="shared" si="26"/>
        <v>119677444</v>
      </c>
      <c r="AR107" s="179">
        <f t="shared" si="26"/>
        <v>35903233</v>
      </c>
      <c r="AS107" s="187"/>
    </row>
    <row r="108" spans="1:45" ht="16" customHeight="1" thickTop="1" thickBot="1" x14ac:dyDescent="0.35">
      <c r="A108" s="241"/>
      <c r="B108" s="241"/>
      <c r="C108" s="241"/>
      <c r="D108" s="241"/>
      <c r="E108" s="242"/>
      <c r="F108" s="242"/>
      <c r="G108" s="241"/>
      <c r="H108" s="130" t="s">
        <v>796</v>
      </c>
      <c r="I108" s="179">
        <v>83172840</v>
      </c>
      <c r="J108" s="179">
        <v>83172840</v>
      </c>
      <c r="K108" s="179">
        <v>83172840</v>
      </c>
      <c r="L108" s="179">
        <v>71582813</v>
      </c>
      <c r="M108" s="179"/>
      <c r="N108" s="179"/>
      <c r="O108" s="179"/>
      <c r="P108" s="179"/>
      <c r="Q108" s="179"/>
      <c r="R108" s="179"/>
      <c r="S108" s="179"/>
      <c r="T108" s="179"/>
      <c r="U108" s="179"/>
      <c r="V108" s="179"/>
      <c r="W108" s="179"/>
      <c r="X108" s="179"/>
      <c r="Y108" s="179"/>
      <c r="Z108" s="179"/>
      <c r="AA108" s="179"/>
      <c r="AB108" s="179"/>
      <c r="AC108" s="179"/>
      <c r="AD108" s="179"/>
      <c r="AE108" s="179"/>
      <c r="AF108" s="179"/>
      <c r="AG108" s="179"/>
      <c r="AH108" s="179"/>
      <c r="AI108" s="179"/>
      <c r="AJ108" s="179"/>
      <c r="AK108" s="179"/>
      <c r="AL108" s="179"/>
      <c r="AM108" s="179"/>
      <c r="AN108" s="179"/>
      <c r="AO108" s="179">
        <f t="shared" si="26"/>
        <v>83172840</v>
      </c>
      <c r="AP108" s="179">
        <f t="shared" si="26"/>
        <v>83172840</v>
      </c>
      <c r="AQ108" s="179">
        <f t="shared" si="26"/>
        <v>83172840</v>
      </c>
      <c r="AR108" s="179">
        <f t="shared" si="26"/>
        <v>71582813</v>
      </c>
      <c r="AS108" s="187"/>
    </row>
    <row r="109" spans="1:45" ht="27" thickTop="1" thickBot="1" x14ac:dyDescent="0.35">
      <c r="A109" s="241"/>
      <c r="B109" s="241"/>
      <c r="C109" s="241"/>
      <c r="D109" s="241"/>
      <c r="E109" s="242"/>
      <c r="F109" s="242"/>
      <c r="G109" s="241"/>
      <c r="H109" s="130" t="s">
        <v>797</v>
      </c>
      <c r="I109" s="179">
        <v>0</v>
      </c>
      <c r="J109" s="179">
        <v>0</v>
      </c>
      <c r="K109" s="179">
        <v>0</v>
      </c>
      <c r="L109" s="179">
        <v>0</v>
      </c>
      <c r="M109" s="179"/>
      <c r="N109" s="179"/>
      <c r="O109" s="179"/>
      <c r="P109" s="179"/>
      <c r="Q109" s="179"/>
      <c r="R109" s="179"/>
      <c r="S109" s="179"/>
      <c r="T109" s="179"/>
      <c r="U109" s="179"/>
      <c r="V109" s="179"/>
      <c r="W109" s="179"/>
      <c r="X109" s="179"/>
      <c r="Y109" s="179"/>
      <c r="Z109" s="179"/>
      <c r="AA109" s="179"/>
      <c r="AB109" s="179"/>
      <c r="AC109" s="179"/>
      <c r="AD109" s="179"/>
      <c r="AE109" s="179"/>
      <c r="AF109" s="179"/>
      <c r="AG109" s="179"/>
      <c r="AH109" s="179"/>
      <c r="AI109" s="179"/>
      <c r="AJ109" s="179"/>
      <c r="AK109" s="179"/>
      <c r="AL109" s="179"/>
      <c r="AM109" s="179"/>
      <c r="AN109" s="179"/>
      <c r="AO109" s="179">
        <f t="shared" si="26"/>
        <v>0</v>
      </c>
      <c r="AP109" s="179">
        <f t="shared" si="26"/>
        <v>0</v>
      </c>
      <c r="AQ109" s="179">
        <f t="shared" si="26"/>
        <v>0</v>
      </c>
      <c r="AR109" s="179">
        <f t="shared" si="26"/>
        <v>0</v>
      </c>
      <c r="AS109" s="187"/>
    </row>
    <row r="110" spans="1:45" ht="27" thickTop="1" thickBot="1" x14ac:dyDescent="0.35">
      <c r="A110" s="241"/>
      <c r="B110" s="241"/>
      <c r="C110" s="241"/>
      <c r="D110" s="241"/>
      <c r="E110" s="242"/>
      <c r="F110" s="242"/>
      <c r="G110" s="241"/>
      <c r="H110" s="130" t="s">
        <v>798</v>
      </c>
      <c r="I110" s="179">
        <v>1572120511</v>
      </c>
      <c r="J110" s="179">
        <v>1572120511</v>
      </c>
      <c r="K110" s="179">
        <v>1226642030</v>
      </c>
      <c r="L110" s="179">
        <v>765231643</v>
      </c>
      <c r="M110" s="179"/>
      <c r="N110" s="179"/>
      <c r="O110" s="179"/>
      <c r="P110" s="179"/>
      <c r="Q110" s="179"/>
      <c r="R110" s="179"/>
      <c r="S110" s="179"/>
      <c r="T110" s="179"/>
      <c r="U110" s="179"/>
      <c r="V110" s="179"/>
      <c r="W110" s="179"/>
      <c r="X110" s="179"/>
      <c r="Y110" s="179"/>
      <c r="Z110" s="179"/>
      <c r="AA110" s="179"/>
      <c r="AB110" s="179"/>
      <c r="AC110" s="179"/>
      <c r="AD110" s="179"/>
      <c r="AE110" s="179"/>
      <c r="AF110" s="179"/>
      <c r="AG110" s="179"/>
      <c r="AH110" s="179"/>
      <c r="AI110" s="179"/>
      <c r="AJ110" s="179"/>
      <c r="AK110" s="179"/>
      <c r="AL110" s="179"/>
      <c r="AM110" s="179"/>
      <c r="AN110" s="179"/>
      <c r="AO110" s="179">
        <f t="shared" si="26"/>
        <v>1572120511</v>
      </c>
      <c r="AP110" s="179">
        <f t="shared" si="26"/>
        <v>1572120511</v>
      </c>
      <c r="AQ110" s="179">
        <f t="shared" si="26"/>
        <v>1226642030</v>
      </c>
      <c r="AR110" s="179">
        <f t="shared" si="26"/>
        <v>765231643</v>
      </c>
      <c r="AS110" s="187"/>
    </row>
    <row r="111" spans="1:45" ht="27" thickTop="1" thickBot="1" x14ac:dyDescent="0.35">
      <c r="A111" s="241"/>
      <c r="B111" s="241"/>
      <c r="C111" s="241"/>
      <c r="D111" s="241"/>
      <c r="E111" s="242"/>
      <c r="F111" s="242"/>
      <c r="G111" s="241"/>
      <c r="H111" s="130" t="s">
        <v>799</v>
      </c>
      <c r="I111" s="179">
        <v>228712358</v>
      </c>
      <c r="J111" s="179">
        <v>228712358</v>
      </c>
      <c r="K111" s="179">
        <v>228712358</v>
      </c>
      <c r="L111" s="179">
        <v>0</v>
      </c>
      <c r="M111" s="179"/>
      <c r="N111" s="179"/>
      <c r="O111" s="179"/>
      <c r="P111" s="179"/>
      <c r="Q111" s="179"/>
      <c r="R111" s="179"/>
      <c r="S111" s="179"/>
      <c r="T111" s="179"/>
      <c r="U111" s="179"/>
      <c r="V111" s="179"/>
      <c r="W111" s="179"/>
      <c r="X111" s="179"/>
      <c r="Y111" s="179"/>
      <c r="Z111" s="179"/>
      <c r="AA111" s="179"/>
      <c r="AB111" s="179"/>
      <c r="AC111" s="179"/>
      <c r="AD111" s="179"/>
      <c r="AE111" s="179"/>
      <c r="AF111" s="179"/>
      <c r="AG111" s="179"/>
      <c r="AH111" s="179"/>
      <c r="AI111" s="179"/>
      <c r="AJ111" s="179"/>
      <c r="AK111" s="179"/>
      <c r="AL111" s="179"/>
      <c r="AM111" s="179"/>
      <c r="AN111" s="179"/>
      <c r="AO111" s="179">
        <f t="shared" si="26"/>
        <v>228712358</v>
      </c>
      <c r="AP111" s="179">
        <f t="shared" si="26"/>
        <v>228712358</v>
      </c>
      <c r="AQ111" s="179">
        <f t="shared" si="26"/>
        <v>228712358</v>
      </c>
      <c r="AR111" s="179">
        <f t="shared" si="26"/>
        <v>0</v>
      </c>
      <c r="AS111" s="187"/>
    </row>
    <row r="112" spans="1:45" ht="27" thickTop="1" thickBot="1" x14ac:dyDescent="0.35">
      <c r="A112" s="241"/>
      <c r="B112" s="241"/>
      <c r="C112" s="241"/>
      <c r="D112" s="241"/>
      <c r="E112" s="242"/>
      <c r="F112" s="242"/>
      <c r="G112" s="241"/>
      <c r="H112" s="130" t="s">
        <v>800</v>
      </c>
      <c r="I112" s="179">
        <v>0</v>
      </c>
      <c r="J112" s="179">
        <v>0</v>
      </c>
      <c r="K112" s="179">
        <v>0</v>
      </c>
      <c r="L112" s="179">
        <v>0</v>
      </c>
      <c r="M112" s="179"/>
      <c r="N112" s="179"/>
      <c r="O112" s="179"/>
      <c r="P112" s="179"/>
      <c r="Q112" s="179"/>
      <c r="R112" s="179"/>
      <c r="S112" s="179"/>
      <c r="T112" s="179"/>
      <c r="U112" s="179"/>
      <c r="V112" s="179"/>
      <c r="W112" s="179"/>
      <c r="X112" s="179"/>
      <c r="Y112" s="179"/>
      <c r="Z112" s="179"/>
      <c r="AA112" s="179"/>
      <c r="AB112" s="179"/>
      <c r="AC112" s="179"/>
      <c r="AD112" s="179"/>
      <c r="AE112" s="179"/>
      <c r="AF112" s="179"/>
      <c r="AG112" s="179"/>
      <c r="AH112" s="179"/>
      <c r="AI112" s="179"/>
      <c r="AJ112" s="179"/>
      <c r="AK112" s="179"/>
      <c r="AL112" s="179"/>
      <c r="AM112" s="179"/>
      <c r="AN112" s="179"/>
      <c r="AO112" s="179">
        <f t="shared" si="26"/>
        <v>0</v>
      </c>
      <c r="AP112" s="179">
        <f t="shared" si="26"/>
        <v>0</v>
      </c>
      <c r="AQ112" s="179">
        <f t="shared" si="26"/>
        <v>0</v>
      </c>
      <c r="AR112" s="179">
        <f t="shared" si="26"/>
        <v>0</v>
      </c>
      <c r="AS112" s="187"/>
    </row>
    <row r="113" spans="1:45" ht="27" thickTop="1" thickBot="1" x14ac:dyDescent="0.35">
      <c r="A113" s="241"/>
      <c r="B113" s="241"/>
      <c r="C113" s="241"/>
      <c r="D113" s="241"/>
      <c r="E113" s="242"/>
      <c r="F113" s="242"/>
      <c r="G113" s="241"/>
      <c r="H113" s="130" t="s">
        <v>801</v>
      </c>
      <c r="I113" s="179">
        <v>20000000</v>
      </c>
      <c r="J113" s="179">
        <v>20000000</v>
      </c>
      <c r="K113" s="179">
        <v>20000000</v>
      </c>
      <c r="L113" s="179">
        <v>18343591</v>
      </c>
      <c r="M113" s="179"/>
      <c r="N113" s="179"/>
      <c r="O113" s="179"/>
      <c r="P113" s="179"/>
      <c r="Q113" s="179"/>
      <c r="R113" s="179"/>
      <c r="S113" s="179"/>
      <c r="T113" s="179"/>
      <c r="U113" s="179"/>
      <c r="V113" s="179"/>
      <c r="W113" s="179"/>
      <c r="X113" s="179"/>
      <c r="Y113" s="179"/>
      <c r="Z113" s="179"/>
      <c r="AA113" s="179"/>
      <c r="AB113" s="179"/>
      <c r="AC113" s="179"/>
      <c r="AD113" s="179"/>
      <c r="AE113" s="179"/>
      <c r="AF113" s="179"/>
      <c r="AG113" s="179"/>
      <c r="AH113" s="179"/>
      <c r="AI113" s="179"/>
      <c r="AJ113" s="179"/>
      <c r="AK113" s="179"/>
      <c r="AL113" s="179"/>
      <c r="AM113" s="179"/>
      <c r="AN113" s="179"/>
      <c r="AO113" s="179">
        <f t="shared" si="26"/>
        <v>20000000</v>
      </c>
      <c r="AP113" s="179">
        <f t="shared" si="26"/>
        <v>20000000</v>
      </c>
      <c r="AQ113" s="179">
        <f t="shared" si="26"/>
        <v>20000000</v>
      </c>
      <c r="AR113" s="179">
        <f t="shared" si="26"/>
        <v>18343591</v>
      </c>
      <c r="AS113" s="187"/>
    </row>
    <row r="114" spans="1:45" ht="14" thickTop="1" thickBot="1" x14ac:dyDescent="0.35">
      <c r="A114" s="253"/>
      <c r="B114" s="253"/>
      <c r="C114" s="253"/>
      <c r="D114" s="253"/>
      <c r="E114" s="253"/>
      <c r="F114" s="253"/>
      <c r="G114" s="253"/>
      <c r="H114" s="21" t="s">
        <v>802</v>
      </c>
      <c r="I114" s="184">
        <f>+I115</f>
        <v>2505773099</v>
      </c>
      <c r="J114" s="184">
        <f t="shared" ref="J114:AN114" si="40">+J115</f>
        <v>2496646637</v>
      </c>
      <c r="K114" s="184">
        <f t="shared" si="40"/>
        <v>2496646636.9999995</v>
      </c>
      <c r="L114" s="184">
        <f t="shared" si="40"/>
        <v>2494215350.6138368</v>
      </c>
      <c r="M114" s="184">
        <f t="shared" si="40"/>
        <v>0</v>
      </c>
      <c r="N114" s="184">
        <f t="shared" si="40"/>
        <v>0</v>
      </c>
      <c r="O114" s="184">
        <f t="shared" si="40"/>
        <v>0</v>
      </c>
      <c r="P114" s="184">
        <f t="shared" si="40"/>
        <v>0</v>
      </c>
      <c r="Q114" s="184">
        <f t="shared" si="40"/>
        <v>0</v>
      </c>
      <c r="R114" s="184">
        <f t="shared" si="40"/>
        <v>0</v>
      </c>
      <c r="S114" s="184">
        <f t="shared" si="40"/>
        <v>0</v>
      </c>
      <c r="T114" s="184">
        <f t="shared" si="40"/>
        <v>0</v>
      </c>
      <c r="U114" s="184">
        <f t="shared" si="40"/>
        <v>0</v>
      </c>
      <c r="V114" s="184">
        <f t="shared" si="40"/>
        <v>0</v>
      </c>
      <c r="W114" s="184">
        <f t="shared" si="40"/>
        <v>0</v>
      </c>
      <c r="X114" s="184">
        <f t="shared" si="40"/>
        <v>0</v>
      </c>
      <c r="Y114" s="184">
        <f t="shared" si="40"/>
        <v>0</v>
      </c>
      <c r="Z114" s="184">
        <f t="shared" si="40"/>
        <v>0</v>
      </c>
      <c r="AA114" s="184">
        <f t="shared" si="40"/>
        <v>0</v>
      </c>
      <c r="AB114" s="184">
        <f t="shared" si="40"/>
        <v>0</v>
      </c>
      <c r="AC114" s="184">
        <f t="shared" si="40"/>
        <v>0</v>
      </c>
      <c r="AD114" s="184">
        <f t="shared" si="40"/>
        <v>0</v>
      </c>
      <c r="AE114" s="184">
        <f t="shared" si="40"/>
        <v>0</v>
      </c>
      <c r="AF114" s="184">
        <f t="shared" si="40"/>
        <v>0</v>
      </c>
      <c r="AG114" s="184">
        <f t="shared" si="40"/>
        <v>0</v>
      </c>
      <c r="AH114" s="184">
        <f t="shared" si="40"/>
        <v>0</v>
      </c>
      <c r="AI114" s="184">
        <f t="shared" si="40"/>
        <v>0</v>
      </c>
      <c r="AJ114" s="184">
        <f t="shared" si="40"/>
        <v>0</v>
      </c>
      <c r="AK114" s="184">
        <f t="shared" si="40"/>
        <v>0</v>
      </c>
      <c r="AL114" s="184">
        <f t="shared" si="40"/>
        <v>0</v>
      </c>
      <c r="AM114" s="184">
        <f t="shared" si="40"/>
        <v>0</v>
      </c>
      <c r="AN114" s="184">
        <f t="shared" si="40"/>
        <v>0</v>
      </c>
      <c r="AO114" s="184">
        <f t="shared" si="26"/>
        <v>2505773099</v>
      </c>
      <c r="AP114" s="184">
        <f t="shared" si="26"/>
        <v>2496646637</v>
      </c>
      <c r="AQ114" s="184">
        <f t="shared" si="26"/>
        <v>2496646636.9999995</v>
      </c>
      <c r="AR114" s="184">
        <f t="shared" si="26"/>
        <v>2494215350.6138368</v>
      </c>
      <c r="AS114" s="187"/>
    </row>
    <row r="115" spans="1:45" ht="14" thickTop="1" thickBot="1" x14ac:dyDescent="0.35">
      <c r="A115" s="253"/>
      <c r="B115" s="253"/>
      <c r="C115" s="253"/>
      <c r="D115" s="253"/>
      <c r="E115" s="253"/>
      <c r="F115" s="253"/>
      <c r="G115" s="253"/>
      <c r="H115" s="21" t="s">
        <v>803</v>
      </c>
      <c r="I115" s="184">
        <f>SUM(I116)</f>
        <v>2505773099</v>
      </c>
      <c r="J115" s="184">
        <f t="shared" ref="J115:AN115" si="41">SUM(J116)</f>
        <v>2496646637</v>
      </c>
      <c r="K115" s="184">
        <f t="shared" si="41"/>
        <v>2496646636.9999995</v>
      </c>
      <c r="L115" s="184">
        <f t="shared" si="41"/>
        <v>2494215350.6138368</v>
      </c>
      <c r="M115" s="184">
        <f t="shared" si="41"/>
        <v>0</v>
      </c>
      <c r="N115" s="184">
        <f t="shared" si="41"/>
        <v>0</v>
      </c>
      <c r="O115" s="184">
        <f t="shared" si="41"/>
        <v>0</v>
      </c>
      <c r="P115" s="184">
        <f t="shared" si="41"/>
        <v>0</v>
      </c>
      <c r="Q115" s="184">
        <f t="shared" si="41"/>
        <v>0</v>
      </c>
      <c r="R115" s="184">
        <f t="shared" si="41"/>
        <v>0</v>
      </c>
      <c r="S115" s="184">
        <f t="shared" si="41"/>
        <v>0</v>
      </c>
      <c r="T115" s="184">
        <f t="shared" si="41"/>
        <v>0</v>
      </c>
      <c r="U115" s="184">
        <f t="shared" si="41"/>
        <v>0</v>
      </c>
      <c r="V115" s="184">
        <f t="shared" si="41"/>
        <v>0</v>
      </c>
      <c r="W115" s="184">
        <f t="shared" si="41"/>
        <v>0</v>
      </c>
      <c r="X115" s="184">
        <f t="shared" si="41"/>
        <v>0</v>
      </c>
      <c r="Y115" s="184">
        <f t="shared" si="41"/>
        <v>0</v>
      </c>
      <c r="Z115" s="184">
        <f t="shared" si="41"/>
        <v>0</v>
      </c>
      <c r="AA115" s="184">
        <f t="shared" si="41"/>
        <v>0</v>
      </c>
      <c r="AB115" s="184">
        <f t="shared" si="41"/>
        <v>0</v>
      </c>
      <c r="AC115" s="184">
        <f t="shared" si="41"/>
        <v>0</v>
      </c>
      <c r="AD115" s="184">
        <f t="shared" si="41"/>
        <v>0</v>
      </c>
      <c r="AE115" s="184">
        <f t="shared" si="41"/>
        <v>0</v>
      </c>
      <c r="AF115" s="184">
        <f t="shared" si="41"/>
        <v>0</v>
      </c>
      <c r="AG115" s="184">
        <f t="shared" si="41"/>
        <v>0</v>
      </c>
      <c r="AH115" s="184">
        <f t="shared" si="41"/>
        <v>0</v>
      </c>
      <c r="AI115" s="184">
        <f t="shared" si="41"/>
        <v>0</v>
      </c>
      <c r="AJ115" s="184">
        <f t="shared" si="41"/>
        <v>0</v>
      </c>
      <c r="AK115" s="184">
        <f t="shared" si="41"/>
        <v>0</v>
      </c>
      <c r="AL115" s="184">
        <f t="shared" si="41"/>
        <v>0</v>
      </c>
      <c r="AM115" s="184">
        <f t="shared" si="41"/>
        <v>0</v>
      </c>
      <c r="AN115" s="184">
        <f t="shared" si="41"/>
        <v>0</v>
      </c>
      <c r="AO115" s="184">
        <f t="shared" si="26"/>
        <v>2505773099</v>
      </c>
      <c r="AP115" s="184">
        <f t="shared" si="26"/>
        <v>2496646637</v>
      </c>
      <c r="AQ115" s="184">
        <f t="shared" si="26"/>
        <v>2496646636.9999995</v>
      </c>
      <c r="AR115" s="184">
        <f t="shared" si="26"/>
        <v>2494215350.6138368</v>
      </c>
      <c r="AS115" s="187"/>
    </row>
    <row r="116" spans="1:45" ht="14" thickTop="1" thickBot="1" x14ac:dyDescent="0.35">
      <c r="A116" s="241"/>
      <c r="B116" s="241"/>
      <c r="C116" s="241"/>
      <c r="D116" s="241"/>
      <c r="E116" s="242"/>
      <c r="F116" s="242"/>
      <c r="G116" s="241"/>
      <c r="H116" s="22" t="s">
        <v>804</v>
      </c>
      <c r="I116" s="179">
        <v>2505773099</v>
      </c>
      <c r="J116" s="179">
        <v>2496646637</v>
      </c>
      <c r="K116" s="179">
        <v>2496646636.9999995</v>
      </c>
      <c r="L116" s="179">
        <v>2494215350.6138368</v>
      </c>
      <c r="M116" s="179"/>
      <c r="N116" s="179"/>
      <c r="O116" s="179"/>
      <c r="P116" s="179"/>
      <c r="Q116" s="179"/>
      <c r="R116" s="179"/>
      <c r="S116" s="179"/>
      <c r="T116" s="179"/>
      <c r="U116" s="179"/>
      <c r="V116" s="179"/>
      <c r="W116" s="179"/>
      <c r="X116" s="179"/>
      <c r="Y116" s="179"/>
      <c r="Z116" s="179"/>
      <c r="AA116" s="179"/>
      <c r="AB116" s="179"/>
      <c r="AC116" s="179"/>
      <c r="AD116" s="179"/>
      <c r="AE116" s="179"/>
      <c r="AF116" s="179"/>
      <c r="AG116" s="179"/>
      <c r="AH116" s="179"/>
      <c r="AI116" s="179"/>
      <c r="AJ116" s="179"/>
      <c r="AK116" s="179"/>
      <c r="AL116" s="179"/>
      <c r="AM116" s="179"/>
      <c r="AN116" s="179"/>
      <c r="AO116" s="179">
        <f t="shared" si="26"/>
        <v>2505773099</v>
      </c>
      <c r="AP116" s="179">
        <f t="shared" si="26"/>
        <v>2496646637</v>
      </c>
      <c r="AQ116" s="179">
        <f t="shared" si="26"/>
        <v>2496646636.9999995</v>
      </c>
      <c r="AR116" s="179">
        <f t="shared" si="26"/>
        <v>2494215350.6138368</v>
      </c>
      <c r="AS116" s="187"/>
    </row>
    <row r="117" spans="1:45" ht="27" thickTop="1" thickBot="1" x14ac:dyDescent="0.35">
      <c r="A117" s="249"/>
      <c r="B117" s="239"/>
      <c r="C117" s="239"/>
      <c r="D117" s="239"/>
      <c r="E117" s="249"/>
      <c r="F117" s="249"/>
      <c r="G117" s="249"/>
      <c r="H117" s="129" t="s">
        <v>892</v>
      </c>
      <c r="I117" s="183">
        <f t="shared" ref="I117:AN117" si="42">+I118+I123+I143</f>
        <v>5850645861.35956</v>
      </c>
      <c r="J117" s="183">
        <f t="shared" si="42"/>
        <v>5619556159.6349068</v>
      </c>
      <c r="K117" s="183">
        <f t="shared" si="42"/>
        <v>5070943799.4049072</v>
      </c>
      <c r="L117" s="183">
        <f t="shared" si="42"/>
        <v>4646982998.4049072</v>
      </c>
      <c r="M117" s="183">
        <f t="shared" si="42"/>
        <v>0</v>
      </c>
      <c r="N117" s="183">
        <f t="shared" si="42"/>
        <v>0</v>
      </c>
      <c r="O117" s="183">
        <f t="shared" si="42"/>
        <v>0</v>
      </c>
      <c r="P117" s="183">
        <f t="shared" si="42"/>
        <v>0</v>
      </c>
      <c r="Q117" s="183">
        <f t="shared" si="42"/>
        <v>0</v>
      </c>
      <c r="R117" s="183">
        <f t="shared" si="42"/>
        <v>0</v>
      </c>
      <c r="S117" s="183">
        <f t="shared" si="42"/>
        <v>0</v>
      </c>
      <c r="T117" s="183">
        <f t="shared" si="42"/>
        <v>0</v>
      </c>
      <c r="U117" s="183">
        <f t="shared" si="42"/>
        <v>0</v>
      </c>
      <c r="V117" s="183">
        <f t="shared" si="42"/>
        <v>0</v>
      </c>
      <c r="W117" s="183">
        <f t="shared" si="42"/>
        <v>0</v>
      </c>
      <c r="X117" s="183">
        <f t="shared" si="42"/>
        <v>0</v>
      </c>
      <c r="Y117" s="183">
        <f t="shared" si="42"/>
        <v>0</v>
      </c>
      <c r="Z117" s="183">
        <f t="shared" si="42"/>
        <v>0</v>
      </c>
      <c r="AA117" s="183">
        <f t="shared" si="42"/>
        <v>0</v>
      </c>
      <c r="AB117" s="183">
        <f t="shared" si="42"/>
        <v>0</v>
      </c>
      <c r="AC117" s="183">
        <f t="shared" si="42"/>
        <v>3179498075</v>
      </c>
      <c r="AD117" s="183">
        <f t="shared" si="42"/>
        <v>3179498075</v>
      </c>
      <c r="AE117" s="183">
        <f t="shared" si="42"/>
        <v>3179498074</v>
      </c>
      <c r="AF117" s="183">
        <f t="shared" si="42"/>
        <v>3179498074</v>
      </c>
      <c r="AG117" s="183">
        <f t="shared" si="42"/>
        <v>0</v>
      </c>
      <c r="AH117" s="183">
        <f t="shared" si="42"/>
        <v>0</v>
      </c>
      <c r="AI117" s="183">
        <f t="shared" si="42"/>
        <v>0</v>
      </c>
      <c r="AJ117" s="183">
        <f t="shared" si="42"/>
        <v>0</v>
      </c>
      <c r="AK117" s="183">
        <f t="shared" si="42"/>
        <v>0</v>
      </c>
      <c r="AL117" s="183">
        <f t="shared" si="42"/>
        <v>0</v>
      </c>
      <c r="AM117" s="183">
        <f t="shared" si="42"/>
        <v>0</v>
      </c>
      <c r="AN117" s="183">
        <f t="shared" si="42"/>
        <v>0</v>
      </c>
      <c r="AO117" s="183">
        <f t="shared" si="26"/>
        <v>9030143936.35956</v>
      </c>
      <c r="AP117" s="183">
        <f t="shared" si="26"/>
        <v>8799054234.6349068</v>
      </c>
      <c r="AQ117" s="183">
        <f t="shared" si="26"/>
        <v>8250441873.4049072</v>
      </c>
      <c r="AR117" s="183">
        <f t="shared" si="26"/>
        <v>7826481072.4049072</v>
      </c>
      <c r="AS117" s="187"/>
    </row>
    <row r="118" spans="1:45" ht="14" thickTop="1" thickBot="1" x14ac:dyDescent="0.35">
      <c r="A118" s="249"/>
      <c r="B118" s="239"/>
      <c r="C118" s="239"/>
      <c r="D118" s="251"/>
      <c r="E118" s="252"/>
      <c r="F118" s="252"/>
      <c r="G118" s="252"/>
      <c r="H118" s="131" t="s">
        <v>805</v>
      </c>
      <c r="I118" s="185">
        <f>+I119</f>
        <v>531506871.79999995</v>
      </c>
      <c r="J118" s="185">
        <f t="shared" ref="J118:AN119" si="43">+J119</f>
        <v>522126175.23000002</v>
      </c>
      <c r="K118" s="185">
        <f t="shared" si="43"/>
        <v>522126064</v>
      </c>
      <c r="L118" s="185">
        <f t="shared" si="43"/>
        <v>490213525</v>
      </c>
      <c r="M118" s="185">
        <f t="shared" si="43"/>
        <v>0</v>
      </c>
      <c r="N118" s="185">
        <f t="shared" si="43"/>
        <v>0</v>
      </c>
      <c r="O118" s="185">
        <f t="shared" si="43"/>
        <v>0</v>
      </c>
      <c r="P118" s="185">
        <f t="shared" si="43"/>
        <v>0</v>
      </c>
      <c r="Q118" s="185">
        <f t="shared" si="43"/>
        <v>0</v>
      </c>
      <c r="R118" s="185">
        <f t="shared" si="43"/>
        <v>0</v>
      </c>
      <c r="S118" s="185">
        <f t="shared" si="43"/>
        <v>0</v>
      </c>
      <c r="T118" s="185">
        <f t="shared" si="43"/>
        <v>0</v>
      </c>
      <c r="U118" s="185">
        <f t="shared" si="43"/>
        <v>0</v>
      </c>
      <c r="V118" s="185">
        <f t="shared" si="43"/>
        <v>0</v>
      </c>
      <c r="W118" s="185">
        <f t="shared" si="43"/>
        <v>0</v>
      </c>
      <c r="X118" s="185">
        <f t="shared" si="43"/>
        <v>0</v>
      </c>
      <c r="Y118" s="185">
        <f t="shared" si="43"/>
        <v>0</v>
      </c>
      <c r="Z118" s="185">
        <f t="shared" si="43"/>
        <v>0</v>
      </c>
      <c r="AA118" s="185">
        <f t="shared" si="43"/>
        <v>0</v>
      </c>
      <c r="AB118" s="185">
        <f t="shared" si="43"/>
        <v>0</v>
      </c>
      <c r="AC118" s="185">
        <f t="shared" si="43"/>
        <v>0</v>
      </c>
      <c r="AD118" s="185">
        <f t="shared" si="43"/>
        <v>0</v>
      </c>
      <c r="AE118" s="185">
        <f t="shared" si="43"/>
        <v>0</v>
      </c>
      <c r="AF118" s="185">
        <f t="shared" si="43"/>
        <v>0</v>
      </c>
      <c r="AG118" s="185">
        <f t="shared" si="43"/>
        <v>0</v>
      </c>
      <c r="AH118" s="185">
        <f t="shared" si="43"/>
        <v>0</v>
      </c>
      <c r="AI118" s="185">
        <f t="shared" si="43"/>
        <v>0</v>
      </c>
      <c r="AJ118" s="185">
        <f t="shared" si="43"/>
        <v>0</v>
      </c>
      <c r="AK118" s="185">
        <f t="shared" si="43"/>
        <v>0</v>
      </c>
      <c r="AL118" s="185">
        <f t="shared" si="43"/>
        <v>0</v>
      </c>
      <c r="AM118" s="185">
        <f t="shared" si="43"/>
        <v>0</v>
      </c>
      <c r="AN118" s="185">
        <f t="shared" si="43"/>
        <v>0</v>
      </c>
      <c r="AO118" s="185">
        <f t="shared" si="26"/>
        <v>531506871.79999995</v>
      </c>
      <c r="AP118" s="185">
        <f t="shared" si="26"/>
        <v>522126175.23000002</v>
      </c>
      <c r="AQ118" s="185">
        <f t="shared" si="26"/>
        <v>522126064</v>
      </c>
      <c r="AR118" s="185">
        <f t="shared" si="26"/>
        <v>490213525</v>
      </c>
      <c r="AS118" s="187"/>
    </row>
    <row r="119" spans="1:45" ht="14" thickTop="1" thickBot="1" x14ac:dyDescent="0.35">
      <c r="A119" s="253"/>
      <c r="B119" s="253"/>
      <c r="C119" s="253"/>
      <c r="D119" s="253"/>
      <c r="E119" s="253"/>
      <c r="F119" s="253"/>
      <c r="G119" s="253"/>
      <c r="H119" s="132" t="s">
        <v>806</v>
      </c>
      <c r="I119" s="184">
        <f>+I120</f>
        <v>531506871.79999995</v>
      </c>
      <c r="J119" s="184">
        <f t="shared" si="43"/>
        <v>522126175.23000002</v>
      </c>
      <c r="K119" s="184">
        <f t="shared" si="43"/>
        <v>522126064</v>
      </c>
      <c r="L119" s="184">
        <f t="shared" si="43"/>
        <v>490213525</v>
      </c>
      <c r="M119" s="184">
        <f t="shared" si="43"/>
        <v>0</v>
      </c>
      <c r="N119" s="184">
        <f t="shared" si="43"/>
        <v>0</v>
      </c>
      <c r="O119" s="184">
        <f t="shared" si="43"/>
        <v>0</v>
      </c>
      <c r="P119" s="184">
        <f t="shared" si="43"/>
        <v>0</v>
      </c>
      <c r="Q119" s="184">
        <f t="shared" si="43"/>
        <v>0</v>
      </c>
      <c r="R119" s="184">
        <f t="shared" si="43"/>
        <v>0</v>
      </c>
      <c r="S119" s="184">
        <f t="shared" si="43"/>
        <v>0</v>
      </c>
      <c r="T119" s="184">
        <f t="shared" si="43"/>
        <v>0</v>
      </c>
      <c r="U119" s="184">
        <f t="shared" si="43"/>
        <v>0</v>
      </c>
      <c r="V119" s="184">
        <f t="shared" si="43"/>
        <v>0</v>
      </c>
      <c r="W119" s="184">
        <f t="shared" si="43"/>
        <v>0</v>
      </c>
      <c r="X119" s="184">
        <f t="shared" si="43"/>
        <v>0</v>
      </c>
      <c r="Y119" s="184">
        <f t="shared" si="43"/>
        <v>0</v>
      </c>
      <c r="Z119" s="184">
        <f t="shared" si="43"/>
        <v>0</v>
      </c>
      <c r="AA119" s="184">
        <f t="shared" si="43"/>
        <v>0</v>
      </c>
      <c r="AB119" s="184">
        <f t="shared" si="43"/>
        <v>0</v>
      </c>
      <c r="AC119" s="184">
        <f t="shared" si="43"/>
        <v>0</v>
      </c>
      <c r="AD119" s="184">
        <f t="shared" si="43"/>
        <v>0</v>
      </c>
      <c r="AE119" s="184">
        <f t="shared" si="43"/>
        <v>0</v>
      </c>
      <c r="AF119" s="184">
        <f t="shared" si="43"/>
        <v>0</v>
      </c>
      <c r="AG119" s="184">
        <f t="shared" si="43"/>
        <v>0</v>
      </c>
      <c r="AH119" s="184">
        <f t="shared" si="43"/>
        <v>0</v>
      </c>
      <c r="AI119" s="184">
        <f t="shared" si="43"/>
        <v>0</v>
      </c>
      <c r="AJ119" s="184">
        <f t="shared" si="43"/>
        <v>0</v>
      </c>
      <c r="AK119" s="184">
        <f t="shared" si="43"/>
        <v>0</v>
      </c>
      <c r="AL119" s="184">
        <f t="shared" si="43"/>
        <v>0</v>
      </c>
      <c r="AM119" s="184">
        <f t="shared" si="43"/>
        <v>0</v>
      </c>
      <c r="AN119" s="184">
        <f t="shared" si="43"/>
        <v>0</v>
      </c>
      <c r="AO119" s="184">
        <f t="shared" si="26"/>
        <v>531506871.79999995</v>
      </c>
      <c r="AP119" s="184">
        <f t="shared" si="26"/>
        <v>522126175.23000002</v>
      </c>
      <c r="AQ119" s="184">
        <f t="shared" si="26"/>
        <v>522126064</v>
      </c>
      <c r="AR119" s="184">
        <f t="shared" si="26"/>
        <v>490213525</v>
      </c>
      <c r="AS119" s="187"/>
    </row>
    <row r="120" spans="1:45" ht="40" thickTop="1" thickBot="1" x14ac:dyDescent="0.35">
      <c r="A120" s="253"/>
      <c r="B120" s="253"/>
      <c r="C120" s="253"/>
      <c r="D120" s="253"/>
      <c r="E120" s="253"/>
      <c r="F120" s="253"/>
      <c r="G120" s="253"/>
      <c r="H120" s="132" t="s">
        <v>807</v>
      </c>
      <c r="I120" s="184">
        <f>SUM(I121:I122)</f>
        <v>531506871.79999995</v>
      </c>
      <c r="J120" s="184">
        <f t="shared" ref="J120:AN120" si="44">SUM(J121:J122)</f>
        <v>522126175.23000002</v>
      </c>
      <c r="K120" s="184">
        <f t="shared" si="44"/>
        <v>522126064</v>
      </c>
      <c r="L120" s="184">
        <f t="shared" si="44"/>
        <v>490213525</v>
      </c>
      <c r="M120" s="184">
        <f t="shared" si="44"/>
        <v>0</v>
      </c>
      <c r="N120" s="184">
        <f t="shared" si="44"/>
        <v>0</v>
      </c>
      <c r="O120" s="184">
        <f t="shared" si="44"/>
        <v>0</v>
      </c>
      <c r="P120" s="184">
        <f t="shared" si="44"/>
        <v>0</v>
      </c>
      <c r="Q120" s="184">
        <f t="shared" si="44"/>
        <v>0</v>
      </c>
      <c r="R120" s="184">
        <f t="shared" si="44"/>
        <v>0</v>
      </c>
      <c r="S120" s="184">
        <f t="shared" si="44"/>
        <v>0</v>
      </c>
      <c r="T120" s="184">
        <f t="shared" si="44"/>
        <v>0</v>
      </c>
      <c r="U120" s="184">
        <f t="shared" si="44"/>
        <v>0</v>
      </c>
      <c r="V120" s="184">
        <f t="shared" si="44"/>
        <v>0</v>
      </c>
      <c r="W120" s="184">
        <f t="shared" si="44"/>
        <v>0</v>
      </c>
      <c r="X120" s="184">
        <f t="shared" si="44"/>
        <v>0</v>
      </c>
      <c r="Y120" s="184">
        <f t="shared" si="44"/>
        <v>0</v>
      </c>
      <c r="Z120" s="184">
        <f t="shared" si="44"/>
        <v>0</v>
      </c>
      <c r="AA120" s="184">
        <f t="shared" si="44"/>
        <v>0</v>
      </c>
      <c r="AB120" s="184">
        <f t="shared" si="44"/>
        <v>0</v>
      </c>
      <c r="AC120" s="184">
        <f t="shared" si="44"/>
        <v>0</v>
      </c>
      <c r="AD120" s="184">
        <f t="shared" si="44"/>
        <v>0</v>
      </c>
      <c r="AE120" s="184">
        <f t="shared" si="44"/>
        <v>0</v>
      </c>
      <c r="AF120" s="184">
        <f t="shared" si="44"/>
        <v>0</v>
      </c>
      <c r="AG120" s="184">
        <f t="shared" si="44"/>
        <v>0</v>
      </c>
      <c r="AH120" s="184">
        <f t="shared" si="44"/>
        <v>0</v>
      </c>
      <c r="AI120" s="184">
        <f t="shared" si="44"/>
        <v>0</v>
      </c>
      <c r="AJ120" s="184">
        <f t="shared" si="44"/>
        <v>0</v>
      </c>
      <c r="AK120" s="184">
        <f t="shared" si="44"/>
        <v>0</v>
      </c>
      <c r="AL120" s="184">
        <f t="shared" si="44"/>
        <v>0</v>
      </c>
      <c r="AM120" s="184">
        <f t="shared" si="44"/>
        <v>0</v>
      </c>
      <c r="AN120" s="184">
        <f t="shared" si="44"/>
        <v>0</v>
      </c>
      <c r="AO120" s="184">
        <f t="shared" si="26"/>
        <v>531506871.79999995</v>
      </c>
      <c r="AP120" s="184">
        <f t="shared" si="26"/>
        <v>522126175.23000002</v>
      </c>
      <c r="AQ120" s="184">
        <f t="shared" si="26"/>
        <v>522126064</v>
      </c>
      <c r="AR120" s="184">
        <f t="shared" si="26"/>
        <v>490213525</v>
      </c>
      <c r="AS120" s="187"/>
    </row>
    <row r="121" spans="1:45" ht="27" thickTop="1" thickBot="1" x14ac:dyDescent="0.35">
      <c r="A121" s="241"/>
      <c r="B121" s="241"/>
      <c r="C121" s="241"/>
      <c r="D121" s="241"/>
      <c r="E121" s="242"/>
      <c r="F121" s="242"/>
      <c r="G121" s="242"/>
      <c r="H121" s="130" t="s">
        <v>808</v>
      </c>
      <c r="I121" s="179">
        <v>53212301.399999999</v>
      </c>
      <c r="J121" s="273">
        <v>53212301.229999997</v>
      </c>
      <c r="K121" s="179">
        <v>53212301</v>
      </c>
      <c r="L121" s="179">
        <v>53212301</v>
      </c>
      <c r="M121" s="179"/>
      <c r="N121" s="179"/>
      <c r="O121" s="179"/>
      <c r="P121" s="179"/>
      <c r="Q121" s="179"/>
      <c r="R121" s="179"/>
      <c r="S121" s="179"/>
      <c r="T121" s="179"/>
      <c r="U121" s="179"/>
      <c r="V121" s="179"/>
      <c r="W121" s="179"/>
      <c r="X121" s="179"/>
      <c r="Y121" s="179"/>
      <c r="Z121" s="179"/>
      <c r="AA121" s="179"/>
      <c r="AB121" s="179"/>
      <c r="AC121" s="179"/>
      <c r="AD121" s="179"/>
      <c r="AE121" s="179"/>
      <c r="AF121" s="179"/>
      <c r="AG121" s="179"/>
      <c r="AH121" s="179"/>
      <c r="AI121" s="179"/>
      <c r="AJ121" s="179"/>
      <c r="AK121" s="179"/>
      <c r="AL121" s="179"/>
      <c r="AM121" s="179"/>
      <c r="AN121" s="179"/>
      <c r="AO121" s="179">
        <f t="shared" si="26"/>
        <v>53212301.399999999</v>
      </c>
      <c r="AP121" s="179">
        <f t="shared" si="26"/>
        <v>53212301.229999997</v>
      </c>
      <c r="AQ121" s="179">
        <f t="shared" si="26"/>
        <v>53212301</v>
      </c>
      <c r="AR121" s="179">
        <f t="shared" si="26"/>
        <v>53212301</v>
      </c>
      <c r="AS121" s="187"/>
    </row>
    <row r="122" spans="1:45" ht="14" thickTop="1" thickBot="1" x14ac:dyDescent="0.35">
      <c r="A122" s="241"/>
      <c r="B122" s="241"/>
      <c r="C122" s="241"/>
      <c r="D122" s="241"/>
      <c r="E122" s="242"/>
      <c r="F122" s="242"/>
      <c r="G122" s="242"/>
      <c r="H122" s="130" t="s">
        <v>811</v>
      </c>
      <c r="I122" s="179">
        <v>478294570.39999998</v>
      </c>
      <c r="J122" s="179">
        <v>468913874</v>
      </c>
      <c r="K122" s="179">
        <v>468913763</v>
      </c>
      <c r="L122" s="179">
        <v>437001224</v>
      </c>
      <c r="M122" s="179"/>
      <c r="N122" s="179"/>
      <c r="O122" s="179"/>
      <c r="P122" s="179"/>
      <c r="Q122" s="179"/>
      <c r="R122" s="179"/>
      <c r="S122" s="179"/>
      <c r="T122" s="179"/>
      <c r="U122" s="179"/>
      <c r="V122" s="179"/>
      <c r="W122" s="179"/>
      <c r="X122" s="179"/>
      <c r="Y122" s="179"/>
      <c r="Z122" s="179"/>
      <c r="AA122" s="179"/>
      <c r="AB122" s="179"/>
      <c r="AC122" s="179"/>
      <c r="AD122" s="179"/>
      <c r="AE122" s="179"/>
      <c r="AF122" s="179"/>
      <c r="AG122" s="179"/>
      <c r="AH122" s="179"/>
      <c r="AI122" s="179"/>
      <c r="AJ122" s="179"/>
      <c r="AK122" s="179"/>
      <c r="AL122" s="179"/>
      <c r="AM122" s="179"/>
      <c r="AN122" s="179"/>
      <c r="AO122" s="179">
        <f t="shared" si="26"/>
        <v>478294570.39999998</v>
      </c>
      <c r="AP122" s="179">
        <f t="shared" si="26"/>
        <v>468913874</v>
      </c>
      <c r="AQ122" s="179">
        <f t="shared" si="26"/>
        <v>468913763</v>
      </c>
      <c r="AR122" s="179">
        <f t="shared" si="26"/>
        <v>437001224</v>
      </c>
      <c r="AS122" s="187"/>
    </row>
    <row r="123" spans="1:45" ht="14" thickTop="1" thickBot="1" x14ac:dyDescent="0.35">
      <c r="A123" s="249"/>
      <c r="B123" s="249"/>
      <c r="C123" s="249"/>
      <c r="D123" s="249"/>
      <c r="E123" s="249"/>
      <c r="F123" s="249"/>
      <c r="G123" s="249"/>
      <c r="H123" s="131" t="s">
        <v>809</v>
      </c>
      <c r="I123" s="183">
        <f t="shared" ref="I123:AN123" si="45">+I124+I132+I139</f>
        <v>3770781924.5595603</v>
      </c>
      <c r="J123" s="183">
        <f t="shared" si="45"/>
        <v>3625448846.4049072</v>
      </c>
      <c r="K123" s="183">
        <f t="shared" si="45"/>
        <v>3076836597.4049072</v>
      </c>
      <c r="L123" s="183">
        <f t="shared" si="45"/>
        <v>2700414741.4049072</v>
      </c>
      <c r="M123" s="183">
        <f t="shared" si="45"/>
        <v>0</v>
      </c>
      <c r="N123" s="183">
        <f t="shared" si="45"/>
        <v>0</v>
      </c>
      <c r="O123" s="183">
        <f t="shared" si="45"/>
        <v>0</v>
      </c>
      <c r="P123" s="183">
        <f t="shared" si="45"/>
        <v>0</v>
      </c>
      <c r="Q123" s="183">
        <f t="shared" si="45"/>
        <v>0</v>
      </c>
      <c r="R123" s="183">
        <f t="shared" si="45"/>
        <v>0</v>
      </c>
      <c r="S123" s="183">
        <f t="shared" si="45"/>
        <v>0</v>
      </c>
      <c r="T123" s="183">
        <f t="shared" si="45"/>
        <v>0</v>
      </c>
      <c r="U123" s="183">
        <f t="shared" si="45"/>
        <v>0</v>
      </c>
      <c r="V123" s="183">
        <f t="shared" si="45"/>
        <v>0</v>
      </c>
      <c r="W123" s="183">
        <f t="shared" si="45"/>
        <v>0</v>
      </c>
      <c r="X123" s="183">
        <f t="shared" si="45"/>
        <v>0</v>
      </c>
      <c r="Y123" s="183">
        <f t="shared" si="45"/>
        <v>0</v>
      </c>
      <c r="Z123" s="183">
        <f t="shared" si="45"/>
        <v>0</v>
      </c>
      <c r="AA123" s="183">
        <f t="shared" si="45"/>
        <v>0</v>
      </c>
      <c r="AB123" s="183">
        <f t="shared" si="45"/>
        <v>0</v>
      </c>
      <c r="AC123" s="183">
        <f t="shared" si="45"/>
        <v>0</v>
      </c>
      <c r="AD123" s="183">
        <f t="shared" si="45"/>
        <v>0</v>
      </c>
      <c r="AE123" s="183">
        <f t="shared" si="45"/>
        <v>0</v>
      </c>
      <c r="AF123" s="183">
        <f t="shared" si="45"/>
        <v>0</v>
      </c>
      <c r="AG123" s="183">
        <f t="shared" si="45"/>
        <v>0</v>
      </c>
      <c r="AH123" s="183">
        <f t="shared" si="45"/>
        <v>0</v>
      </c>
      <c r="AI123" s="183">
        <f t="shared" si="45"/>
        <v>0</v>
      </c>
      <c r="AJ123" s="183">
        <f t="shared" si="45"/>
        <v>0</v>
      </c>
      <c r="AK123" s="183">
        <f t="shared" si="45"/>
        <v>0</v>
      </c>
      <c r="AL123" s="183">
        <f t="shared" si="45"/>
        <v>0</v>
      </c>
      <c r="AM123" s="183">
        <f t="shared" si="45"/>
        <v>0</v>
      </c>
      <c r="AN123" s="183">
        <f t="shared" si="45"/>
        <v>0</v>
      </c>
      <c r="AO123" s="183">
        <f t="shared" si="26"/>
        <v>3770781924.5595603</v>
      </c>
      <c r="AP123" s="183">
        <f t="shared" si="26"/>
        <v>3625448846.4049072</v>
      </c>
      <c r="AQ123" s="183">
        <f t="shared" si="26"/>
        <v>3076836597.4049072</v>
      </c>
      <c r="AR123" s="183">
        <f t="shared" si="26"/>
        <v>2700414741.4049072</v>
      </c>
      <c r="AS123" s="187"/>
    </row>
    <row r="124" spans="1:45" ht="14" thickTop="1" thickBot="1" x14ac:dyDescent="0.35">
      <c r="A124" s="253"/>
      <c r="B124" s="253"/>
      <c r="C124" s="253"/>
      <c r="D124" s="253"/>
      <c r="E124" s="253"/>
      <c r="F124" s="253"/>
      <c r="G124" s="253"/>
      <c r="H124" s="132" t="s">
        <v>810</v>
      </c>
      <c r="I124" s="184">
        <f>+I125</f>
        <v>853166900.15484166</v>
      </c>
      <c r="J124" s="184">
        <f t="shared" ref="J124:AN124" si="46">+J125</f>
        <v>819357801</v>
      </c>
      <c r="K124" s="184">
        <f t="shared" si="46"/>
        <v>305745551</v>
      </c>
      <c r="L124" s="184">
        <f t="shared" si="46"/>
        <v>303973492</v>
      </c>
      <c r="M124" s="184">
        <f t="shared" si="46"/>
        <v>0</v>
      </c>
      <c r="N124" s="184">
        <f t="shared" si="46"/>
        <v>0</v>
      </c>
      <c r="O124" s="184">
        <f t="shared" si="46"/>
        <v>0</v>
      </c>
      <c r="P124" s="184">
        <f t="shared" si="46"/>
        <v>0</v>
      </c>
      <c r="Q124" s="184">
        <f t="shared" si="46"/>
        <v>0</v>
      </c>
      <c r="R124" s="184">
        <f t="shared" si="46"/>
        <v>0</v>
      </c>
      <c r="S124" s="184">
        <f t="shared" si="46"/>
        <v>0</v>
      </c>
      <c r="T124" s="184">
        <f t="shared" si="46"/>
        <v>0</v>
      </c>
      <c r="U124" s="184">
        <f t="shared" si="46"/>
        <v>0</v>
      </c>
      <c r="V124" s="184">
        <f t="shared" si="46"/>
        <v>0</v>
      </c>
      <c r="W124" s="184">
        <f t="shared" si="46"/>
        <v>0</v>
      </c>
      <c r="X124" s="184">
        <f t="shared" si="46"/>
        <v>0</v>
      </c>
      <c r="Y124" s="184">
        <f t="shared" si="46"/>
        <v>0</v>
      </c>
      <c r="Z124" s="184">
        <f t="shared" si="46"/>
        <v>0</v>
      </c>
      <c r="AA124" s="184">
        <f t="shared" si="46"/>
        <v>0</v>
      </c>
      <c r="AB124" s="184">
        <f t="shared" si="46"/>
        <v>0</v>
      </c>
      <c r="AC124" s="184">
        <f t="shared" si="46"/>
        <v>0</v>
      </c>
      <c r="AD124" s="184">
        <f t="shared" si="46"/>
        <v>0</v>
      </c>
      <c r="AE124" s="184">
        <f t="shared" si="46"/>
        <v>0</v>
      </c>
      <c r="AF124" s="184">
        <f t="shared" si="46"/>
        <v>0</v>
      </c>
      <c r="AG124" s="184">
        <f t="shared" si="46"/>
        <v>0</v>
      </c>
      <c r="AH124" s="184">
        <f t="shared" si="46"/>
        <v>0</v>
      </c>
      <c r="AI124" s="184">
        <f t="shared" si="46"/>
        <v>0</v>
      </c>
      <c r="AJ124" s="184">
        <f t="shared" si="46"/>
        <v>0</v>
      </c>
      <c r="AK124" s="184">
        <f t="shared" si="46"/>
        <v>0</v>
      </c>
      <c r="AL124" s="184">
        <f t="shared" si="46"/>
        <v>0</v>
      </c>
      <c r="AM124" s="184">
        <f t="shared" si="46"/>
        <v>0</v>
      </c>
      <c r="AN124" s="184">
        <f t="shared" si="46"/>
        <v>0</v>
      </c>
      <c r="AO124" s="184">
        <f t="shared" si="26"/>
        <v>853166900.15484166</v>
      </c>
      <c r="AP124" s="184">
        <f t="shared" si="26"/>
        <v>819357801</v>
      </c>
      <c r="AQ124" s="184">
        <f t="shared" si="26"/>
        <v>305745551</v>
      </c>
      <c r="AR124" s="184">
        <f t="shared" si="26"/>
        <v>303973492</v>
      </c>
      <c r="AS124" s="187"/>
    </row>
    <row r="125" spans="1:45" ht="43" customHeight="1" thickTop="1" thickBot="1" x14ac:dyDescent="0.35">
      <c r="A125" s="253"/>
      <c r="B125" s="253"/>
      <c r="C125" s="253"/>
      <c r="D125" s="253"/>
      <c r="E125" s="253"/>
      <c r="F125" s="253"/>
      <c r="G125" s="253"/>
      <c r="H125" s="132" t="s">
        <v>812</v>
      </c>
      <c r="I125" s="184">
        <f>SUM(I126:I131)</f>
        <v>853166900.15484166</v>
      </c>
      <c r="J125" s="184">
        <f t="shared" ref="J125:AI125" si="47">SUM(J126:J131)</f>
        <v>819357801</v>
      </c>
      <c r="K125" s="184">
        <f t="shared" si="47"/>
        <v>305745551</v>
      </c>
      <c r="L125" s="184">
        <f t="shared" si="47"/>
        <v>303973492</v>
      </c>
      <c r="M125" s="184">
        <f t="shared" si="47"/>
        <v>0</v>
      </c>
      <c r="N125" s="184">
        <f t="shared" si="47"/>
        <v>0</v>
      </c>
      <c r="O125" s="184">
        <f t="shared" si="47"/>
        <v>0</v>
      </c>
      <c r="P125" s="184">
        <f t="shared" si="47"/>
        <v>0</v>
      </c>
      <c r="Q125" s="184">
        <f t="shared" si="47"/>
        <v>0</v>
      </c>
      <c r="R125" s="184">
        <f t="shared" si="47"/>
        <v>0</v>
      </c>
      <c r="S125" s="184">
        <f t="shared" si="47"/>
        <v>0</v>
      </c>
      <c r="T125" s="184">
        <f t="shared" si="47"/>
        <v>0</v>
      </c>
      <c r="U125" s="184">
        <f t="shared" si="47"/>
        <v>0</v>
      </c>
      <c r="V125" s="184">
        <f t="shared" si="47"/>
        <v>0</v>
      </c>
      <c r="W125" s="184">
        <f t="shared" si="47"/>
        <v>0</v>
      </c>
      <c r="X125" s="184">
        <f t="shared" si="47"/>
        <v>0</v>
      </c>
      <c r="Y125" s="184">
        <f t="shared" si="47"/>
        <v>0</v>
      </c>
      <c r="Z125" s="184">
        <f t="shared" si="47"/>
        <v>0</v>
      </c>
      <c r="AA125" s="184">
        <f t="shared" si="47"/>
        <v>0</v>
      </c>
      <c r="AB125" s="184">
        <f t="shared" si="47"/>
        <v>0</v>
      </c>
      <c r="AC125" s="184">
        <f t="shared" si="47"/>
        <v>0</v>
      </c>
      <c r="AD125" s="184">
        <f t="shared" si="47"/>
        <v>0</v>
      </c>
      <c r="AE125" s="184">
        <f t="shared" si="47"/>
        <v>0</v>
      </c>
      <c r="AF125" s="184">
        <f t="shared" si="47"/>
        <v>0</v>
      </c>
      <c r="AG125" s="184">
        <f t="shared" si="47"/>
        <v>0</v>
      </c>
      <c r="AH125" s="184">
        <f t="shared" si="47"/>
        <v>0</v>
      </c>
      <c r="AI125" s="184">
        <f t="shared" si="47"/>
        <v>0</v>
      </c>
      <c r="AJ125" s="184">
        <f>SUM(AJ126:AJ131)</f>
        <v>0</v>
      </c>
      <c r="AK125" s="184">
        <f t="shared" ref="AK125:AN125" si="48">SUM(AK126:AK131)</f>
        <v>0</v>
      </c>
      <c r="AL125" s="184">
        <f t="shared" si="48"/>
        <v>0</v>
      </c>
      <c r="AM125" s="184">
        <f t="shared" si="48"/>
        <v>0</v>
      </c>
      <c r="AN125" s="184">
        <f t="shared" si="48"/>
        <v>0</v>
      </c>
      <c r="AO125" s="184">
        <f t="shared" si="26"/>
        <v>853166900.15484166</v>
      </c>
      <c r="AP125" s="184">
        <f t="shared" si="26"/>
        <v>819357801</v>
      </c>
      <c r="AQ125" s="184">
        <f t="shared" si="26"/>
        <v>305745551</v>
      </c>
      <c r="AR125" s="184">
        <f t="shared" si="26"/>
        <v>303973492</v>
      </c>
      <c r="AS125" s="187"/>
    </row>
    <row r="126" spans="1:45" ht="27" thickTop="1" thickBot="1" x14ac:dyDescent="0.35">
      <c r="A126" s="241"/>
      <c r="B126" s="241"/>
      <c r="C126" s="243"/>
      <c r="D126" s="241"/>
      <c r="E126" s="242"/>
      <c r="F126" s="242"/>
      <c r="G126" s="241"/>
      <c r="H126" s="130" t="s">
        <v>813</v>
      </c>
      <c r="I126" s="179">
        <v>304809047.1548416</v>
      </c>
      <c r="J126" s="179">
        <v>298619591</v>
      </c>
      <c r="K126" s="179">
        <v>298619591</v>
      </c>
      <c r="L126" s="179">
        <v>296847532</v>
      </c>
      <c r="M126" s="179"/>
      <c r="N126" s="179"/>
      <c r="O126" s="179"/>
      <c r="P126" s="179"/>
      <c r="Q126" s="179"/>
      <c r="R126" s="179"/>
      <c r="S126" s="179"/>
      <c r="T126" s="179"/>
      <c r="U126" s="179"/>
      <c r="V126" s="179"/>
      <c r="W126" s="179"/>
      <c r="X126" s="179"/>
      <c r="Y126" s="179"/>
      <c r="Z126" s="179"/>
      <c r="AA126" s="179"/>
      <c r="AB126" s="179"/>
      <c r="AC126" s="179"/>
      <c r="AD126" s="179"/>
      <c r="AE126" s="179"/>
      <c r="AF126" s="179"/>
      <c r="AG126" s="179"/>
      <c r="AH126" s="179"/>
      <c r="AI126" s="179"/>
      <c r="AJ126" s="179"/>
      <c r="AK126" s="179"/>
      <c r="AL126" s="179"/>
      <c r="AM126" s="179"/>
      <c r="AN126" s="179"/>
      <c r="AO126" s="179">
        <f t="shared" si="26"/>
        <v>304809047.1548416</v>
      </c>
      <c r="AP126" s="179">
        <f t="shared" si="26"/>
        <v>298619591</v>
      </c>
      <c r="AQ126" s="179">
        <f t="shared" si="26"/>
        <v>298619591</v>
      </c>
      <c r="AR126" s="179">
        <f t="shared" si="26"/>
        <v>296847532</v>
      </c>
      <c r="AS126" s="187"/>
    </row>
    <row r="127" spans="1:45" ht="14" thickTop="1" thickBot="1" x14ac:dyDescent="0.35">
      <c r="A127" s="241"/>
      <c r="B127" s="241"/>
      <c r="C127" s="243"/>
      <c r="D127" s="241"/>
      <c r="E127" s="242"/>
      <c r="F127" s="242"/>
      <c r="G127" s="241"/>
      <c r="H127" s="130" t="s">
        <v>814</v>
      </c>
      <c r="I127" s="179">
        <v>477136155</v>
      </c>
      <c r="J127" s="179">
        <v>449516590</v>
      </c>
      <c r="K127" s="179">
        <v>0</v>
      </c>
      <c r="L127" s="179">
        <v>0</v>
      </c>
      <c r="M127" s="179"/>
      <c r="N127" s="179"/>
      <c r="O127" s="179"/>
      <c r="P127" s="179"/>
      <c r="Q127" s="179"/>
      <c r="R127" s="179"/>
      <c r="S127" s="179"/>
      <c r="T127" s="179"/>
      <c r="U127" s="179"/>
      <c r="V127" s="179"/>
      <c r="W127" s="179"/>
      <c r="X127" s="179"/>
      <c r="Y127" s="179"/>
      <c r="Z127" s="179"/>
      <c r="AA127" s="179"/>
      <c r="AB127" s="179"/>
      <c r="AC127" s="179"/>
      <c r="AD127" s="179"/>
      <c r="AE127" s="179"/>
      <c r="AF127" s="179"/>
      <c r="AG127" s="179"/>
      <c r="AH127" s="179"/>
      <c r="AI127" s="179"/>
      <c r="AJ127" s="179"/>
      <c r="AK127" s="179"/>
      <c r="AL127" s="179"/>
      <c r="AM127" s="179"/>
      <c r="AN127" s="179"/>
      <c r="AO127" s="179">
        <f t="shared" si="26"/>
        <v>477136155</v>
      </c>
      <c r="AP127" s="179">
        <f t="shared" si="26"/>
        <v>449516590</v>
      </c>
      <c r="AQ127" s="179">
        <f t="shared" si="26"/>
        <v>0</v>
      </c>
      <c r="AR127" s="179">
        <f t="shared" si="26"/>
        <v>0</v>
      </c>
      <c r="AS127" s="187"/>
    </row>
    <row r="128" spans="1:45" ht="14" thickTop="1" thickBot="1" x14ac:dyDescent="0.35">
      <c r="A128" s="241"/>
      <c r="B128" s="241"/>
      <c r="C128" s="243"/>
      <c r="D128" s="241"/>
      <c r="E128" s="242"/>
      <c r="F128" s="242"/>
      <c r="G128" s="241"/>
      <c r="H128" s="130" t="s">
        <v>815</v>
      </c>
      <c r="I128" s="179">
        <v>71221698</v>
      </c>
      <c r="J128" s="179">
        <v>71221620</v>
      </c>
      <c r="K128" s="179">
        <v>7125960</v>
      </c>
      <c r="L128" s="179">
        <v>7125960</v>
      </c>
      <c r="M128" s="179"/>
      <c r="N128" s="179"/>
      <c r="O128" s="179"/>
      <c r="P128" s="179"/>
      <c r="Q128" s="179"/>
      <c r="R128" s="179"/>
      <c r="S128" s="179"/>
      <c r="T128" s="179"/>
      <c r="U128" s="179"/>
      <c r="V128" s="179"/>
      <c r="W128" s="179"/>
      <c r="X128" s="179"/>
      <c r="Y128" s="179"/>
      <c r="Z128" s="179"/>
      <c r="AA128" s="179"/>
      <c r="AB128" s="179"/>
      <c r="AC128" s="179"/>
      <c r="AD128" s="179"/>
      <c r="AE128" s="179"/>
      <c r="AF128" s="179"/>
      <c r="AG128" s="179"/>
      <c r="AH128" s="179"/>
      <c r="AI128" s="179"/>
      <c r="AJ128" s="179"/>
      <c r="AK128" s="179"/>
      <c r="AL128" s="179"/>
      <c r="AM128" s="179"/>
      <c r="AN128" s="179"/>
      <c r="AO128" s="179">
        <f t="shared" si="26"/>
        <v>71221698</v>
      </c>
      <c r="AP128" s="179">
        <f t="shared" si="26"/>
        <v>71221620</v>
      </c>
      <c r="AQ128" s="179">
        <f t="shared" si="26"/>
        <v>7125960</v>
      </c>
      <c r="AR128" s="179">
        <f t="shared" si="26"/>
        <v>7125960</v>
      </c>
      <c r="AS128" s="187"/>
    </row>
    <row r="129" spans="1:45" ht="27" thickTop="1" thickBot="1" x14ac:dyDescent="0.35">
      <c r="A129" s="241"/>
      <c r="B129" s="241"/>
      <c r="C129" s="243"/>
      <c r="D129" s="241"/>
      <c r="E129" s="242"/>
      <c r="F129" s="242"/>
      <c r="G129" s="241"/>
      <c r="H129" s="130" t="s">
        <v>816</v>
      </c>
      <c r="I129" s="179">
        <v>0</v>
      </c>
      <c r="J129" s="179">
        <v>0</v>
      </c>
      <c r="K129" s="179">
        <v>0</v>
      </c>
      <c r="L129" s="179">
        <v>0</v>
      </c>
      <c r="M129" s="179"/>
      <c r="N129" s="179"/>
      <c r="O129" s="179"/>
      <c r="P129" s="179"/>
      <c r="Q129" s="179"/>
      <c r="R129" s="179"/>
      <c r="S129" s="179"/>
      <c r="T129" s="179"/>
      <c r="U129" s="179"/>
      <c r="V129" s="179"/>
      <c r="W129" s="179"/>
      <c r="X129" s="179"/>
      <c r="Y129" s="179"/>
      <c r="Z129" s="179"/>
      <c r="AA129" s="179"/>
      <c r="AB129" s="179"/>
      <c r="AC129" s="179"/>
      <c r="AD129" s="179"/>
      <c r="AE129" s="179"/>
      <c r="AF129" s="179"/>
      <c r="AG129" s="179"/>
      <c r="AH129" s="179"/>
      <c r="AI129" s="179"/>
      <c r="AJ129" s="179"/>
      <c r="AK129" s="179"/>
      <c r="AL129" s="179"/>
      <c r="AM129" s="179"/>
      <c r="AN129" s="179"/>
      <c r="AO129" s="179">
        <f t="shared" si="26"/>
        <v>0</v>
      </c>
      <c r="AP129" s="179">
        <f t="shared" si="26"/>
        <v>0</v>
      </c>
      <c r="AQ129" s="179">
        <f t="shared" si="26"/>
        <v>0</v>
      </c>
      <c r="AR129" s="179">
        <f t="shared" si="26"/>
        <v>0</v>
      </c>
      <c r="AS129" s="187"/>
    </row>
    <row r="130" spans="1:45" ht="27" thickTop="1" thickBot="1" x14ac:dyDescent="0.35">
      <c r="A130" s="241"/>
      <c r="B130" s="241"/>
      <c r="C130" s="243"/>
      <c r="D130" s="241"/>
      <c r="E130" s="242"/>
      <c r="F130" s="242"/>
      <c r="G130" s="241"/>
      <c r="H130" s="130" t="s">
        <v>817</v>
      </c>
      <c r="I130" s="179">
        <v>0</v>
      </c>
      <c r="J130" s="179">
        <v>0</v>
      </c>
      <c r="K130" s="179">
        <v>0</v>
      </c>
      <c r="L130" s="179">
        <v>0</v>
      </c>
      <c r="M130" s="179"/>
      <c r="N130" s="179"/>
      <c r="O130" s="179"/>
      <c r="P130" s="179"/>
      <c r="Q130" s="179"/>
      <c r="R130" s="179"/>
      <c r="S130" s="179"/>
      <c r="T130" s="179"/>
      <c r="U130" s="179"/>
      <c r="V130" s="179"/>
      <c r="W130" s="179"/>
      <c r="X130" s="179"/>
      <c r="Y130" s="179"/>
      <c r="Z130" s="179"/>
      <c r="AA130" s="179"/>
      <c r="AB130" s="179"/>
      <c r="AC130" s="179"/>
      <c r="AD130" s="179"/>
      <c r="AE130" s="179"/>
      <c r="AF130" s="179"/>
      <c r="AG130" s="179"/>
      <c r="AH130" s="179"/>
      <c r="AI130" s="179"/>
      <c r="AJ130" s="179"/>
      <c r="AK130" s="179"/>
      <c r="AL130" s="179"/>
      <c r="AM130" s="179"/>
      <c r="AN130" s="179"/>
      <c r="AO130" s="179">
        <f t="shared" si="26"/>
        <v>0</v>
      </c>
      <c r="AP130" s="179">
        <f t="shared" si="26"/>
        <v>0</v>
      </c>
      <c r="AQ130" s="179">
        <f t="shared" si="26"/>
        <v>0</v>
      </c>
      <c r="AR130" s="179">
        <f t="shared" ref="AR130:AR181" si="49">+L130+P130+T130+X130+AB130+AF130+AJ130+AN130</f>
        <v>0</v>
      </c>
      <c r="AS130" s="187"/>
    </row>
    <row r="131" spans="1:45" ht="14" thickTop="1" thickBot="1" x14ac:dyDescent="0.35">
      <c r="A131" s="241"/>
      <c r="B131" s="241"/>
      <c r="C131" s="243"/>
      <c r="D131" s="241"/>
      <c r="E131" s="242"/>
      <c r="F131" s="242"/>
      <c r="G131" s="241"/>
      <c r="H131" s="130" t="s">
        <v>818</v>
      </c>
      <c r="I131" s="179">
        <v>0</v>
      </c>
      <c r="J131" s="179">
        <v>0</v>
      </c>
      <c r="K131" s="179">
        <v>0</v>
      </c>
      <c r="L131" s="179">
        <v>0</v>
      </c>
      <c r="M131" s="179"/>
      <c r="N131" s="179"/>
      <c r="O131" s="179"/>
      <c r="P131" s="179"/>
      <c r="Q131" s="179"/>
      <c r="R131" s="179"/>
      <c r="S131" s="179"/>
      <c r="T131" s="179"/>
      <c r="U131" s="179"/>
      <c r="V131" s="179"/>
      <c r="W131" s="179"/>
      <c r="X131" s="179"/>
      <c r="Y131" s="179"/>
      <c r="Z131" s="179"/>
      <c r="AA131" s="179"/>
      <c r="AB131" s="179"/>
      <c r="AC131" s="179"/>
      <c r="AD131" s="179"/>
      <c r="AE131" s="179"/>
      <c r="AF131" s="179"/>
      <c r="AG131" s="179"/>
      <c r="AH131" s="179"/>
      <c r="AI131" s="179"/>
      <c r="AJ131" s="179"/>
      <c r="AK131" s="179"/>
      <c r="AL131" s="179"/>
      <c r="AM131" s="179"/>
      <c r="AN131" s="179"/>
      <c r="AO131" s="179">
        <f t="shared" ref="AO131:AQ180" si="50">+I131+M131+Q131+U131+Y131+AC131+AG131+AK131</f>
        <v>0</v>
      </c>
      <c r="AP131" s="179">
        <f t="shared" si="50"/>
        <v>0</v>
      </c>
      <c r="AQ131" s="179">
        <f t="shared" si="50"/>
        <v>0</v>
      </c>
      <c r="AR131" s="179">
        <f t="shared" si="49"/>
        <v>0</v>
      </c>
      <c r="AS131" s="187"/>
    </row>
    <row r="132" spans="1:45" ht="14" thickTop="1" thickBot="1" x14ac:dyDescent="0.35">
      <c r="A132" s="23"/>
      <c r="B132" s="23"/>
      <c r="C132" s="23"/>
      <c r="D132" s="23"/>
      <c r="E132" s="23"/>
      <c r="F132" s="23"/>
      <c r="G132" s="21"/>
      <c r="H132" s="21" t="s">
        <v>819</v>
      </c>
      <c r="I132" s="186">
        <f>+I133</f>
        <v>2198621793.0047188</v>
      </c>
      <c r="J132" s="186">
        <f t="shared" ref="J132:AJ132" si="51">+J133</f>
        <v>2115370017.4049072</v>
      </c>
      <c r="K132" s="186">
        <f t="shared" si="51"/>
        <v>2080370018.4049072</v>
      </c>
      <c r="L132" s="186">
        <f t="shared" si="51"/>
        <v>1963050632.4049072</v>
      </c>
      <c r="M132" s="186">
        <f t="shared" si="51"/>
        <v>0</v>
      </c>
      <c r="N132" s="186">
        <f t="shared" si="51"/>
        <v>0</v>
      </c>
      <c r="O132" s="186">
        <f t="shared" si="51"/>
        <v>0</v>
      </c>
      <c r="P132" s="186">
        <f t="shared" si="51"/>
        <v>0</v>
      </c>
      <c r="Q132" s="186">
        <f t="shared" si="51"/>
        <v>0</v>
      </c>
      <c r="R132" s="186">
        <f t="shared" si="51"/>
        <v>0</v>
      </c>
      <c r="S132" s="186">
        <f t="shared" si="51"/>
        <v>0</v>
      </c>
      <c r="T132" s="186">
        <f t="shared" si="51"/>
        <v>0</v>
      </c>
      <c r="U132" s="186">
        <f t="shared" si="51"/>
        <v>0</v>
      </c>
      <c r="V132" s="186">
        <f t="shared" si="51"/>
        <v>0</v>
      </c>
      <c r="W132" s="186">
        <f t="shared" si="51"/>
        <v>0</v>
      </c>
      <c r="X132" s="186">
        <f t="shared" si="51"/>
        <v>0</v>
      </c>
      <c r="Y132" s="186">
        <f t="shared" si="51"/>
        <v>0</v>
      </c>
      <c r="Z132" s="186">
        <f t="shared" si="51"/>
        <v>0</v>
      </c>
      <c r="AA132" s="186">
        <f t="shared" si="51"/>
        <v>0</v>
      </c>
      <c r="AB132" s="186">
        <f t="shared" si="51"/>
        <v>0</v>
      </c>
      <c r="AC132" s="186">
        <f t="shared" si="51"/>
        <v>0</v>
      </c>
      <c r="AD132" s="186">
        <f t="shared" si="51"/>
        <v>0</v>
      </c>
      <c r="AE132" s="186">
        <f t="shared" si="51"/>
        <v>0</v>
      </c>
      <c r="AF132" s="186">
        <f t="shared" si="51"/>
        <v>0</v>
      </c>
      <c r="AG132" s="186">
        <f t="shared" si="51"/>
        <v>0</v>
      </c>
      <c r="AH132" s="186">
        <f t="shared" si="51"/>
        <v>0</v>
      </c>
      <c r="AI132" s="186">
        <f t="shared" si="51"/>
        <v>0</v>
      </c>
      <c r="AJ132" s="186">
        <f t="shared" si="51"/>
        <v>0</v>
      </c>
      <c r="AK132" s="186">
        <f>+AK133</f>
        <v>0</v>
      </c>
      <c r="AL132" s="186">
        <f t="shared" ref="AL132:AN132" si="52">+AL133</f>
        <v>0</v>
      </c>
      <c r="AM132" s="186">
        <f t="shared" si="52"/>
        <v>0</v>
      </c>
      <c r="AN132" s="186">
        <f t="shared" si="52"/>
        <v>0</v>
      </c>
      <c r="AO132" s="186">
        <f t="shared" si="50"/>
        <v>2198621793.0047188</v>
      </c>
      <c r="AP132" s="186">
        <f t="shared" si="50"/>
        <v>2115370017.4049072</v>
      </c>
      <c r="AQ132" s="186">
        <f t="shared" si="50"/>
        <v>2080370018.4049072</v>
      </c>
      <c r="AR132" s="186">
        <f t="shared" si="49"/>
        <v>1963050632.4049072</v>
      </c>
      <c r="AS132" s="187"/>
    </row>
    <row r="133" spans="1:45" ht="14" thickTop="1" thickBot="1" x14ac:dyDescent="0.35">
      <c r="A133" s="23"/>
      <c r="B133" s="23"/>
      <c r="C133" s="23"/>
      <c r="D133" s="23"/>
      <c r="E133" s="253"/>
      <c r="F133" s="253"/>
      <c r="G133" s="253"/>
      <c r="H133" s="21" t="s">
        <v>820</v>
      </c>
      <c r="I133" s="184">
        <f>SUM(I134:I138)</f>
        <v>2198621793.0047188</v>
      </c>
      <c r="J133" s="184">
        <f t="shared" ref="J133:AJ133" si="53">SUM(J134:J138)</f>
        <v>2115370017.4049072</v>
      </c>
      <c r="K133" s="184">
        <f t="shared" si="53"/>
        <v>2080370018.4049072</v>
      </c>
      <c r="L133" s="184">
        <f t="shared" si="53"/>
        <v>1963050632.4049072</v>
      </c>
      <c r="M133" s="184">
        <f t="shared" si="53"/>
        <v>0</v>
      </c>
      <c r="N133" s="184">
        <f t="shared" si="53"/>
        <v>0</v>
      </c>
      <c r="O133" s="184">
        <f t="shared" si="53"/>
        <v>0</v>
      </c>
      <c r="P133" s="184">
        <f t="shared" si="53"/>
        <v>0</v>
      </c>
      <c r="Q133" s="184">
        <f t="shared" si="53"/>
        <v>0</v>
      </c>
      <c r="R133" s="184">
        <f t="shared" si="53"/>
        <v>0</v>
      </c>
      <c r="S133" s="184">
        <f t="shared" si="53"/>
        <v>0</v>
      </c>
      <c r="T133" s="184">
        <f t="shared" si="53"/>
        <v>0</v>
      </c>
      <c r="U133" s="184">
        <f t="shared" si="53"/>
        <v>0</v>
      </c>
      <c r="V133" s="184">
        <f t="shared" si="53"/>
        <v>0</v>
      </c>
      <c r="W133" s="184">
        <f t="shared" si="53"/>
        <v>0</v>
      </c>
      <c r="X133" s="184">
        <f t="shared" si="53"/>
        <v>0</v>
      </c>
      <c r="Y133" s="184">
        <f t="shared" si="53"/>
        <v>0</v>
      </c>
      <c r="Z133" s="184">
        <f t="shared" si="53"/>
        <v>0</v>
      </c>
      <c r="AA133" s="184">
        <f t="shared" si="53"/>
        <v>0</v>
      </c>
      <c r="AB133" s="184">
        <f t="shared" si="53"/>
        <v>0</v>
      </c>
      <c r="AC133" s="184">
        <f t="shared" si="53"/>
        <v>0</v>
      </c>
      <c r="AD133" s="184">
        <f t="shared" si="53"/>
        <v>0</v>
      </c>
      <c r="AE133" s="184">
        <f t="shared" si="53"/>
        <v>0</v>
      </c>
      <c r="AF133" s="184">
        <f t="shared" si="53"/>
        <v>0</v>
      </c>
      <c r="AG133" s="184">
        <f t="shared" si="53"/>
        <v>0</v>
      </c>
      <c r="AH133" s="184">
        <f t="shared" si="53"/>
        <v>0</v>
      </c>
      <c r="AI133" s="184">
        <f t="shared" si="53"/>
        <v>0</v>
      </c>
      <c r="AJ133" s="184">
        <f t="shared" si="53"/>
        <v>0</v>
      </c>
      <c r="AK133" s="184">
        <f>SUM(AK134:AK138)</f>
        <v>0</v>
      </c>
      <c r="AL133" s="184">
        <f t="shared" ref="AL133:AN133" si="54">SUM(AL134:AL138)</f>
        <v>0</v>
      </c>
      <c r="AM133" s="184">
        <f t="shared" si="54"/>
        <v>0</v>
      </c>
      <c r="AN133" s="184">
        <f t="shared" si="54"/>
        <v>0</v>
      </c>
      <c r="AO133" s="184">
        <f t="shared" si="50"/>
        <v>2198621793.0047188</v>
      </c>
      <c r="AP133" s="184">
        <f t="shared" si="50"/>
        <v>2115370017.4049072</v>
      </c>
      <c r="AQ133" s="184">
        <f t="shared" si="50"/>
        <v>2080370018.4049072</v>
      </c>
      <c r="AR133" s="184">
        <f t="shared" si="49"/>
        <v>1963050632.4049072</v>
      </c>
      <c r="AS133" s="187"/>
    </row>
    <row r="134" spans="1:45" ht="14" thickTop="1" thickBot="1" x14ac:dyDescent="0.35">
      <c r="A134" s="241"/>
      <c r="B134" s="241"/>
      <c r="C134" s="243"/>
      <c r="D134" s="243"/>
      <c r="E134" s="242"/>
      <c r="F134" s="242"/>
      <c r="G134" s="242"/>
      <c r="H134" s="130" t="s">
        <v>821</v>
      </c>
      <c r="I134" s="179">
        <v>1085309489</v>
      </c>
      <c r="J134" s="179">
        <v>1080366960</v>
      </c>
      <c r="K134" s="179">
        <v>1045366961</v>
      </c>
      <c r="L134" s="179">
        <v>1035095523</v>
      </c>
      <c r="M134" s="179"/>
      <c r="N134" s="179"/>
      <c r="O134" s="179"/>
      <c r="P134" s="179"/>
      <c r="Q134" s="179"/>
      <c r="R134" s="179"/>
      <c r="S134" s="179"/>
      <c r="T134" s="179"/>
      <c r="U134" s="179"/>
      <c r="V134" s="179"/>
      <c r="W134" s="179"/>
      <c r="X134" s="179"/>
      <c r="Y134" s="179"/>
      <c r="Z134" s="179"/>
      <c r="AA134" s="179"/>
      <c r="AB134" s="179"/>
      <c r="AC134" s="179"/>
      <c r="AD134" s="179"/>
      <c r="AE134" s="179"/>
      <c r="AF134" s="179"/>
      <c r="AG134" s="179"/>
      <c r="AH134" s="179"/>
      <c r="AI134" s="179"/>
      <c r="AJ134" s="179"/>
      <c r="AK134" s="179"/>
      <c r="AL134" s="179"/>
      <c r="AM134" s="179"/>
      <c r="AN134" s="179"/>
      <c r="AO134" s="179">
        <f t="shared" si="50"/>
        <v>1085309489</v>
      </c>
      <c r="AP134" s="179">
        <f t="shared" si="50"/>
        <v>1080366960</v>
      </c>
      <c r="AQ134" s="179">
        <f t="shared" si="50"/>
        <v>1045366961</v>
      </c>
      <c r="AR134" s="179">
        <f t="shared" si="49"/>
        <v>1035095523</v>
      </c>
      <c r="AS134" s="187"/>
    </row>
    <row r="135" spans="1:45" ht="27" thickTop="1" thickBot="1" x14ac:dyDescent="0.35">
      <c r="A135" s="241"/>
      <c r="B135" s="241"/>
      <c r="C135" s="243"/>
      <c r="D135" s="243"/>
      <c r="E135" s="242"/>
      <c r="F135" s="242"/>
      <c r="G135" s="242"/>
      <c r="H135" s="130" t="s">
        <v>822</v>
      </c>
      <c r="I135" s="271">
        <f>364176893.604719-0.6</f>
        <v>364176893.00471896</v>
      </c>
      <c r="J135" s="179">
        <v>321393282.40490723</v>
      </c>
      <c r="K135" s="179">
        <v>321393282.40490723</v>
      </c>
      <c r="L135" s="179">
        <v>296793816.40490723</v>
      </c>
      <c r="M135" s="179"/>
      <c r="N135" s="179"/>
      <c r="O135" s="179"/>
      <c r="P135" s="179"/>
      <c r="Q135" s="179"/>
      <c r="R135" s="179"/>
      <c r="S135" s="179"/>
      <c r="T135" s="179"/>
      <c r="U135" s="179"/>
      <c r="V135" s="179"/>
      <c r="W135" s="179"/>
      <c r="X135" s="179"/>
      <c r="Y135" s="179"/>
      <c r="Z135" s="179"/>
      <c r="AA135" s="179"/>
      <c r="AB135" s="179"/>
      <c r="AC135" s="179"/>
      <c r="AD135" s="179"/>
      <c r="AE135" s="179"/>
      <c r="AF135" s="179"/>
      <c r="AG135" s="179"/>
      <c r="AH135" s="179"/>
      <c r="AI135" s="179"/>
      <c r="AJ135" s="179"/>
      <c r="AK135" s="179"/>
      <c r="AL135" s="179"/>
      <c r="AM135" s="179"/>
      <c r="AN135" s="179"/>
      <c r="AO135" s="179">
        <f t="shared" si="50"/>
        <v>364176893.00471896</v>
      </c>
      <c r="AP135" s="179">
        <f t="shared" si="50"/>
        <v>321393282.40490723</v>
      </c>
      <c r="AQ135" s="179">
        <f t="shared" si="50"/>
        <v>321393282.40490723</v>
      </c>
      <c r="AR135" s="179">
        <f t="shared" si="49"/>
        <v>296793816.40490723</v>
      </c>
      <c r="AS135" s="187"/>
    </row>
    <row r="136" spans="1:45" ht="14" thickTop="1" thickBot="1" x14ac:dyDescent="0.35">
      <c r="A136" s="241"/>
      <c r="B136" s="241"/>
      <c r="C136" s="243"/>
      <c r="D136" s="243"/>
      <c r="E136" s="242"/>
      <c r="F136" s="242"/>
      <c r="G136" s="242"/>
      <c r="H136" s="130" t="s">
        <v>823</v>
      </c>
      <c r="I136" s="179">
        <v>59202326</v>
      </c>
      <c r="J136" s="179">
        <v>59201629</v>
      </c>
      <c r="K136" s="179">
        <v>59201629</v>
      </c>
      <c r="L136" s="179">
        <v>0</v>
      </c>
      <c r="M136" s="179"/>
      <c r="N136" s="179"/>
      <c r="O136" s="179"/>
      <c r="P136" s="179"/>
      <c r="Q136" s="179"/>
      <c r="R136" s="179"/>
      <c r="S136" s="179"/>
      <c r="T136" s="179"/>
      <c r="U136" s="179"/>
      <c r="V136" s="179"/>
      <c r="W136" s="179"/>
      <c r="X136" s="179"/>
      <c r="Y136" s="179"/>
      <c r="Z136" s="179"/>
      <c r="AA136" s="179"/>
      <c r="AB136" s="179"/>
      <c r="AC136" s="179"/>
      <c r="AD136" s="179"/>
      <c r="AE136" s="179"/>
      <c r="AF136" s="179"/>
      <c r="AG136" s="179"/>
      <c r="AH136" s="179"/>
      <c r="AI136" s="179"/>
      <c r="AJ136" s="179"/>
      <c r="AK136" s="179"/>
      <c r="AL136" s="179"/>
      <c r="AM136" s="179"/>
      <c r="AN136" s="179"/>
      <c r="AO136" s="179">
        <f t="shared" si="50"/>
        <v>59202326</v>
      </c>
      <c r="AP136" s="179">
        <f t="shared" si="50"/>
        <v>59201629</v>
      </c>
      <c r="AQ136" s="179">
        <f t="shared" si="50"/>
        <v>59201629</v>
      </c>
      <c r="AR136" s="179">
        <f t="shared" si="49"/>
        <v>0</v>
      </c>
      <c r="AS136" s="187"/>
    </row>
    <row r="137" spans="1:45" ht="14" thickTop="1" thickBot="1" x14ac:dyDescent="0.35">
      <c r="A137" s="241"/>
      <c r="B137" s="241"/>
      <c r="C137" s="243"/>
      <c r="D137" s="243"/>
      <c r="E137" s="242"/>
      <c r="F137" s="242"/>
      <c r="G137" s="242"/>
      <c r="H137" s="130" t="s">
        <v>824</v>
      </c>
      <c r="I137" s="179">
        <v>0</v>
      </c>
      <c r="J137" s="179">
        <v>0</v>
      </c>
      <c r="K137" s="179">
        <v>0</v>
      </c>
      <c r="L137" s="179">
        <v>0</v>
      </c>
      <c r="M137" s="179"/>
      <c r="N137" s="179"/>
      <c r="O137" s="179"/>
      <c r="P137" s="179"/>
      <c r="Q137" s="179"/>
      <c r="R137" s="179"/>
      <c r="S137" s="179"/>
      <c r="T137" s="179"/>
      <c r="U137" s="179"/>
      <c r="V137" s="179"/>
      <c r="W137" s="179"/>
      <c r="X137" s="179"/>
      <c r="Y137" s="179"/>
      <c r="Z137" s="179"/>
      <c r="AA137" s="179"/>
      <c r="AB137" s="179"/>
      <c r="AC137" s="179"/>
      <c r="AD137" s="179"/>
      <c r="AE137" s="179"/>
      <c r="AF137" s="179"/>
      <c r="AG137" s="179"/>
      <c r="AH137" s="179"/>
      <c r="AI137" s="179"/>
      <c r="AJ137" s="179"/>
      <c r="AK137" s="179"/>
      <c r="AL137" s="179"/>
      <c r="AM137" s="179"/>
      <c r="AN137" s="179"/>
      <c r="AO137" s="179">
        <f t="shared" si="50"/>
        <v>0</v>
      </c>
      <c r="AP137" s="179">
        <f t="shared" si="50"/>
        <v>0</v>
      </c>
      <c r="AQ137" s="179">
        <f t="shared" si="50"/>
        <v>0</v>
      </c>
      <c r="AR137" s="179">
        <f t="shared" si="49"/>
        <v>0</v>
      </c>
      <c r="AS137" s="187"/>
    </row>
    <row r="138" spans="1:45" ht="14" thickTop="1" thickBot="1" x14ac:dyDescent="0.35">
      <c r="A138" s="241"/>
      <c r="B138" s="241"/>
      <c r="C138" s="243"/>
      <c r="D138" s="243"/>
      <c r="E138" s="242"/>
      <c r="F138" s="242"/>
      <c r="G138" s="242"/>
      <c r="H138" s="130" t="s">
        <v>825</v>
      </c>
      <c r="I138" s="179">
        <v>689933085</v>
      </c>
      <c r="J138" s="179">
        <v>654408146</v>
      </c>
      <c r="K138" s="179">
        <v>654408146</v>
      </c>
      <c r="L138" s="179">
        <v>631161293</v>
      </c>
      <c r="M138" s="179"/>
      <c r="N138" s="179"/>
      <c r="O138" s="179"/>
      <c r="P138" s="179"/>
      <c r="Q138" s="179"/>
      <c r="R138" s="179"/>
      <c r="S138" s="179"/>
      <c r="T138" s="179"/>
      <c r="U138" s="179"/>
      <c r="V138" s="179"/>
      <c r="W138" s="179"/>
      <c r="X138" s="179"/>
      <c r="Y138" s="179"/>
      <c r="Z138" s="179"/>
      <c r="AA138" s="179"/>
      <c r="AB138" s="179"/>
      <c r="AC138" s="179"/>
      <c r="AD138" s="179"/>
      <c r="AE138" s="179"/>
      <c r="AF138" s="179"/>
      <c r="AG138" s="179"/>
      <c r="AH138" s="179"/>
      <c r="AI138" s="179"/>
      <c r="AJ138" s="179"/>
      <c r="AK138" s="179"/>
      <c r="AL138" s="179"/>
      <c r="AM138" s="179"/>
      <c r="AN138" s="179"/>
      <c r="AO138" s="179">
        <f t="shared" si="50"/>
        <v>689933085</v>
      </c>
      <c r="AP138" s="179">
        <f t="shared" si="50"/>
        <v>654408146</v>
      </c>
      <c r="AQ138" s="179">
        <f t="shared" si="50"/>
        <v>654408146</v>
      </c>
      <c r="AR138" s="179">
        <f t="shared" si="49"/>
        <v>631161293</v>
      </c>
      <c r="AS138" s="187"/>
    </row>
    <row r="139" spans="1:45" ht="14" thickTop="1" thickBot="1" x14ac:dyDescent="0.35">
      <c r="A139" s="23"/>
      <c r="B139" s="23"/>
      <c r="C139" s="23"/>
      <c r="D139" s="23"/>
      <c r="E139" s="23"/>
      <c r="F139" s="23"/>
      <c r="G139" s="21"/>
      <c r="H139" s="21" t="s">
        <v>826</v>
      </c>
      <c r="I139" s="186">
        <f>+I140</f>
        <v>718993231.39999998</v>
      </c>
      <c r="J139" s="186">
        <f t="shared" ref="J139:AN139" si="55">+J140</f>
        <v>690721028</v>
      </c>
      <c r="K139" s="186">
        <f t="shared" si="55"/>
        <v>690721028</v>
      </c>
      <c r="L139" s="186">
        <f t="shared" si="55"/>
        <v>433390617</v>
      </c>
      <c r="M139" s="186">
        <f t="shared" si="55"/>
        <v>0</v>
      </c>
      <c r="N139" s="186">
        <f t="shared" si="55"/>
        <v>0</v>
      </c>
      <c r="O139" s="186">
        <f t="shared" si="55"/>
        <v>0</v>
      </c>
      <c r="P139" s="186">
        <f t="shared" si="55"/>
        <v>0</v>
      </c>
      <c r="Q139" s="186">
        <f t="shared" si="55"/>
        <v>0</v>
      </c>
      <c r="R139" s="186">
        <f t="shared" si="55"/>
        <v>0</v>
      </c>
      <c r="S139" s="186">
        <f t="shared" si="55"/>
        <v>0</v>
      </c>
      <c r="T139" s="186">
        <f t="shared" si="55"/>
        <v>0</v>
      </c>
      <c r="U139" s="186">
        <f t="shared" si="55"/>
        <v>0</v>
      </c>
      <c r="V139" s="186">
        <f t="shared" si="55"/>
        <v>0</v>
      </c>
      <c r="W139" s="186">
        <f t="shared" si="55"/>
        <v>0</v>
      </c>
      <c r="X139" s="186">
        <f t="shared" si="55"/>
        <v>0</v>
      </c>
      <c r="Y139" s="186">
        <f t="shared" si="55"/>
        <v>0</v>
      </c>
      <c r="Z139" s="186">
        <f t="shared" si="55"/>
        <v>0</v>
      </c>
      <c r="AA139" s="186">
        <f t="shared" si="55"/>
        <v>0</v>
      </c>
      <c r="AB139" s="186">
        <f t="shared" si="55"/>
        <v>0</v>
      </c>
      <c r="AC139" s="186">
        <f t="shared" si="55"/>
        <v>0</v>
      </c>
      <c r="AD139" s="186">
        <f t="shared" si="55"/>
        <v>0</v>
      </c>
      <c r="AE139" s="186">
        <f t="shared" si="55"/>
        <v>0</v>
      </c>
      <c r="AF139" s="186">
        <f t="shared" si="55"/>
        <v>0</v>
      </c>
      <c r="AG139" s="186">
        <f t="shared" si="55"/>
        <v>0</v>
      </c>
      <c r="AH139" s="186">
        <f t="shared" si="55"/>
        <v>0</v>
      </c>
      <c r="AI139" s="186">
        <f t="shared" si="55"/>
        <v>0</v>
      </c>
      <c r="AJ139" s="186">
        <f t="shared" si="55"/>
        <v>0</v>
      </c>
      <c r="AK139" s="186">
        <f t="shared" si="55"/>
        <v>0</v>
      </c>
      <c r="AL139" s="186">
        <f t="shared" si="55"/>
        <v>0</v>
      </c>
      <c r="AM139" s="186">
        <f t="shared" si="55"/>
        <v>0</v>
      </c>
      <c r="AN139" s="186">
        <f t="shared" si="55"/>
        <v>0</v>
      </c>
      <c r="AO139" s="186">
        <f t="shared" si="50"/>
        <v>718993231.39999998</v>
      </c>
      <c r="AP139" s="186">
        <f t="shared" si="50"/>
        <v>690721028</v>
      </c>
      <c r="AQ139" s="186">
        <f t="shared" si="50"/>
        <v>690721028</v>
      </c>
      <c r="AR139" s="186">
        <f t="shared" si="49"/>
        <v>433390617</v>
      </c>
      <c r="AS139" s="187"/>
    </row>
    <row r="140" spans="1:45" ht="27" thickTop="1" thickBot="1" x14ac:dyDescent="0.35">
      <c r="A140" s="23"/>
      <c r="B140" s="23"/>
      <c r="C140" s="23"/>
      <c r="D140" s="23"/>
      <c r="E140" s="253"/>
      <c r="F140" s="253"/>
      <c r="G140" s="253"/>
      <c r="H140" s="132" t="s">
        <v>887</v>
      </c>
      <c r="I140" s="184">
        <f>SUM(I141:I142)</f>
        <v>718993231.39999998</v>
      </c>
      <c r="J140" s="184">
        <f t="shared" ref="J140:AN140" si="56">SUM(J141:J142)</f>
        <v>690721028</v>
      </c>
      <c r="K140" s="184">
        <f t="shared" si="56"/>
        <v>690721028</v>
      </c>
      <c r="L140" s="184">
        <f t="shared" si="56"/>
        <v>433390617</v>
      </c>
      <c r="M140" s="184">
        <f t="shared" si="56"/>
        <v>0</v>
      </c>
      <c r="N140" s="184">
        <f t="shared" si="56"/>
        <v>0</v>
      </c>
      <c r="O140" s="184">
        <f t="shared" si="56"/>
        <v>0</v>
      </c>
      <c r="P140" s="184">
        <f t="shared" si="56"/>
        <v>0</v>
      </c>
      <c r="Q140" s="184">
        <f t="shared" si="56"/>
        <v>0</v>
      </c>
      <c r="R140" s="184">
        <f t="shared" si="56"/>
        <v>0</v>
      </c>
      <c r="S140" s="184">
        <f t="shared" si="56"/>
        <v>0</v>
      </c>
      <c r="T140" s="184">
        <f t="shared" si="56"/>
        <v>0</v>
      </c>
      <c r="U140" s="184">
        <f t="shared" si="56"/>
        <v>0</v>
      </c>
      <c r="V140" s="184">
        <f t="shared" si="56"/>
        <v>0</v>
      </c>
      <c r="W140" s="184">
        <f t="shared" si="56"/>
        <v>0</v>
      </c>
      <c r="X140" s="184">
        <f t="shared" si="56"/>
        <v>0</v>
      </c>
      <c r="Y140" s="184">
        <f t="shared" si="56"/>
        <v>0</v>
      </c>
      <c r="Z140" s="184">
        <f t="shared" si="56"/>
        <v>0</v>
      </c>
      <c r="AA140" s="184">
        <f t="shared" si="56"/>
        <v>0</v>
      </c>
      <c r="AB140" s="184">
        <f t="shared" si="56"/>
        <v>0</v>
      </c>
      <c r="AC140" s="184">
        <f t="shared" si="56"/>
        <v>0</v>
      </c>
      <c r="AD140" s="184">
        <f t="shared" si="56"/>
        <v>0</v>
      </c>
      <c r="AE140" s="184">
        <f t="shared" si="56"/>
        <v>0</v>
      </c>
      <c r="AF140" s="184">
        <f t="shared" si="56"/>
        <v>0</v>
      </c>
      <c r="AG140" s="184">
        <f t="shared" si="56"/>
        <v>0</v>
      </c>
      <c r="AH140" s="184">
        <f t="shared" si="56"/>
        <v>0</v>
      </c>
      <c r="AI140" s="184">
        <f t="shared" si="56"/>
        <v>0</v>
      </c>
      <c r="AJ140" s="184">
        <f t="shared" si="56"/>
        <v>0</v>
      </c>
      <c r="AK140" s="184">
        <f t="shared" si="56"/>
        <v>0</v>
      </c>
      <c r="AL140" s="184">
        <f t="shared" si="56"/>
        <v>0</v>
      </c>
      <c r="AM140" s="184">
        <f t="shared" si="56"/>
        <v>0</v>
      </c>
      <c r="AN140" s="184">
        <f t="shared" si="56"/>
        <v>0</v>
      </c>
      <c r="AO140" s="184">
        <f t="shared" si="50"/>
        <v>718993231.39999998</v>
      </c>
      <c r="AP140" s="184">
        <f t="shared" si="50"/>
        <v>690721028</v>
      </c>
      <c r="AQ140" s="184">
        <f t="shared" si="50"/>
        <v>690721028</v>
      </c>
      <c r="AR140" s="184">
        <f t="shared" si="49"/>
        <v>433390617</v>
      </c>
      <c r="AS140" s="187"/>
    </row>
    <row r="141" spans="1:45" ht="27" thickTop="1" thickBot="1" x14ac:dyDescent="0.35">
      <c r="A141" s="241"/>
      <c r="B141" s="241"/>
      <c r="C141" s="243"/>
      <c r="D141" s="243"/>
      <c r="E141" s="242"/>
      <c r="F141" s="242"/>
      <c r="G141" s="242"/>
      <c r="H141" s="130" t="s">
        <v>827</v>
      </c>
      <c r="I141" s="179">
        <v>30000000</v>
      </c>
      <c r="J141" s="179">
        <v>30000000</v>
      </c>
      <c r="K141" s="179">
        <v>30000000</v>
      </c>
      <c r="L141" s="179">
        <v>27830880</v>
      </c>
      <c r="M141" s="179"/>
      <c r="N141" s="179"/>
      <c r="O141" s="179"/>
      <c r="P141" s="179"/>
      <c r="Q141" s="179"/>
      <c r="R141" s="179"/>
      <c r="S141" s="179"/>
      <c r="T141" s="179"/>
      <c r="U141" s="179"/>
      <c r="V141" s="179"/>
      <c r="W141" s="179"/>
      <c r="X141" s="179"/>
      <c r="Y141" s="179"/>
      <c r="Z141" s="179"/>
      <c r="AA141" s="179"/>
      <c r="AB141" s="179"/>
      <c r="AC141" s="179"/>
      <c r="AD141" s="179"/>
      <c r="AE141" s="179"/>
      <c r="AF141" s="179"/>
      <c r="AG141" s="179"/>
      <c r="AH141" s="179"/>
      <c r="AI141" s="179"/>
      <c r="AJ141" s="179"/>
      <c r="AK141" s="179"/>
      <c r="AL141" s="179"/>
      <c r="AM141" s="179"/>
      <c r="AN141" s="179"/>
      <c r="AO141" s="179">
        <f t="shared" si="50"/>
        <v>30000000</v>
      </c>
      <c r="AP141" s="179">
        <f t="shared" si="50"/>
        <v>30000000</v>
      </c>
      <c r="AQ141" s="179">
        <f t="shared" si="50"/>
        <v>30000000</v>
      </c>
      <c r="AR141" s="179">
        <f t="shared" si="49"/>
        <v>27830880</v>
      </c>
      <c r="AS141" s="187"/>
    </row>
    <row r="142" spans="1:45" ht="27" thickTop="1" thickBot="1" x14ac:dyDescent="0.35">
      <c r="A142" s="241"/>
      <c r="B142" s="241"/>
      <c r="C142" s="243"/>
      <c r="D142" s="243"/>
      <c r="E142" s="242"/>
      <c r="F142" s="242"/>
      <c r="G142" s="242"/>
      <c r="H142" s="130" t="s">
        <v>828</v>
      </c>
      <c r="I142" s="179">
        <v>688993231.39999998</v>
      </c>
      <c r="J142" s="179">
        <v>660721028</v>
      </c>
      <c r="K142" s="179">
        <v>660721028</v>
      </c>
      <c r="L142" s="179">
        <v>405559737</v>
      </c>
      <c r="M142" s="179"/>
      <c r="N142" s="179"/>
      <c r="O142" s="179"/>
      <c r="P142" s="179"/>
      <c r="Q142" s="179"/>
      <c r="R142" s="179"/>
      <c r="S142" s="179"/>
      <c r="T142" s="179"/>
      <c r="U142" s="179"/>
      <c r="V142" s="179"/>
      <c r="W142" s="179"/>
      <c r="X142" s="179"/>
      <c r="Y142" s="179"/>
      <c r="Z142" s="179"/>
      <c r="AA142" s="179"/>
      <c r="AB142" s="179"/>
      <c r="AC142" s="179"/>
      <c r="AD142" s="179"/>
      <c r="AE142" s="179"/>
      <c r="AF142" s="179"/>
      <c r="AG142" s="179"/>
      <c r="AH142" s="179"/>
      <c r="AI142" s="179"/>
      <c r="AJ142" s="179"/>
      <c r="AK142" s="179"/>
      <c r="AL142" s="179"/>
      <c r="AM142" s="179"/>
      <c r="AN142" s="179"/>
      <c r="AO142" s="179">
        <f t="shared" si="50"/>
        <v>688993231.39999998</v>
      </c>
      <c r="AP142" s="179">
        <f t="shared" si="50"/>
        <v>660721028</v>
      </c>
      <c r="AQ142" s="179">
        <f t="shared" si="50"/>
        <v>660721028</v>
      </c>
      <c r="AR142" s="179">
        <f t="shared" si="49"/>
        <v>405559737</v>
      </c>
      <c r="AS142" s="187"/>
    </row>
    <row r="143" spans="1:45" ht="14" thickTop="1" thickBot="1" x14ac:dyDescent="0.35">
      <c r="A143" s="249"/>
      <c r="B143" s="239"/>
      <c r="C143" s="239"/>
      <c r="D143" s="251"/>
      <c r="E143" s="252"/>
      <c r="F143" s="252"/>
      <c r="G143" s="252"/>
      <c r="H143" s="20" t="s">
        <v>829</v>
      </c>
      <c r="I143" s="185">
        <f>+I144</f>
        <v>1548357065</v>
      </c>
      <c r="J143" s="185">
        <f t="shared" ref="J143:AN144" si="57">+J144</f>
        <v>1471981138</v>
      </c>
      <c r="K143" s="185">
        <f t="shared" si="57"/>
        <v>1471981138</v>
      </c>
      <c r="L143" s="185">
        <f t="shared" si="57"/>
        <v>1456354732</v>
      </c>
      <c r="M143" s="185">
        <f t="shared" si="57"/>
        <v>0</v>
      </c>
      <c r="N143" s="185">
        <f t="shared" si="57"/>
        <v>0</v>
      </c>
      <c r="O143" s="185">
        <f t="shared" si="57"/>
        <v>0</v>
      </c>
      <c r="P143" s="185">
        <f t="shared" si="57"/>
        <v>0</v>
      </c>
      <c r="Q143" s="185">
        <f t="shared" si="57"/>
        <v>0</v>
      </c>
      <c r="R143" s="185">
        <f t="shared" si="57"/>
        <v>0</v>
      </c>
      <c r="S143" s="185">
        <f t="shared" si="57"/>
        <v>0</v>
      </c>
      <c r="T143" s="185">
        <f t="shared" si="57"/>
        <v>0</v>
      </c>
      <c r="U143" s="185">
        <f t="shared" si="57"/>
        <v>0</v>
      </c>
      <c r="V143" s="185">
        <f t="shared" si="57"/>
        <v>0</v>
      </c>
      <c r="W143" s="185">
        <f t="shared" si="57"/>
        <v>0</v>
      </c>
      <c r="X143" s="185">
        <f t="shared" si="57"/>
        <v>0</v>
      </c>
      <c r="Y143" s="185">
        <f t="shared" si="57"/>
        <v>0</v>
      </c>
      <c r="Z143" s="185">
        <f t="shared" si="57"/>
        <v>0</v>
      </c>
      <c r="AA143" s="185">
        <f t="shared" si="57"/>
        <v>0</v>
      </c>
      <c r="AB143" s="185">
        <f t="shared" si="57"/>
        <v>0</v>
      </c>
      <c r="AC143" s="185">
        <f t="shared" si="57"/>
        <v>3179498075</v>
      </c>
      <c r="AD143" s="185">
        <f t="shared" si="57"/>
        <v>3179498075</v>
      </c>
      <c r="AE143" s="185">
        <f t="shared" si="57"/>
        <v>3179498074</v>
      </c>
      <c r="AF143" s="185">
        <f t="shared" si="57"/>
        <v>3179498074</v>
      </c>
      <c r="AG143" s="185">
        <f t="shared" si="57"/>
        <v>0</v>
      </c>
      <c r="AH143" s="185">
        <f t="shared" si="57"/>
        <v>0</v>
      </c>
      <c r="AI143" s="185">
        <f t="shared" si="57"/>
        <v>0</v>
      </c>
      <c r="AJ143" s="185">
        <f t="shared" si="57"/>
        <v>0</v>
      </c>
      <c r="AK143" s="185">
        <f t="shared" si="57"/>
        <v>0</v>
      </c>
      <c r="AL143" s="185">
        <f t="shared" si="57"/>
        <v>0</v>
      </c>
      <c r="AM143" s="185">
        <f t="shared" si="57"/>
        <v>0</v>
      </c>
      <c r="AN143" s="185">
        <f t="shared" si="57"/>
        <v>0</v>
      </c>
      <c r="AO143" s="185">
        <f t="shared" si="50"/>
        <v>4727855140</v>
      </c>
      <c r="AP143" s="185">
        <f t="shared" si="50"/>
        <v>4651479213</v>
      </c>
      <c r="AQ143" s="185">
        <f t="shared" si="50"/>
        <v>4651479212</v>
      </c>
      <c r="AR143" s="185">
        <f t="shared" si="49"/>
        <v>4635852806</v>
      </c>
      <c r="AS143" s="187"/>
    </row>
    <row r="144" spans="1:45" ht="14" thickTop="1" thickBot="1" x14ac:dyDescent="0.35">
      <c r="A144" s="253"/>
      <c r="B144" s="253"/>
      <c r="C144" s="253"/>
      <c r="D144" s="253"/>
      <c r="E144" s="253"/>
      <c r="F144" s="253"/>
      <c r="G144" s="253"/>
      <c r="H144" s="21" t="s">
        <v>830</v>
      </c>
      <c r="I144" s="184">
        <f>+I145</f>
        <v>1548357065</v>
      </c>
      <c r="J144" s="184">
        <f t="shared" si="57"/>
        <v>1471981138</v>
      </c>
      <c r="K144" s="184">
        <f t="shared" si="57"/>
        <v>1471981138</v>
      </c>
      <c r="L144" s="184">
        <f t="shared" si="57"/>
        <v>1456354732</v>
      </c>
      <c r="M144" s="184">
        <f t="shared" si="57"/>
        <v>0</v>
      </c>
      <c r="N144" s="184">
        <f t="shared" si="57"/>
        <v>0</v>
      </c>
      <c r="O144" s="184">
        <f t="shared" si="57"/>
        <v>0</v>
      </c>
      <c r="P144" s="184">
        <f t="shared" si="57"/>
        <v>0</v>
      </c>
      <c r="Q144" s="184">
        <f t="shared" si="57"/>
        <v>0</v>
      </c>
      <c r="R144" s="184">
        <f t="shared" si="57"/>
        <v>0</v>
      </c>
      <c r="S144" s="184">
        <f t="shared" si="57"/>
        <v>0</v>
      </c>
      <c r="T144" s="184">
        <f t="shared" si="57"/>
        <v>0</v>
      </c>
      <c r="U144" s="184">
        <f t="shared" si="57"/>
        <v>0</v>
      </c>
      <c r="V144" s="184">
        <f t="shared" si="57"/>
        <v>0</v>
      </c>
      <c r="W144" s="184">
        <f t="shared" si="57"/>
        <v>0</v>
      </c>
      <c r="X144" s="184">
        <f t="shared" si="57"/>
        <v>0</v>
      </c>
      <c r="Y144" s="184">
        <f t="shared" si="57"/>
        <v>0</v>
      </c>
      <c r="Z144" s="184">
        <f t="shared" si="57"/>
        <v>0</v>
      </c>
      <c r="AA144" s="184">
        <f t="shared" si="57"/>
        <v>0</v>
      </c>
      <c r="AB144" s="184">
        <f t="shared" si="57"/>
        <v>0</v>
      </c>
      <c r="AC144" s="184">
        <f t="shared" si="57"/>
        <v>3179498075</v>
      </c>
      <c r="AD144" s="184">
        <f t="shared" si="57"/>
        <v>3179498075</v>
      </c>
      <c r="AE144" s="184">
        <f t="shared" si="57"/>
        <v>3179498074</v>
      </c>
      <c r="AF144" s="184">
        <f t="shared" si="57"/>
        <v>3179498074</v>
      </c>
      <c r="AG144" s="184">
        <f t="shared" si="57"/>
        <v>0</v>
      </c>
      <c r="AH144" s="184">
        <f t="shared" si="57"/>
        <v>0</v>
      </c>
      <c r="AI144" s="184">
        <f t="shared" si="57"/>
        <v>0</v>
      </c>
      <c r="AJ144" s="184">
        <f t="shared" si="57"/>
        <v>0</v>
      </c>
      <c r="AK144" s="184">
        <f t="shared" si="57"/>
        <v>0</v>
      </c>
      <c r="AL144" s="184">
        <f t="shared" si="57"/>
        <v>0</v>
      </c>
      <c r="AM144" s="184">
        <f t="shared" si="57"/>
        <v>0</v>
      </c>
      <c r="AN144" s="184">
        <f t="shared" si="57"/>
        <v>0</v>
      </c>
      <c r="AO144" s="184">
        <f t="shared" si="50"/>
        <v>4727855140</v>
      </c>
      <c r="AP144" s="184">
        <f t="shared" si="50"/>
        <v>4651479213</v>
      </c>
      <c r="AQ144" s="184">
        <f t="shared" si="50"/>
        <v>4651479212</v>
      </c>
      <c r="AR144" s="184">
        <f t="shared" si="49"/>
        <v>4635852806</v>
      </c>
      <c r="AS144" s="187"/>
    </row>
    <row r="145" spans="1:45" ht="14" thickTop="1" thickBot="1" x14ac:dyDescent="0.35">
      <c r="A145" s="253"/>
      <c r="B145" s="253"/>
      <c r="C145" s="253"/>
      <c r="D145" s="253"/>
      <c r="E145" s="253"/>
      <c r="F145" s="253"/>
      <c r="G145" s="253"/>
      <c r="H145" s="21" t="s">
        <v>831</v>
      </c>
      <c r="I145" s="184">
        <f>SUM(I146:I148)</f>
        <v>1548357065</v>
      </c>
      <c r="J145" s="184">
        <f t="shared" ref="J145:AN145" si="58">SUM(J146:J148)</f>
        <v>1471981138</v>
      </c>
      <c r="K145" s="184">
        <f t="shared" si="58"/>
        <v>1471981138</v>
      </c>
      <c r="L145" s="184">
        <f t="shared" si="58"/>
        <v>1456354732</v>
      </c>
      <c r="M145" s="184">
        <f t="shared" si="58"/>
        <v>0</v>
      </c>
      <c r="N145" s="184">
        <f t="shared" si="58"/>
        <v>0</v>
      </c>
      <c r="O145" s="184">
        <f t="shared" si="58"/>
        <v>0</v>
      </c>
      <c r="P145" s="184">
        <f t="shared" si="58"/>
        <v>0</v>
      </c>
      <c r="Q145" s="184">
        <f t="shared" si="58"/>
        <v>0</v>
      </c>
      <c r="R145" s="184">
        <f t="shared" si="58"/>
        <v>0</v>
      </c>
      <c r="S145" s="184">
        <f t="shared" si="58"/>
        <v>0</v>
      </c>
      <c r="T145" s="184">
        <f t="shared" si="58"/>
        <v>0</v>
      </c>
      <c r="U145" s="184">
        <f t="shared" si="58"/>
        <v>0</v>
      </c>
      <c r="V145" s="184">
        <f t="shared" si="58"/>
        <v>0</v>
      </c>
      <c r="W145" s="184">
        <f t="shared" si="58"/>
        <v>0</v>
      </c>
      <c r="X145" s="184">
        <f t="shared" si="58"/>
        <v>0</v>
      </c>
      <c r="Y145" s="184">
        <f t="shared" si="58"/>
        <v>0</v>
      </c>
      <c r="Z145" s="184">
        <f t="shared" si="58"/>
        <v>0</v>
      </c>
      <c r="AA145" s="184">
        <f t="shared" si="58"/>
        <v>0</v>
      </c>
      <c r="AB145" s="184">
        <f t="shared" si="58"/>
        <v>0</v>
      </c>
      <c r="AC145" s="184">
        <f t="shared" si="58"/>
        <v>3179498075</v>
      </c>
      <c r="AD145" s="184">
        <f t="shared" si="58"/>
        <v>3179498075</v>
      </c>
      <c r="AE145" s="184">
        <f t="shared" si="58"/>
        <v>3179498074</v>
      </c>
      <c r="AF145" s="184">
        <f t="shared" si="58"/>
        <v>3179498074</v>
      </c>
      <c r="AG145" s="184">
        <f t="shared" si="58"/>
        <v>0</v>
      </c>
      <c r="AH145" s="184">
        <f t="shared" si="58"/>
        <v>0</v>
      </c>
      <c r="AI145" s="184">
        <f t="shared" si="58"/>
        <v>0</v>
      </c>
      <c r="AJ145" s="184">
        <f t="shared" si="58"/>
        <v>0</v>
      </c>
      <c r="AK145" s="184">
        <f t="shared" si="58"/>
        <v>0</v>
      </c>
      <c r="AL145" s="184">
        <f t="shared" si="58"/>
        <v>0</v>
      </c>
      <c r="AM145" s="184">
        <f t="shared" si="58"/>
        <v>0</v>
      </c>
      <c r="AN145" s="184">
        <f t="shared" si="58"/>
        <v>0</v>
      </c>
      <c r="AO145" s="184">
        <f t="shared" si="50"/>
        <v>4727855140</v>
      </c>
      <c r="AP145" s="184">
        <f t="shared" si="50"/>
        <v>4651479213</v>
      </c>
      <c r="AQ145" s="184">
        <f t="shared" si="50"/>
        <v>4651479212</v>
      </c>
      <c r="AR145" s="184">
        <f t="shared" si="49"/>
        <v>4635852806</v>
      </c>
      <c r="AS145" s="187"/>
    </row>
    <row r="146" spans="1:45" ht="27" thickTop="1" thickBot="1" x14ac:dyDescent="0.35">
      <c r="A146" s="241"/>
      <c r="B146" s="241"/>
      <c r="C146" s="241"/>
      <c r="D146" s="241"/>
      <c r="E146" s="242"/>
      <c r="F146" s="242"/>
      <c r="G146" s="241"/>
      <c r="H146" s="130" t="s">
        <v>832</v>
      </c>
      <c r="I146" s="179">
        <v>26055585</v>
      </c>
      <c r="J146" s="179">
        <v>26055585</v>
      </c>
      <c r="K146" s="179">
        <v>26055585</v>
      </c>
      <c r="L146" s="179">
        <v>24338650</v>
      </c>
      <c r="M146" s="179"/>
      <c r="N146" s="179"/>
      <c r="O146" s="179"/>
      <c r="P146" s="179"/>
      <c r="Q146" s="179"/>
      <c r="R146" s="179"/>
      <c r="S146" s="179"/>
      <c r="T146" s="179"/>
      <c r="U146" s="179"/>
      <c r="V146" s="179"/>
      <c r="W146" s="179"/>
      <c r="X146" s="179"/>
      <c r="Y146" s="179"/>
      <c r="Z146" s="179"/>
      <c r="AA146" s="179"/>
      <c r="AB146" s="179"/>
      <c r="AC146" s="179"/>
      <c r="AD146" s="179"/>
      <c r="AE146" s="179"/>
      <c r="AF146" s="179"/>
      <c r="AG146" s="179"/>
      <c r="AH146" s="179"/>
      <c r="AI146" s="179"/>
      <c r="AJ146" s="179"/>
      <c r="AK146" s="179"/>
      <c r="AL146" s="179"/>
      <c r="AM146" s="179"/>
      <c r="AN146" s="179"/>
      <c r="AO146" s="179">
        <f t="shared" si="50"/>
        <v>26055585</v>
      </c>
      <c r="AP146" s="179">
        <f t="shared" si="50"/>
        <v>26055585</v>
      </c>
      <c r="AQ146" s="179">
        <f t="shared" si="50"/>
        <v>26055585</v>
      </c>
      <c r="AR146" s="179">
        <f t="shared" si="49"/>
        <v>24338650</v>
      </c>
      <c r="AS146" s="187"/>
    </row>
    <row r="147" spans="1:45" ht="27" thickTop="1" thickBot="1" x14ac:dyDescent="0.35">
      <c r="A147" s="241"/>
      <c r="B147" s="241"/>
      <c r="C147" s="241"/>
      <c r="D147" s="241"/>
      <c r="E147" s="242"/>
      <c r="F147" s="242"/>
      <c r="G147" s="241"/>
      <c r="H147" s="157" t="s">
        <v>833</v>
      </c>
      <c r="I147" s="179">
        <v>0</v>
      </c>
      <c r="J147" s="179">
        <v>0</v>
      </c>
      <c r="K147" s="179">
        <v>0</v>
      </c>
      <c r="L147" s="179">
        <v>0</v>
      </c>
      <c r="M147" s="179"/>
      <c r="N147" s="179"/>
      <c r="O147" s="179"/>
      <c r="P147" s="179"/>
      <c r="Q147" s="179"/>
      <c r="R147" s="179"/>
      <c r="S147" s="179"/>
      <c r="T147" s="179"/>
      <c r="U147" s="179"/>
      <c r="V147" s="179"/>
      <c r="W147" s="179"/>
      <c r="X147" s="179"/>
      <c r="Y147" s="179"/>
      <c r="Z147" s="179"/>
      <c r="AA147" s="179"/>
      <c r="AB147" s="179"/>
      <c r="AC147" s="179"/>
      <c r="AD147" s="179"/>
      <c r="AE147" s="179"/>
      <c r="AF147" s="179"/>
      <c r="AG147" s="179"/>
      <c r="AH147" s="179"/>
      <c r="AI147" s="179"/>
      <c r="AJ147" s="179"/>
      <c r="AK147" s="179"/>
      <c r="AL147" s="179"/>
      <c r="AM147" s="179"/>
      <c r="AN147" s="179"/>
      <c r="AO147" s="179">
        <f t="shared" si="50"/>
        <v>0</v>
      </c>
      <c r="AP147" s="179">
        <f t="shared" si="50"/>
        <v>0</v>
      </c>
      <c r="AQ147" s="179">
        <f t="shared" si="50"/>
        <v>0</v>
      </c>
      <c r="AR147" s="179">
        <f t="shared" si="49"/>
        <v>0</v>
      </c>
      <c r="AS147" s="187"/>
    </row>
    <row r="148" spans="1:45" ht="27" thickTop="1" thickBot="1" x14ac:dyDescent="0.35">
      <c r="A148" s="241"/>
      <c r="B148" s="241"/>
      <c r="C148" s="241"/>
      <c r="D148" s="241"/>
      <c r="E148" s="242"/>
      <c r="F148" s="242"/>
      <c r="G148" s="242"/>
      <c r="H148" s="130" t="s">
        <v>834</v>
      </c>
      <c r="I148" s="179">
        <v>1522301480</v>
      </c>
      <c r="J148" s="179">
        <v>1445925553</v>
      </c>
      <c r="K148" s="179">
        <v>1445925553</v>
      </c>
      <c r="L148" s="179">
        <v>1432016082</v>
      </c>
      <c r="M148" s="179"/>
      <c r="N148" s="179"/>
      <c r="O148" s="179"/>
      <c r="P148" s="179"/>
      <c r="Q148" s="179"/>
      <c r="R148" s="179"/>
      <c r="S148" s="179"/>
      <c r="T148" s="179"/>
      <c r="U148" s="179"/>
      <c r="V148" s="179"/>
      <c r="W148" s="179"/>
      <c r="X148" s="179"/>
      <c r="Y148" s="179"/>
      <c r="Z148" s="179"/>
      <c r="AA148" s="179"/>
      <c r="AB148" s="179"/>
      <c r="AC148" s="179">
        <v>3179498075</v>
      </c>
      <c r="AD148" s="179">
        <v>3179498075</v>
      </c>
      <c r="AE148" s="179">
        <v>3179498074</v>
      </c>
      <c r="AF148" s="179">
        <v>3179498074</v>
      </c>
      <c r="AG148" s="179"/>
      <c r="AH148" s="179"/>
      <c r="AI148" s="179"/>
      <c r="AJ148" s="179"/>
      <c r="AK148" s="179"/>
      <c r="AL148" s="179"/>
      <c r="AM148" s="179"/>
      <c r="AN148" s="179"/>
      <c r="AO148" s="179">
        <f t="shared" si="50"/>
        <v>4701799555</v>
      </c>
      <c r="AP148" s="179">
        <f t="shared" si="50"/>
        <v>4625423628</v>
      </c>
      <c r="AQ148" s="179">
        <f t="shared" si="50"/>
        <v>4625423627</v>
      </c>
      <c r="AR148" s="179">
        <f t="shared" si="49"/>
        <v>4611514156</v>
      </c>
      <c r="AS148" s="187"/>
    </row>
    <row r="149" spans="1:45" ht="14" thickTop="1" thickBot="1" x14ac:dyDescent="0.35">
      <c r="A149" s="249"/>
      <c r="B149" s="239"/>
      <c r="C149" s="239"/>
      <c r="D149" s="239"/>
      <c r="E149" s="249"/>
      <c r="F149" s="249"/>
      <c r="G149" s="249"/>
      <c r="H149" s="129" t="s">
        <v>835</v>
      </c>
      <c r="I149" s="183">
        <f>+I150+I156</f>
        <v>12237336513.068487</v>
      </c>
      <c r="J149" s="183">
        <f t="shared" ref="J149:AN149" si="59">+J150+J156</f>
        <v>11797614460.065336</v>
      </c>
      <c r="K149" s="183">
        <f t="shared" si="59"/>
        <v>11676805868.879246</v>
      </c>
      <c r="L149" s="183">
        <f t="shared" si="59"/>
        <v>9827207573.1881599</v>
      </c>
      <c r="M149" s="183">
        <f t="shared" si="59"/>
        <v>0</v>
      </c>
      <c r="N149" s="183">
        <f t="shared" si="59"/>
        <v>0</v>
      </c>
      <c r="O149" s="183">
        <f t="shared" si="59"/>
        <v>0</v>
      </c>
      <c r="P149" s="183">
        <f t="shared" si="59"/>
        <v>0</v>
      </c>
      <c r="Q149" s="183">
        <f t="shared" si="59"/>
        <v>0</v>
      </c>
      <c r="R149" s="183">
        <f t="shared" si="59"/>
        <v>0</v>
      </c>
      <c r="S149" s="183">
        <f t="shared" si="59"/>
        <v>0</v>
      </c>
      <c r="T149" s="183">
        <f t="shared" si="59"/>
        <v>0</v>
      </c>
      <c r="U149" s="183">
        <f t="shared" si="59"/>
        <v>0</v>
      </c>
      <c r="V149" s="183">
        <f t="shared" si="59"/>
        <v>0</v>
      </c>
      <c r="W149" s="183">
        <f t="shared" si="59"/>
        <v>0</v>
      </c>
      <c r="X149" s="183">
        <f t="shared" si="59"/>
        <v>0</v>
      </c>
      <c r="Y149" s="183">
        <f t="shared" si="59"/>
        <v>0</v>
      </c>
      <c r="Z149" s="183">
        <f t="shared" si="59"/>
        <v>0</v>
      </c>
      <c r="AA149" s="183">
        <f t="shared" si="59"/>
        <v>0</v>
      </c>
      <c r="AB149" s="183">
        <f t="shared" si="59"/>
        <v>0</v>
      </c>
      <c r="AC149" s="183">
        <f t="shared" si="59"/>
        <v>269370924</v>
      </c>
      <c r="AD149" s="183">
        <f t="shared" si="59"/>
        <v>269370924</v>
      </c>
      <c r="AE149" s="183">
        <f t="shared" si="59"/>
        <v>269370924</v>
      </c>
      <c r="AF149" s="183">
        <f t="shared" si="59"/>
        <v>269370924</v>
      </c>
      <c r="AG149" s="183">
        <f t="shared" si="59"/>
        <v>0</v>
      </c>
      <c r="AH149" s="183">
        <f t="shared" si="59"/>
        <v>0</v>
      </c>
      <c r="AI149" s="183">
        <f t="shared" si="59"/>
        <v>0</v>
      </c>
      <c r="AJ149" s="183">
        <f t="shared" si="59"/>
        <v>0</v>
      </c>
      <c r="AK149" s="183">
        <f t="shared" si="59"/>
        <v>1953386677</v>
      </c>
      <c r="AL149" s="183">
        <f t="shared" si="59"/>
        <v>1953386677</v>
      </c>
      <c r="AM149" s="183">
        <f t="shared" si="59"/>
        <v>1693822145</v>
      </c>
      <c r="AN149" s="183">
        <f t="shared" si="59"/>
        <v>1487858926</v>
      </c>
      <c r="AO149" s="183">
        <f t="shared" si="50"/>
        <v>14460094114.068487</v>
      </c>
      <c r="AP149" s="183">
        <f t="shared" si="50"/>
        <v>14020372061.065336</v>
      </c>
      <c r="AQ149" s="183">
        <f t="shared" si="50"/>
        <v>13639998937.879246</v>
      </c>
      <c r="AR149" s="183">
        <f t="shared" si="49"/>
        <v>11584437423.18816</v>
      </c>
      <c r="AS149" s="187"/>
    </row>
    <row r="150" spans="1:45" ht="14" thickTop="1" thickBot="1" x14ac:dyDescent="0.35">
      <c r="A150" s="249"/>
      <c r="B150" s="239"/>
      <c r="C150" s="239"/>
      <c r="D150" s="251"/>
      <c r="E150" s="252"/>
      <c r="F150" s="252"/>
      <c r="G150" s="252"/>
      <c r="H150" s="131" t="s">
        <v>836</v>
      </c>
      <c r="I150" s="185">
        <f>+I151</f>
        <v>2076924406</v>
      </c>
      <c r="J150" s="185">
        <f t="shared" ref="J150:AN151" si="60">+J151</f>
        <v>2062578666.6900001</v>
      </c>
      <c r="K150" s="185">
        <f t="shared" si="60"/>
        <v>2062578666.6900001</v>
      </c>
      <c r="L150" s="185">
        <f t="shared" si="60"/>
        <v>1254103181.8</v>
      </c>
      <c r="M150" s="185">
        <f t="shared" si="60"/>
        <v>0</v>
      </c>
      <c r="N150" s="185">
        <f t="shared" si="60"/>
        <v>0</v>
      </c>
      <c r="O150" s="185">
        <f t="shared" si="60"/>
        <v>0</v>
      </c>
      <c r="P150" s="185">
        <f t="shared" si="60"/>
        <v>0</v>
      </c>
      <c r="Q150" s="185">
        <f t="shared" si="60"/>
        <v>0</v>
      </c>
      <c r="R150" s="185">
        <f t="shared" si="60"/>
        <v>0</v>
      </c>
      <c r="S150" s="185">
        <f t="shared" si="60"/>
        <v>0</v>
      </c>
      <c r="T150" s="185">
        <f t="shared" si="60"/>
        <v>0</v>
      </c>
      <c r="U150" s="185">
        <f t="shared" si="60"/>
        <v>0</v>
      </c>
      <c r="V150" s="185">
        <f t="shared" si="60"/>
        <v>0</v>
      </c>
      <c r="W150" s="185">
        <f t="shared" si="60"/>
        <v>0</v>
      </c>
      <c r="X150" s="185">
        <f t="shared" si="60"/>
        <v>0</v>
      </c>
      <c r="Y150" s="185">
        <f t="shared" si="60"/>
        <v>0</v>
      </c>
      <c r="Z150" s="185">
        <f t="shared" si="60"/>
        <v>0</v>
      </c>
      <c r="AA150" s="185">
        <f t="shared" si="60"/>
        <v>0</v>
      </c>
      <c r="AB150" s="185">
        <f t="shared" si="60"/>
        <v>0</v>
      </c>
      <c r="AC150" s="185">
        <f t="shared" si="60"/>
        <v>269370924</v>
      </c>
      <c r="AD150" s="185">
        <f t="shared" si="60"/>
        <v>269370924</v>
      </c>
      <c r="AE150" s="185">
        <f t="shared" si="60"/>
        <v>269370924</v>
      </c>
      <c r="AF150" s="185">
        <f t="shared" si="60"/>
        <v>269370924</v>
      </c>
      <c r="AG150" s="185">
        <f t="shared" si="60"/>
        <v>0</v>
      </c>
      <c r="AH150" s="185">
        <f t="shared" si="60"/>
        <v>0</v>
      </c>
      <c r="AI150" s="185">
        <f t="shared" si="60"/>
        <v>0</v>
      </c>
      <c r="AJ150" s="185">
        <f t="shared" si="60"/>
        <v>0</v>
      </c>
      <c r="AK150" s="185">
        <f t="shared" si="60"/>
        <v>1953386677</v>
      </c>
      <c r="AL150" s="185">
        <f t="shared" si="60"/>
        <v>1953386677</v>
      </c>
      <c r="AM150" s="185">
        <f t="shared" si="60"/>
        <v>1693822145</v>
      </c>
      <c r="AN150" s="185">
        <f t="shared" si="60"/>
        <v>1487858926</v>
      </c>
      <c r="AO150" s="185">
        <f t="shared" si="50"/>
        <v>4299682007</v>
      </c>
      <c r="AP150" s="185">
        <f t="shared" si="50"/>
        <v>4285336267.6900001</v>
      </c>
      <c r="AQ150" s="185">
        <f t="shared" si="50"/>
        <v>4025771735.6900001</v>
      </c>
      <c r="AR150" s="185">
        <f t="shared" si="49"/>
        <v>3011333031.8000002</v>
      </c>
      <c r="AS150" s="187"/>
    </row>
    <row r="151" spans="1:45" ht="14" thickTop="1" thickBot="1" x14ac:dyDescent="0.35">
      <c r="A151" s="253"/>
      <c r="B151" s="253"/>
      <c r="C151" s="253"/>
      <c r="D151" s="253"/>
      <c r="E151" s="253"/>
      <c r="F151" s="253"/>
      <c r="G151" s="253"/>
      <c r="H151" s="132" t="s">
        <v>837</v>
      </c>
      <c r="I151" s="184">
        <f>+I152</f>
        <v>2076924406</v>
      </c>
      <c r="J151" s="184">
        <f t="shared" si="60"/>
        <v>2062578666.6900001</v>
      </c>
      <c r="K151" s="184">
        <f t="shared" si="60"/>
        <v>2062578666.6900001</v>
      </c>
      <c r="L151" s="184">
        <f t="shared" si="60"/>
        <v>1254103181.8</v>
      </c>
      <c r="M151" s="184">
        <f t="shared" si="60"/>
        <v>0</v>
      </c>
      <c r="N151" s="184">
        <f t="shared" si="60"/>
        <v>0</v>
      </c>
      <c r="O151" s="184">
        <f t="shared" si="60"/>
        <v>0</v>
      </c>
      <c r="P151" s="184">
        <f t="shared" si="60"/>
        <v>0</v>
      </c>
      <c r="Q151" s="184">
        <f t="shared" si="60"/>
        <v>0</v>
      </c>
      <c r="R151" s="184">
        <f t="shared" si="60"/>
        <v>0</v>
      </c>
      <c r="S151" s="184">
        <f t="shared" si="60"/>
        <v>0</v>
      </c>
      <c r="T151" s="184">
        <f t="shared" si="60"/>
        <v>0</v>
      </c>
      <c r="U151" s="184">
        <f t="shared" si="60"/>
        <v>0</v>
      </c>
      <c r="V151" s="184">
        <f t="shared" si="60"/>
        <v>0</v>
      </c>
      <c r="W151" s="184">
        <f t="shared" si="60"/>
        <v>0</v>
      </c>
      <c r="X151" s="184">
        <f t="shared" si="60"/>
        <v>0</v>
      </c>
      <c r="Y151" s="184">
        <f t="shared" si="60"/>
        <v>0</v>
      </c>
      <c r="Z151" s="184">
        <f t="shared" si="60"/>
        <v>0</v>
      </c>
      <c r="AA151" s="184">
        <f t="shared" si="60"/>
        <v>0</v>
      </c>
      <c r="AB151" s="184">
        <f t="shared" si="60"/>
        <v>0</v>
      </c>
      <c r="AC151" s="184">
        <f t="shared" si="60"/>
        <v>269370924</v>
      </c>
      <c r="AD151" s="184">
        <f t="shared" si="60"/>
        <v>269370924</v>
      </c>
      <c r="AE151" s="184">
        <f t="shared" si="60"/>
        <v>269370924</v>
      </c>
      <c r="AF151" s="184">
        <f t="shared" si="60"/>
        <v>269370924</v>
      </c>
      <c r="AG151" s="184">
        <f t="shared" si="60"/>
        <v>0</v>
      </c>
      <c r="AH151" s="184">
        <f t="shared" si="60"/>
        <v>0</v>
      </c>
      <c r="AI151" s="184">
        <f t="shared" si="60"/>
        <v>0</v>
      </c>
      <c r="AJ151" s="184">
        <f t="shared" si="60"/>
        <v>0</v>
      </c>
      <c r="AK151" s="184">
        <f t="shared" si="60"/>
        <v>1953386677</v>
      </c>
      <c r="AL151" s="184">
        <f t="shared" si="60"/>
        <v>1953386677</v>
      </c>
      <c r="AM151" s="184">
        <f t="shared" si="60"/>
        <v>1693822145</v>
      </c>
      <c r="AN151" s="184">
        <f t="shared" si="60"/>
        <v>1487858926</v>
      </c>
      <c r="AO151" s="184">
        <f t="shared" si="50"/>
        <v>4299682007</v>
      </c>
      <c r="AP151" s="184">
        <f t="shared" si="50"/>
        <v>4285336267.6900001</v>
      </c>
      <c r="AQ151" s="184">
        <f t="shared" si="50"/>
        <v>4025771735.6900001</v>
      </c>
      <c r="AR151" s="184">
        <f t="shared" si="49"/>
        <v>3011333031.8000002</v>
      </c>
      <c r="AS151" s="187"/>
    </row>
    <row r="152" spans="1:45" ht="53" thickTop="1" thickBot="1" x14ac:dyDescent="0.35">
      <c r="A152" s="253"/>
      <c r="B152" s="253"/>
      <c r="C152" s="253"/>
      <c r="D152" s="253"/>
      <c r="E152" s="253"/>
      <c r="F152" s="253"/>
      <c r="G152" s="253"/>
      <c r="H152" s="132" t="s">
        <v>838</v>
      </c>
      <c r="I152" s="184">
        <f>SUM(I153:I155)</f>
        <v>2076924406</v>
      </c>
      <c r="J152" s="184">
        <f t="shared" ref="J152:AN152" si="61">SUM(J153:J155)</f>
        <v>2062578666.6900001</v>
      </c>
      <c r="K152" s="184">
        <f t="shared" si="61"/>
        <v>2062578666.6900001</v>
      </c>
      <c r="L152" s="184">
        <f t="shared" si="61"/>
        <v>1254103181.8</v>
      </c>
      <c r="M152" s="184">
        <f t="shared" si="61"/>
        <v>0</v>
      </c>
      <c r="N152" s="184">
        <f t="shared" si="61"/>
        <v>0</v>
      </c>
      <c r="O152" s="184">
        <f t="shared" si="61"/>
        <v>0</v>
      </c>
      <c r="P152" s="184">
        <f t="shared" si="61"/>
        <v>0</v>
      </c>
      <c r="Q152" s="184">
        <f t="shared" si="61"/>
        <v>0</v>
      </c>
      <c r="R152" s="184">
        <f t="shared" si="61"/>
        <v>0</v>
      </c>
      <c r="S152" s="184">
        <f t="shared" si="61"/>
        <v>0</v>
      </c>
      <c r="T152" s="184">
        <f t="shared" si="61"/>
        <v>0</v>
      </c>
      <c r="U152" s="184">
        <f t="shared" si="61"/>
        <v>0</v>
      </c>
      <c r="V152" s="184">
        <f t="shared" si="61"/>
        <v>0</v>
      </c>
      <c r="W152" s="184">
        <f t="shared" si="61"/>
        <v>0</v>
      </c>
      <c r="X152" s="184">
        <f t="shared" si="61"/>
        <v>0</v>
      </c>
      <c r="Y152" s="184">
        <f t="shared" si="61"/>
        <v>0</v>
      </c>
      <c r="Z152" s="184">
        <f t="shared" si="61"/>
        <v>0</v>
      </c>
      <c r="AA152" s="184">
        <f t="shared" si="61"/>
        <v>0</v>
      </c>
      <c r="AB152" s="184">
        <f t="shared" si="61"/>
        <v>0</v>
      </c>
      <c r="AC152" s="184">
        <f t="shared" si="61"/>
        <v>269370924</v>
      </c>
      <c r="AD152" s="184">
        <f t="shared" si="61"/>
        <v>269370924</v>
      </c>
      <c r="AE152" s="184">
        <f t="shared" si="61"/>
        <v>269370924</v>
      </c>
      <c r="AF152" s="184">
        <f t="shared" si="61"/>
        <v>269370924</v>
      </c>
      <c r="AG152" s="184">
        <f t="shared" si="61"/>
        <v>0</v>
      </c>
      <c r="AH152" s="184">
        <f t="shared" si="61"/>
        <v>0</v>
      </c>
      <c r="AI152" s="184">
        <f t="shared" si="61"/>
        <v>0</v>
      </c>
      <c r="AJ152" s="184">
        <f t="shared" si="61"/>
        <v>0</v>
      </c>
      <c r="AK152" s="184">
        <f t="shared" si="61"/>
        <v>1953386677</v>
      </c>
      <c r="AL152" s="184">
        <f t="shared" si="61"/>
        <v>1953386677</v>
      </c>
      <c r="AM152" s="184">
        <f t="shared" si="61"/>
        <v>1693822145</v>
      </c>
      <c r="AN152" s="184">
        <f t="shared" si="61"/>
        <v>1487858926</v>
      </c>
      <c r="AO152" s="184">
        <f t="shared" si="50"/>
        <v>4299682007</v>
      </c>
      <c r="AP152" s="184">
        <f t="shared" si="50"/>
        <v>4285336267.6900001</v>
      </c>
      <c r="AQ152" s="184">
        <f t="shared" si="50"/>
        <v>4025771735.6900001</v>
      </c>
      <c r="AR152" s="184">
        <f t="shared" si="49"/>
        <v>3011333031.8000002</v>
      </c>
      <c r="AS152" s="187"/>
    </row>
    <row r="153" spans="1:45" ht="27" thickTop="1" thickBot="1" x14ac:dyDescent="0.35">
      <c r="A153" s="241"/>
      <c r="B153" s="241"/>
      <c r="C153" s="241"/>
      <c r="D153" s="241"/>
      <c r="E153" s="242"/>
      <c r="F153" s="242"/>
      <c r="G153" s="241"/>
      <c r="H153" s="130" t="s">
        <v>839</v>
      </c>
      <c r="I153" s="179">
        <v>717110879</v>
      </c>
      <c r="J153" s="179">
        <v>707801771.69000006</v>
      </c>
      <c r="K153" s="179">
        <v>707801771.69000006</v>
      </c>
      <c r="L153" s="179">
        <v>697918251.79999995</v>
      </c>
      <c r="M153" s="179"/>
      <c r="N153" s="179"/>
      <c r="O153" s="179"/>
      <c r="P153" s="179"/>
      <c r="Q153" s="179"/>
      <c r="R153" s="179"/>
      <c r="S153" s="179"/>
      <c r="T153" s="179"/>
      <c r="U153" s="179"/>
      <c r="V153" s="179"/>
      <c r="W153" s="179"/>
      <c r="X153" s="179"/>
      <c r="Y153" s="179"/>
      <c r="Z153" s="179"/>
      <c r="AA153" s="179"/>
      <c r="AB153" s="179"/>
      <c r="AC153" s="179"/>
      <c r="AD153" s="179"/>
      <c r="AE153" s="179"/>
      <c r="AF153" s="179"/>
      <c r="AG153" s="179"/>
      <c r="AH153" s="179"/>
      <c r="AI153" s="179"/>
      <c r="AJ153" s="179"/>
      <c r="AK153" s="179"/>
      <c r="AL153" s="179"/>
      <c r="AM153" s="179"/>
      <c r="AN153" s="179"/>
      <c r="AO153" s="179">
        <f t="shared" si="50"/>
        <v>717110879</v>
      </c>
      <c r="AP153" s="179">
        <f t="shared" si="50"/>
        <v>707801771.69000006</v>
      </c>
      <c r="AQ153" s="179">
        <f t="shared" si="50"/>
        <v>707801771.69000006</v>
      </c>
      <c r="AR153" s="179">
        <f t="shared" si="49"/>
        <v>697918251.79999995</v>
      </c>
      <c r="AS153" s="187"/>
    </row>
    <row r="154" spans="1:45" ht="27" thickTop="1" thickBot="1" x14ac:dyDescent="0.35">
      <c r="A154" s="241"/>
      <c r="B154" s="241"/>
      <c r="C154" s="241"/>
      <c r="D154" s="241"/>
      <c r="E154" s="242"/>
      <c r="F154" s="242"/>
      <c r="G154" s="241"/>
      <c r="H154" s="130" t="s">
        <v>840</v>
      </c>
      <c r="I154" s="179">
        <v>1132120384.5999999</v>
      </c>
      <c r="J154" s="179">
        <v>1127083753</v>
      </c>
      <c r="K154" s="179">
        <v>1127083753</v>
      </c>
      <c r="L154" s="179">
        <v>328491788</v>
      </c>
      <c r="M154" s="179"/>
      <c r="N154" s="179"/>
      <c r="O154" s="179"/>
      <c r="P154" s="179"/>
      <c r="Q154" s="179"/>
      <c r="R154" s="179"/>
      <c r="S154" s="179"/>
      <c r="T154" s="179"/>
      <c r="U154" s="179"/>
      <c r="V154" s="179"/>
      <c r="W154" s="179"/>
      <c r="X154" s="179"/>
      <c r="Y154" s="179"/>
      <c r="Z154" s="179"/>
      <c r="AA154" s="179"/>
      <c r="AB154" s="179"/>
      <c r="AC154" s="179">
        <v>269370924</v>
      </c>
      <c r="AD154" s="179">
        <v>269370924</v>
      </c>
      <c r="AE154" s="179">
        <v>269370924</v>
      </c>
      <c r="AF154" s="179">
        <v>269370924</v>
      </c>
      <c r="AG154" s="179"/>
      <c r="AH154" s="179"/>
      <c r="AI154" s="179"/>
      <c r="AJ154" s="179"/>
      <c r="AK154" s="179">
        <v>1953386677</v>
      </c>
      <c r="AL154" s="179">
        <v>1953386677</v>
      </c>
      <c r="AM154" s="179">
        <v>1693822145</v>
      </c>
      <c r="AN154" s="179">
        <v>1487858926</v>
      </c>
      <c r="AO154" s="179">
        <f t="shared" si="50"/>
        <v>3354877985.5999999</v>
      </c>
      <c r="AP154" s="179">
        <f t="shared" si="50"/>
        <v>3349841354</v>
      </c>
      <c r="AQ154" s="179">
        <f t="shared" si="50"/>
        <v>3090276822</v>
      </c>
      <c r="AR154" s="179">
        <f t="shared" si="49"/>
        <v>2085721638</v>
      </c>
      <c r="AS154" s="187"/>
    </row>
    <row r="155" spans="1:45" ht="27" thickTop="1" thickBot="1" x14ac:dyDescent="0.35">
      <c r="A155" s="241"/>
      <c r="B155" s="241"/>
      <c r="C155" s="241"/>
      <c r="D155" s="241"/>
      <c r="E155" s="242"/>
      <c r="F155" s="242"/>
      <c r="G155" s="242"/>
      <c r="H155" s="130" t="s">
        <v>841</v>
      </c>
      <c r="I155" s="179">
        <v>227693142.40000001</v>
      </c>
      <c r="J155" s="179">
        <v>227693142</v>
      </c>
      <c r="K155" s="179">
        <v>227693142</v>
      </c>
      <c r="L155" s="179">
        <v>227693142</v>
      </c>
      <c r="M155" s="179"/>
      <c r="N155" s="179"/>
      <c r="O155" s="179"/>
      <c r="P155" s="179"/>
      <c r="Q155" s="179"/>
      <c r="R155" s="179"/>
      <c r="S155" s="179"/>
      <c r="T155" s="179"/>
      <c r="U155" s="179"/>
      <c r="V155" s="179"/>
      <c r="W155" s="179"/>
      <c r="X155" s="179"/>
      <c r="Y155" s="179"/>
      <c r="Z155" s="179"/>
      <c r="AA155" s="179"/>
      <c r="AB155" s="179"/>
      <c r="AC155" s="179"/>
      <c r="AD155" s="179"/>
      <c r="AE155" s="179"/>
      <c r="AF155" s="179"/>
      <c r="AG155" s="179"/>
      <c r="AH155" s="179"/>
      <c r="AI155" s="179"/>
      <c r="AJ155" s="179"/>
      <c r="AK155" s="179"/>
      <c r="AL155" s="179"/>
      <c r="AM155" s="179"/>
      <c r="AN155" s="179"/>
      <c r="AO155" s="179">
        <f t="shared" si="50"/>
        <v>227693142.40000001</v>
      </c>
      <c r="AP155" s="179">
        <f t="shared" si="50"/>
        <v>227693142</v>
      </c>
      <c r="AQ155" s="179">
        <f t="shared" si="50"/>
        <v>227693142</v>
      </c>
      <c r="AR155" s="179">
        <f t="shared" si="49"/>
        <v>227693142</v>
      </c>
      <c r="AS155" s="187"/>
    </row>
    <row r="156" spans="1:45" ht="14" thickTop="1" thickBot="1" x14ac:dyDescent="0.35">
      <c r="A156" s="249"/>
      <c r="B156" s="249"/>
      <c r="C156" s="249"/>
      <c r="D156" s="249"/>
      <c r="E156" s="249"/>
      <c r="F156" s="249"/>
      <c r="G156" s="249"/>
      <c r="H156" s="20" t="s">
        <v>842</v>
      </c>
      <c r="I156" s="183">
        <f>+I157+I163</f>
        <v>10160412107.068487</v>
      </c>
      <c r="J156" s="183">
        <f t="shared" ref="J156:AN156" si="62">+J157+J163</f>
        <v>9735035793.3753357</v>
      </c>
      <c r="K156" s="183">
        <f t="shared" si="62"/>
        <v>9614227202.1892452</v>
      </c>
      <c r="L156" s="183">
        <f t="shared" si="62"/>
        <v>8573104391.3881607</v>
      </c>
      <c r="M156" s="183">
        <f t="shared" si="62"/>
        <v>0</v>
      </c>
      <c r="N156" s="183">
        <f t="shared" si="62"/>
        <v>0</v>
      </c>
      <c r="O156" s="183">
        <f t="shared" si="62"/>
        <v>0</v>
      </c>
      <c r="P156" s="183">
        <f t="shared" si="62"/>
        <v>0</v>
      </c>
      <c r="Q156" s="183">
        <f t="shared" si="62"/>
        <v>0</v>
      </c>
      <c r="R156" s="183">
        <f t="shared" si="62"/>
        <v>0</v>
      </c>
      <c r="S156" s="183">
        <f t="shared" si="62"/>
        <v>0</v>
      </c>
      <c r="T156" s="183">
        <f t="shared" si="62"/>
        <v>0</v>
      </c>
      <c r="U156" s="183">
        <f t="shared" si="62"/>
        <v>0</v>
      </c>
      <c r="V156" s="183">
        <f t="shared" si="62"/>
        <v>0</v>
      </c>
      <c r="W156" s="183">
        <f t="shared" si="62"/>
        <v>0</v>
      </c>
      <c r="X156" s="183">
        <f t="shared" si="62"/>
        <v>0</v>
      </c>
      <c r="Y156" s="183">
        <f t="shared" si="62"/>
        <v>0</v>
      </c>
      <c r="Z156" s="183">
        <f t="shared" si="62"/>
        <v>0</v>
      </c>
      <c r="AA156" s="183">
        <f t="shared" si="62"/>
        <v>0</v>
      </c>
      <c r="AB156" s="183">
        <f t="shared" si="62"/>
        <v>0</v>
      </c>
      <c r="AC156" s="183">
        <f t="shared" si="62"/>
        <v>0</v>
      </c>
      <c r="AD156" s="183">
        <f t="shared" si="62"/>
        <v>0</v>
      </c>
      <c r="AE156" s="183">
        <f t="shared" si="62"/>
        <v>0</v>
      </c>
      <c r="AF156" s="183">
        <f t="shared" si="62"/>
        <v>0</v>
      </c>
      <c r="AG156" s="183">
        <f t="shared" si="62"/>
        <v>0</v>
      </c>
      <c r="AH156" s="183">
        <f t="shared" si="62"/>
        <v>0</v>
      </c>
      <c r="AI156" s="183">
        <f t="shared" si="62"/>
        <v>0</v>
      </c>
      <c r="AJ156" s="183">
        <f t="shared" si="62"/>
        <v>0</v>
      </c>
      <c r="AK156" s="183">
        <f t="shared" si="62"/>
        <v>0</v>
      </c>
      <c r="AL156" s="183">
        <f t="shared" si="62"/>
        <v>0</v>
      </c>
      <c r="AM156" s="183">
        <f t="shared" si="62"/>
        <v>0</v>
      </c>
      <c r="AN156" s="183">
        <f t="shared" si="62"/>
        <v>0</v>
      </c>
      <c r="AO156" s="183">
        <f t="shared" si="50"/>
        <v>10160412107.068487</v>
      </c>
      <c r="AP156" s="183">
        <f t="shared" si="50"/>
        <v>9735035793.3753357</v>
      </c>
      <c r="AQ156" s="183">
        <f t="shared" si="50"/>
        <v>9614227202.1892452</v>
      </c>
      <c r="AR156" s="183">
        <f t="shared" si="49"/>
        <v>8573104391.3881607</v>
      </c>
      <c r="AS156" s="187"/>
    </row>
    <row r="157" spans="1:45" ht="14" thickTop="1" thickBot="1" x14ac:dyDescent="0.35">
      <c r="A157" s="253"/>
      <c r="B157" s="253"/>
      <c r="C157" s="253"/>
      <c r="D157" s="253"/>
      <c r="E157" s="253"/>
      <c r="F157" s="253"/>
      <c r="G157" s="253"/>
      <c r="H157" s="21" t="s">
        <v>843</v>
      </c>
      <c r="I157" s="184">
        <f>+I158</f>
        <v>2647724097.0033593</v>
      </c>
      <c r="J157" s="184">
        <f t="shared" ref="J157:AN157" si="63">+J158</f>
        <v>2462753603</v>
      </c>
      <c r="K157" s="184">
        <f t="shared" si="63"/>
        <v>2429627381.0000014</v>
      </c>
      <c r="L157" s="184">
        <f t="shared" si="63"/>
        <v>1743240085.1989174</v>
      </c>
      <c r="M157" s="184">
        <f t="shared" si="63"/>
        <v>0</v>
      </c>
      <c r="N157" s="184">
        <f t="shared" si="63"/>
        <v>0</v>
      </c>
      <c r="O157" s="184">
        <f t="shared" si="63"/>
        <v>0</v>
      </c>
      <c r="P157" s="184">
        <f t="shared" si="63"/>
        <v>0</v>
      </c>
      <c r="Q157" s="184">
        <f t="shared" si="63"/>
        <v>0</v>
      </c>
      <c r="R157" s="184">
        <f t="shared" si="63"/>
        <v>0</v>
      </c>
      <c r="S157" s="184">
        <f t="shared" si="63"/>
        <v>0</v>
      </c>
      <c r="T157" s="184">
        <f t="shared" si="63"/>
        <v>0</v>
      </c>
      <c r="U157" s="184">
        <f t="shared" si="63"/>
        <v>0</v>
      </c>
      <c r="V157" s="184">
        <f t="shared" si="63"/>
        <v>0</v>
      </c>
      <c r="W157" s="184">
        <f t="shared" si="63"/>
        <v>0</v>
      </c>
      <c r="X157" s="184">
        <f t="shared" si="63"/>
        <v>0</v>
      </c>
      <c r="Y157" s="184">
        <f t="shared" si="63"/>
        <v>0</v>
      </c>
      <c r="Z157" s="184">
        <f t="shared" si="63"/>
        <v>0</v>
      </c>
      <c r="AA157" s="184">
        <f t="shared" si="63"/>
        <v>0</v>
      </c>
      <c r="AB157" s="184">
        <f t="shared" si="63"/>
        <v>0</v>
      </c>
      <c r="AC157" s="184">
        <f t="shared" si="63"/>
        <v>0</v>
      </c>
      <c r="AD157" s="184">
        <f t="shared" si="63"/>
        <v>0</v>
      </c>
      <c r="AE157" s="184">
        <f t="shared" si="63"/>
        <v>0</v>
      </c>
      <c r="AF157" s="184">
        <f t="shared" si="63"/>
        <v>0</v>
      </c>
      <c r="AG157" s="184">
        <f t="shared" si="63"/>
        <v>0</v>
      </c>
      <c r="AH157" s="184">
        <f t="shared" si="63"/>
        <v>0</v>
      </c>
      <c r="AI157" s="184">
        <f t="shared" si="63"/>
        <v>0</v>
      </c>
      <c r="AJ157" s="184">
        <f t="shared" si="63"/>
        <v>0</v>
      </c>
      <c r="AK157" s="184">
        <f t="shared" si="63"/>
        <v>0</v>
      </c>
      <c r="AL157" s="184">
        <f t="shared" si="63"/>
        <v>0</v>
      </c>
      <c r="AM157" s="184">
        <f t="shared" si="63"/>
        <v>0</v>
      </c>
      <c r="AN157" s="184">
        <f t="shared" si="63"/>
        <v>0</v>
      </c>
      <c r="AO157" s="184">
        <f t="shared" si="50"/>
        <v>2647724097.0033593</v>
      </c>
      <c r="AP157" s="184">
        <f t="shared" si="50"/>
        <v>2462753603</v>
      </c>
      <c r="AQ157" s="184">
        <f t="shared" si="50"/>
        <v>2429627381.0000014</v>
      </c>
      <c r="AR157" s="184">
        <f t="shared" si="49"/>
        <v>1743240085.1989174</v>
      </c>
      <c r="AS157" s="187"/>
    </row>
    <row r="158" spans="1:45" ht="27" thickTop="1" thickBot="1" x14ac:dyDescent="0.35">
      <c r="A158" s="253"/>
      <c r="B158" s="253"/>
      <c r="C158" s="253"/>
      <c r="D158" s="253"/>
      <c r="E158" s="253"/>
      <c r="F158" s="253"/>
      <c r="G158" s="253"/>
      <c r="H158" s="132" t="s">
        <v>863</v>
      </c>
      <c r="I158" s="184">
        <f>SUM(I159:I162)</f>
        <v>2647724097.0033593</v>
      </c>
      <c r="J158" s="184">
        <f t="shared" ref="J158:AN158" si="64">SUM(J159:J162)</f>
        <v>2462753603</v>
      </c>
      <c r="K158" s="184">
        <f t="shared" si="64"/>
        <v>2429627381.0000014</v>
      </c>
      <c r="L158" s="184">
        <f t="shared" si="64"/>
        <v>1743240085.1989174</v>
      </c>
      <c r="M158" s="184">
        <f t="shared" si="64"/>
        <v>0</v>
      </c>
      <c r="N158" s="184">
        <f t="shared" si="64"/>
        <v>0</v>
      </c>
      <c r="O158" s="184">
        <f t="shared" si="64"/>
        <v>0</v>
      </c>
      <c r="P158" s="184">
        <f t="shared" si="64"/>
        <v>0</v>
      </c>
      <c r="Q158" s="184">
        <f t="shared" si="64"/>
        <v>0</v>
      </c>
      <c r="R158" s="184">
        <f t="shared" si="64"/>
        <v>0</v>
      </c>
      <c r="S158" s="184">
        <f t="shared" si="64"/>
        <v>0</v>
      </c>
      <c r="T158" s="184">
        <f t="shared" si="64"/>
        <v>0</v>
      </c>
      <c r="U158" s="184">
        <f t="shared" si="64"/>
        <v>0</v>
      </c>
      <c r="V158" s="184">
        <f t="shared" si="64"/>
        <v>0</v>
      </c>
      <c r="W158" s="184">
        <f t="shared" si="64"/>
        <v>0</v>
      </c>
      <c r="X158" s="184">
        <f t="shared" si="64"/>
        <v>0</v>
      </c>
      <c r="Y158" s="184">
        <f t="shared" si="64"/>
        <v>0</v>
      </c>
      <c r="Z158" s="184">
        <f t="shared" si="64"/>
        <v>0</v>
      </c>
      <c r="AA158" s="184">
        <f t="shared" si="64"/>
        <v>0</v>
      </c>
      <c r="AB158" s="184">
        <f t="shared" si="64"/>
        <v>0</v>
      </c>
      <c r="AC158" s="184">
        <f t="shared" si="64"/>
        <v>0</v>
      </c>
      <c r="AD158" s="184">
        <f t="shared" si="64"/>
        <v>0</v>
      </c>
      <c r="AE158" s="184">
        <f t="shared" si="64"/>
        <v>0</v>
      </c>
      <c r="AF158" s="184">
        <f t="shared" si="64"/>
        <v>0</v>
      </c>
      <c r="AG158" s="184">
        <f t="shared" si="64"/>
        <v>0</v>
      </c>
      <c r="AH158" s="184">
        <f t="shared" si="64"/>
        <v>0</v>
      </c>
      <c r="AI158" s="184">
        <f t="shared" si="64"/>
        <v>0</v>
      </c>
      <c r="AJ158" s="184">
        <f t="shared" si="64"/>
        <v>0</v>
      </c>
      <c r="AK158" s="184">
        <f t="shared" si="64"/>
        <v>0</v>
      </c>
      <c r="AL158" s="184">
        <f t="shared" si="64"/>
        <v>0</v>
      </c>
      <c r="AM158" s="184">
        <f t="shared" si="64"/>
        <v>0</v>
      </c>
      <c r="AN158" s="184">
        <f t="shared" si="64"/>
        <v>0</v>
      </c>
      <c r="AO158" s="184">
        <f t="shared" si="50"/>
        <v>2647724097.0033593</v>
      </c>
      <c r="AP158" s="184">
        <f t="shared" si="50"/>
        <v>2462753603</v>
      </c>
      <c r="AQ158" s="184">
        <f t="shared" si="50"/>
        <v>2429627381.0000014</v>
      </c>
      <c r="AR158" s="184">
        <f t="shared" si="49"/>
        <v>1743240085.1989174</v>
      </c>
      <c r="AS158" s="187"/>
    </row>
    <row r="159" spans="1:45" ht="27" thickTop="1" thickBot="1" x14ac:dyDescent="0.35">
      <c r="A159" s="241"/>
      <c r="B159" s="241"/>
      <c r="C159" s="243"/>
      <c r="D159" s="241"/>
      <c r="E159" s="242"/>
      <c r="F159" s="241"/>
      <c r="G159" s="241"/>
      <c r="H159" s="157" t="s">
        <v>844</v>
      </c>
      <c r="I159" s="271">
        <f>568246582.4-0.69</f>
        <v>568246581.70999992</v>
      </c>
      <c r="J159" s="179">
        <v>477329812</v>
      </c>
      <c r="K159" s="179">
        <v>477329812</v>
      </c>
      <c r="L159" s="179">
        <v>213699719.40000001</v>
      </c>
      <c r="M159" s="179"/>
      <c r="N159" s="179"/>
      <c r="O159" s="179"/>
      <c r="P159" s="179"/>
      <c r="Q159" s="179"/>
      <c r="R159" s="179"/>
      <c r="S159" s="179"/>
      <c r="T159" s="179"/>
      <c r="U159" s="179"/>
      <c r="V159" s="179"/>
      <c r="W159" s="179"/>
      <c r="X159" s="179"/>
      <c r="Y159" s="179"/>
      <c r="Z159" s="179"/>
      <c r="AA159" s="179"/>
      <c r="AB159" s="179"/>
      <c r="AC159" s="179"/>
      <c r="AD159" s="179"/>
      <c r="AE159" s="179"/>
      <c r="AF159" s="179"/>
      <c r="AG159" s="179"/>
      <c r="AH159" s="179"/>
      <c r="AI159" s="179"/>
      <c r="AJ159" s="179"/>
      <c r="AK159" s="179"/>
      <c r="AL159" s="179"/>
      <c r="AM159" s="179"/>
      <c r="AN159" s="179"/>
      <c r="AO159" s="179">
        <f t="shared" si="50"/>
        <v>568246581.70999992</v>
      </c>
      <c r="AP159" s="179">
        <f t="shared" si="50"/>
        <v>477329812</v>
      </c>
      <c r="AQ159" s="179">
        <f t="shared" si="50"/>
        <v>477329812</v>
      </c>
      <c r="AR159" s="179">
        <f t="shared" si="49"/>
        <v>213699719.40000001</v>
      </c>
      <c r="AS159" s="187"/>
    </row>
    <row r="160" spans="1:45" ht="15.65" customHeight="1" thickTop="1" thickBot="1" x14ac:dyDescent="0.35">
      <c r="A160" s="241"/>
      <c r="B160" s="241"/>
      <c r="C160" s="243"/>
      <c r="D160" s="241"/>
      <c r="E160" s="242"/>
      <c r="F160" s="241"/>
      <c r="G160" s="241"/>
      <c r="H160" s="157" t="s">
        <v>893</v>
      </c>
      <c r="I160" s="179">
        <v>876256777.14335918</v>
      </c>
      <c r="J160" s="179">
        <v>825176650</v>
      </c>
      <c r="K160" s="179">
        <v>792050427.99999976</v>
      </c>
      <c r="L160" s="179">
        <v>461749324.65922308</v>
      </c>
      <c r="M160" s="179"/>
      <c r="N160" s="179"/>
      <c r="O160" s="179"/>
      <c r="P160" s="179"/>
      <c r="Q160" s="179"/>
      <c r="R160" s="179"/>
      <c r="S160" s="179"/>
      <c r="T160" s="179"/>
      <c r="U160" s="179"/>
      <c r="V160" s="179"/>
      <c r="W160" s="179"/>
      <c r="X160" s="179"/>
      <c r="Y160" s="179"/>
      <c r="Z160" s="179"/>
      <c r="AA160" s="179"/>
      <c r="AB160" s="179"/>
      <c r="AC160" s="179"/>
      <c r="AD160" s="179"/>
      <c r="AE160" s="179"/>
      <c r="AF160" s="179"/>
      <c r="AG160" s="179"/>
      <c r="AH160" s="179"/>
      <c r="AI160" s="179"/>
      <c r="AJ160" s="179"/>
      <c r="AK160" s="179"/>
      <c r="AL160" s="179"/>
      <c r="AM160" s="179"/>
      <c r="AN160" s="179"/>
      <c r="AO160" s="179">
        <f t="shared" si="50"/>
        <v>876256777.14335918</v>
      </c>
      <c r="AP160" s="179">
        <f t="shared" si="50"/>
        <v>825176650</v>
      </c>
      <c r="AQ160" s="179">
        <f t="shared" si="50"/>
        <v>792050427.99999976</v>
      </c>
      <c r="AR160" s="179">
        <f t="shared" si="49"/>
        <v>461749324.65922308</v>
      </c>
      <c r="AS160" s="187"/>
    </row>
    <row r="161" spans="1:45" ht="27" thickTop="1" thickBot="1" x14ac:dyDescent="0.35">
      <c r="A161" s="241"/>
      <c r="B161" s="241"/>
      <c r="C161" s="243"/>
      <c r="D161" s="241"/>
      <c r="E161" s="242"/>
      <c r="F161" s="241"/>
      <c r="G161" s="241"/>
      <c r="H161" s="130" t="s">
        <v>845</v>
      </c>
      <c r="I161" s="179">
        <v>1087917245.1500001</v>
      </c>
      <c r="J161" s="179">
        <v>1046735787</v>
      </c>
      <c r="K161" s="179">
        <v>1046735787.0000017</v>
      </c>
      <c r="L161" s="179">
        <v>1017079629.1396942</v>
      </c>
      <c r="M161" s="179"/>
      <c r="N161" s="179"/>
      <c r="O161" s="179"/>
      <c r="P161" s="179"/>
      <c r="Q161" s="179"/>
      <c r="R161" s="179"/>
      <c r="S161" s="179"/>
      <c r="T161" s="179"/>
      <c r="U161" s="179"/>
      <c r="V161" s="179"/>
      <c r="W161" s="179"/>
      <c r="X161" s="179"/>
      <c r="Y161" s="179"/>
      <c r="Z161" s="179"/>
      <c r="AA161" s="179"/>
      <c r="AB161" s="179"/>
      <c r="AC161" s="179"/>
      <c r="AD161" s="179"/>
      <c r="AE161" s="179"/>
      <c r="AF161" s="179"/>
      <c r="AG161" s="179"/>
      <c r="AH161" s="179"/>
      <c r="AI161" s="179"/>
      <c r="AJ161" s="179"/>
      <c r="AK161" s="179"/>
      <c r="AL161" s="179"/>
      <c r="AM161" s="179"/>
      <c r="AN161" s="179"/>
      <c r="AO161" s="179">
        <f t="shared" si="50"/>
        <v>1087917245.1500001</v>
      </c>
      <c r="AP161" s="179">
        <f t="shared" si="50"/>
        <v>1046735787</v>
      </c>
      <c r="AQ161" s="179">
        <f t="shared" si="50"/>
        <v>1046735787.0000017</v>
      </c>
      <c r="AR161" s="179">
        <f t="shared" si="49"/>
        <v>1017079629.1396942</v>
      </c>
      <c r="AS161" s="187"/>
    </row>
    <row r="162" spans="1:45" ht="27" thickTop="1" thickBot="1" x14ac:dyDescent="0.35">
      <c r="A162" s="241"/>
      <c r="B162" s="241"/>
      <c r="C162" s="243"/>
      <c r="D162" s="241"/>
      <c r="E162" s="242"/>
      <c r="F162" s="242"/>
      <c r="G162" s="241"/>
      <c r="H162" s="130" t="s">
        <v>894</v>
      </c>
      <c r="I162" s="179">
        <v>115303493</v>
      </c>
      <c r="J162" s="179">
        <v>113511354</v>
      </c>
      <c r="K162" s="179">
        <v>113511354</v>
      </c>
      <c r="L162" s="179">
        <v>50711412</v>
      </c>
      <c r="M162" s="179"/>
      <c r="N162" s="179"/>
      <c r="O162" s="179"/>
      <c r="P162" s="179"/>
      <c r="Q162" s="179"/>
      <c r="R162" s="179"/>
      <c r="S162" s="179"/>
      <c r="T162" s="179"/>
      <c r="U162" s="179"/>
      <c r="V162" s="179"/>
      <c r="W162" s="179"/>
      <c r="X162" s="179"/>
      <c r="Y162" s="179"/>
      <c r="Z162" s="179"/>
      <c r="AA162" s="179"/>
      <c r="AB162" s="179"/>
      <c r="AC162" s="179"/>
      <c r="AD162" s="179"/>
      <c r="AE162" s="179"/>
      <c r="AF162" s="179"/>
      <c r="AG162" s="179"/>
      <c r="AH162" s="179"/>
      <c r="AI162" s="179"/>
      <c r="AJ162" s="179"/>
      <c r="AK162" s="179"/>
      <c r="AL162" s="179"/>
      <c r="AM162" s="179"/>
      <c r="AN162" s="179"/>
      <c r="AO162" s="179">
        <f t="shared" si="50"/>
        <v>115303493</v>
      </c>
      <c r="AP162" s="179">
        <f t="shared" si="50"/>
        <v>113511354</v>
      </c>
      <c r="AQ162" s="179">
        <f t="shared" si="50"/>
        <v>113511354</v>
      </c>
      <c r="AR162" s="179">
        <f t="shared" si="49"/>
        <v>50711412</v>
      </c>
      <c r="AS162" s="187"/>
    </row>
    <row r="163" spans="1:45" ht="27" thickTop="1" thickBot="1" x14ac:dyDescent="0.35">
      <c r="A163" s="23"/>
      <c r="B163" s="23"/>
      <c r="C163" s="23"/>
      <c r="D163" s="23"/>
      <c r="E163" s="23"/>
      <c r="F163" s="23"/>
      <c r="G163" s="21"/>
      <c r="H163" s="132" t="s">
        <v>846</v>
      </c>
      <c r="I163" s="186">
        <f>+I164</f>
        <v>7512688010.0651274</v>
      </c>
      <c r="J163" s="186">
        <f t="shared" ref="J163:AN163" si="65">+J164</f>
        <v>7272282190.3753357</v>
      </c>
      <c r="K163" s="186">
        <f t="shared" si="65"/>
        <v>7184599821.1892433</v>
      </c>
      <c r="L163" s="186">
        <f t="shared" si="65"/>
        <v>6829864306.1892433</v>
      </c>
      <c r="M163" s="186">
        <f t="shared" si="65"/>
        <v>0</v>
      </c>
      <c r="N163" s="186">
        <f t="shared" si="65"/>
        <v>0</v>
      </c>
      <c r="O163" s="186">
        <f t="shared" si="65"/>
        <v>0</v>
      </c>
      <c r="P163" s="186">
        <f t="shared" si="65"/>
        <v>0</v>
      </c>
      <c r="Q163" s="186">
        <f t="shared" si="65"/>
        <v>0</v>
      </c>
      <c r="R163" s="186">
        <f t="shared" si="65"/>
        <v>0</v>
      </c>
      <c r="S163" s="186">
        <f t="shared" si="65"/>
        <v>0</v>
      </c>
      <c r="T163" s="186">
        <f t="shared" si="65"/>
        <v>0</v>
      </c>
      <c r="U163" s="186">
        <f t="shared" si="65"/>
        <v>0</v>
      </c>
      <c r="V163" s="186">
        <f t="shared" si="65"/>
        <v>0</v>
      </c>
      <c r="W163" s="186">
        <f t="shared" si="65"/>
        <v>0</v>
      </c>
      <c r="X163" s="186">
        <f t="shared" si="65"/>
        <v>0</v>
      </c>
      <c r="Y163" s="186">
        <f t="shared" si="65"/>
        <v>0</v>
      </c>
      <c r="Z163" s="186">
        <f t="shared" si="65"/>
        <v>0</v>
      </c>
      <c r="AA163" s="186">
        <f t="shared" si="65"/>
        <v>0</v>
      </c>
      <c r="AB163" s="186">
        <f t="shared" si="65"/>
        <v>0</v>
      </c>
      <c r="AC163" s="186">
        <f t="shared" si="65"/>
        <v>0</v>
      </c>
      <c r="AD163" s="186">
        <f t="shared" si="65"/>
        <v>0</v>
      </c>
      <c r="AE163" s="186">
        <f t="shared" si="65"/>
        <v>0</v>
      </c>
      <c r="AF163" s="186">
        <f t="shared" si="65"/>
        <v>0</v>
      </c>
      <c r="AG163" s="186">
        <f t="shared" si="65"/>
        <v>0</v>
      </c>
      <c r="AH163" s="186">
        <f t="shared" si="65"/>
        <v>0</v>
      </c>
      <c r="AI163" s="186">
        <f t="shared" si="65"/>
        <v>0</v>
      </c>
      <c r="AJ163" s="186">
        <f t="shared" si="65"/>
        <v>0</v>
      </c>
      <c r="AK163" s="186">
        <f t="shared" si="65"/>
        <v>0</v>
      </c>
      <c r="AL163" s="186">
        <f t="shared" si="65"/>
        <v>0</v>
      </c>
      <c r="AM163" s="186">
        <f t="shared" si="65"/>
        <v>0</v>
      </c>
      <c r="AN163" s="186">
        <f t="shared" si="65"/>
        <v>0</v>
      </c>
      <c r="AO163" s="186">
        <f t="shared" si="50"/>
        <v>7512688010.0651274</v>
      </c>
      <c r="AP163" s="186">
        <f t="shared" si="50"/>
        <v>7272282190.3753357</v>
      </c>
      <c r="AQ163" s="186">
        <f t="shared" si="50"/>
        <v>7184599821.1892433</v>
      </c>
      <c r="AR163" s="186">
        <f t="shared" si="49"/>
        <v>6829864306.1892433</v>
      </c>
      <c r="AS163" s="187"/>
    </row>
    <row r="164" spans="1:45" ht="27" thickTop="1" thickBot="1" x14ac:dyDescent="0.35">
      <c r="A164" s="23"/>
      <c r="B164" s="23"/>
      <c r="C164" s="23"/>
      <c r="D164" s="23"/>
      <c r="E164" s="253"/>
      <c r="F164" s="253"/>
      <c r="G164" s="253"/>
      <c r="H164" s="132" t="s">
        <v>847</v>
      </c>
      <c r="I164" s="184">
        <f>SUM(I165:I180)</f>
        <v>7512688010.0651274</v>
      </c>
      <c r="J164" s="184">
        <f t="shared" ref="J164:AN164" si="66">SUM(J165:J180)</f>
        <v>7272282190.3753357</v>
      </c>
      <c r="K164" s="184">
        <f t="shared" si="66"/>
        <v>7184599821.1892433</v>
      </c>
      <c r="L164" s="184">
        <f t="shared" si="66"/>
        <v>6829864306.1892433</v>
      </c>
      <c r="M164" s="184">
        <f t="shared" si="66"/>
        <v>0</v>
      </c>
      <c r="N164" s="184">
        <f t="shared" si="66"/>
        <v>0</v>
      </c>
      <c r="O164" s="184">
        <f t="shared" si="66"/>
        <v>0</v>
      </c>
      <c r="P164" s="184">
        <f t="shared" si="66"/>
        <v>0</v>
      </c>
      <c r="Q164" s="184">
        <f t="shared" si="66"/>
        <v>0</v>
      </c>
      <c r="R164" s="184">
        <f t="shared" si="66"/>
        <v>0</v>
      </c>
      <c r="S164" s="184">
        <f t="shared" si="66"/>
        <v>0</v>
      </c>
      <c r="T164" s="184">
        <f t="shared" si="66"/>
        <v>0</v>
      </c>
      <c r="U164" s="184">
        <f t="shared" si="66"/>
        <v>0</v>
      </c>
      <c r="V164" s="184">
        <f t="shared" si="66"/>
        <v>0</v>
      </c>
      <c r="W164" s="184">
        <f t="shared" si="66"/>
        <v>0</v>
      </c>
      <c r="X164" s="184">
        <f t="shared" si="66"/>
        <v>0</v>
      </c>
      <c r="Y164" s="184">
        <f t="shared" si="66"/>
        <v>0</v>
      </c>
      <c r="Z164" s="184">
        <f t="shared" si="66"/>
        <v>0</v>
      </c>
      <c r="AA164" s="184">
        <f t="shared" si="66"/>
        <v>0</v>
      </c>
      <c r="AB164" s="184">
        <f t="shared" si="66"/>
        <v>0</v>
      </c>
      <c r="AC164" s="184">
        <f t="shared" si="66"/>
        <v>0</v>
      </c>
      <c r="AD164" s="184">
        <f t="shared" si="66"/>
        <v>0</v>
      </c>
      <c r="AE164" s="184">
        <f t="shared" si="66"/>
        <v>0</v>
      </c>
      <c r="AF164" s="184">
        <f t="shared" si="66"/>
        <v>0</v>
      </c>
      <c r="AG164" s="184">
        <f t="shared" si="66"/>
        <v>0</v>
      </c>
      <c r="AH164" s="184">
        <f t="shared" si="66"/>
        <v>0</v>
      </c>
      <c r="AI164" s="184">
        <f t="shared" si="66"/>
        <v>0</v>
      </c>
      <c r="AJ164" s="184">
        <f t="shared" si="66"/>
        <v>0</v>
      </c>
      <c r="AK164" s="184">
        <f t="shared" si="66"/>
        <v>0</v>
      </c>
      <c r="AL164" s="184">
        <f t="shared" si="66"/>
        <v>0</v>
      </c>
      <c r="AM164" s="184">
        <f t="shared" si="66"/>
        <v>0</v>
      </c>
      <c r="AN164" s="184">
        <f t="shared" si="66"/>
        <v>0</v>
      </c>
      <c r="AO164" s="184">
        <f t="shared" si="50"/>
        <v>7512688010.0651274</v>
      </c>
      <c r="AP164" s="184">
        <f t="shared" si="50"/>
        <v>7272282190.3753357</v>
      </c>
      <c r="AQ164" s="184">
        <f t="shared" si="50"/>
        <v>7184599821.1892433</v>
      </c>
      <c r="AR164" s="184">
        <f t="shared" si="49"/>
        <v>6829864306.1892433</v>
      </c>
      <c r="AS164" s="187"/>
    </row>
    <row r="165" spans="1:45" ht="14.15" customHeight="1" thickTop="1" thickBot="1" x14ac:dyDescent="0.35">
      <c r="A165" s="241"/>
      <c r="B165" s="241"/>
      <c r="C165" s="243"/>
      <c r="D165" s="243"/>
      <c r="E165" s="242"/>
      <c r="F165" s="242"/>
      <c r="G165" s="241"/>
      <c r="H165" s="157" t="s">
        <v>848</v>
      </c>
      <c r="I165" s="179">
        <v>695481700.27999997</v>
      </c>
      <c r="J165" s="179">
        <v>684895617</v>
      </c>
      <c r="K165" s="179">
        <v>683623482</v>
      </c>
      <c r="L165" s="179">
        <v>649054351</v>
      </c>
      <c r="M165" s="179"/>
      <c r="N165" s="179"/>
      <c r="O165" s="179"/>
      <c r="P165" s="179"/>
      <c r="Q165" s="179"/>
      <c r="R165" s="179"/>
      <c r="S165" s="179"/>
      <c r="T165" s="179"/>
      <c r="U165" s="179"/>
      <c r="V165" s="179"/>
      <c r="W165" s="179"/>
      <c r="X165" s="179"/>
      <c r="Y165" s="179"/>
      <c r="Z165" s="179"/>
      <c r="AA165" s="179"/>
      <c r="AB165" s="179"/>
      <c r="AC165" s="179"/>
      <c r="AD165" s="179"/>
      <c r="AE165" s="179"/>
      <c r="AF165" s="179"/>
      <c r="AG165" s="179"/>
      <c r="AH165" s="179"/>
      <c r="AI165" s="179"/>
      <c r="AJ165" s="179"/>
      <c r="AK165" s="179"/>
      <c r="AL165" s="179"/>
      <c r="AM165" s="179"/>
      <c r="AN165" s="179"/>
      <c r="AO165" s="179">
        <f t="shared" si="50"/>
        <v>695481700.27999997</v>
      </c>
      <c r="AP165" s="179">
        <f t="shared" si="50"/>
        <v>684895617</v>
      </c>
      <c r="AQ165" s="179">
        <f t="shared" si="50"/>
        <v>683623482</v>
      </c>
      <c r="AR165" s="179">
        <f t="shared" si="49"/>
        <v>649054351</v>
      </c>
      <c r="AS165" s="187"/>
    </row>
    <row r="166" spans="1:45" ht="27" thickTop="1" thickBot="1" x14ac:dyDescent="0.35">
      <c r="A166" s="241"/>
      <c r="B166" s="241"/>
      <c r="C166" s="243"/>
      <c r="D166" s="243"/>
      <c r="E166" s="242"/>
      <c r="F166" s="242"/>
      <c r="G166" s="241"/>
      <c r="H166" s="157" t="s">
        <v>849</v>
      </c>
      <c r="I166" s="179">
        <v>3142553456.6470976</v>
      </c>
      <c r="J166" s="179">
        <v>3069991091.1230679</v>
      </c>
      <c r="K166" s="179">
        <v>3067495842.1230679</v>
      </c>
      <c r="L166" s="179">
        <v>2953074920.1230679</v>
      </c>
      <c r="M166" s="179"/>
      <c r="N166" s="179"/>
      <c r="O166" s="179"/>
      <c r="P166" s="179"/>
      <c r="Q166" s="179"/>
      <c r="R166" s="179"/>
      <c r="S166" s="179"/>
      <c r="T166" s="179"/>
      <c r="U166" s="179"/>
      <c r="V166" s="179"/>
      <c r="W166" s="179"/>
      <c r="X166" s="179"/>
      <c r="Y166" s="179"/>
      <c r="Z166" s="179"/>
      <c r="AA166" s="179"/>
      <c r="AB166" s="179"/>
      <c r="AC166" s="179"/>
      <c r="AD166" s="179"/>
      <c r="AE166" s="179"/>
      <c r="AF166" s="179"/>
      <c r="AG166" s="179"/>
      <c r="AH166" s="179"/>
      <c r="AI166" s="179"/>
      <c r="AJ166" s="179"/>
      <c r="AK166" s="179"/>
      <c r="AL166" s="179"/>
      <c r="AM166" s="179"/>
      <c r="AN166" s="179"/>
      <c r="AO166" s="179">
        <f t="shared" si="50"/>
        <v>3142553456.6470976</v>
      </c>
      <c r="AP166" s="179">
        <f t="shared" si="50"/>
        <v>3069991091.1230679</v>
      </c>
      <c r="AQ166" s="179">
        <f t="shared" si="50"/>
        <v>3067495842.1230679</v>
      </c>
      <c r="AR166" s="179">
        <f t="shared" si="49"/>
        <v>2953074920.1230679</v>
      </c>
      <c r="AS166" s="187"/>
    </row>
    <row r="167" spans="1:45" ht="27" thickTop="1" thickBot="1" x14ac:dyDescent="0.35">
      <c r="A167" s="241"/>
      <c r="B167" s="241"/>
      <c r="C167" s="243"/>
      <c r="D167" s="243"/>
      <c r="E167" s="242"/>
      <c r="F167" s="242"/>
      <c r="G167" s="241"/>
      <c r="H167" s="157" t="s">
        <v>850</v>
      </c>
      <c r="I167" s="271">
        <f>1123476039.02747-0.84+0.07</f>
        <v>1123476038.2574701</v>
      </c>
      <c r="J167" s="179">
        <v>1095688208.0274689</v>
      </c>
      <c r="K167" s="179">
        <v>1083137142.0274689</v>
      </c>
      <c r="L167" s="179">
        <v>1022663848.027469</v>
      </c>
      <c r="M167" s="179"/>
      <c r="N167" s="179"/>
      <c r="O167" s="179"/>
      <c r="P167" s="179"/>
      <c r="Q167" s="179"/>
      <c r="R167" s="179"/>
      <c r="S167" s="179"/>
      <c r="T167" s="179"/>
      <c r="U167" s="179"/>
      <c r="V167" s="179"/>
      <c r="W167" s="179"/>
      <c r="X167" s="179"/>
      <c r="Y167" s="179"/>
      <c r="Z167" s="179"/>
      <c r="AA167" s="179"/>
      <c r="AB167" s="179"/>
      <c r="AC167" s="179"/>
      <c r="AD167" s="179"/>
      <c r="AE167" s="179"/>
      <c r="AF167" s="179"/>
      <c r="AG167" s="179"/>
      <c r="AH167" s="179"/>
      <c r="AI167" s="179"/>
      <c r="AJ167" s="179"/>
      <c r="AK167" s="179"/>
      <c r="AL167" s="179"/>
      <c r="AM167" s="179"/>
      <c r="AN167" s="179"/>
      <c r="AO167" s="179">
        <f t="shared" si="50"/>
        <v>1123476038.2574701</v>
      </c>
      <c r="AP167" s="179">
        <f t="shared" si="50"/>
        <v>1095688208.0274689</v>
      </c>
      <c r="AQ167" s="179">
        <f t="shared" si="50"/>
        <v>1083137142.0274689</v>
      </c>
      <c r="AR167" s="179">
        <f t="shared" si="49"/>
        <v>1022663848.027469</v>
      </c>
      <c r="AS167" s="187"/>
    </row>
    <row r="168" spans="1:45" ht="27" thickTop="1" thickBot="1" x14ac:dyDescent="0.35">
      <c r="A168" s="241"/>
      <c r="B168" s="241"/>
      <c r="C168" s="243"/>
      <c r="D168" s="243"/>
      <c r="E168" s="242"/>
      <c r="F168" s="242"/>
      <c r="G168" s="241"/>
      <c r="H168" s="157" t="s">
        <v>851</v>
      </c>
      <c r="I168" s="179">
        <v>1469272790.891088</v>
      </c>
      <c r="J168" s="179">
        <v>1380343030.035326</v>
      </c>
      <c r="K168" s="179">
        <v>1353977476.035326</v>
      </c>
      <c r="L168" s="179">
        <v>1277883032.035326</v>
      </c>
      <c r="M168" s="179"/>
      <c r="N168" s="179"/>
      <c r="O168" s="179"/>
      <c r="P168" s="179"/>
      <c r="Q168" s="179"/>
      <c r="R168" s="179"/>
      <c r="S168" s="179"/>
      <c r="T168" s="179"/>
      <c r="U168" s="179"/>
      <c r="V168" s="179"/>
      <c r="W168" s="179"/>
      <c r="X168" s="179"/>
      <c r="Y168" s="179"/>
      <c r="Z168" s="179"/>
      <c r="AA168" s="179"/>
      <c r="AB168" s="179"/>
      <c r="AC168" s="179"/>
      <c r="AD168" s="179"/>
      <c r="AE168" s="179"/>
      <c r="AF168" s="179"/>
      <c r="AG168" s="179"/>
      <c r="AH168" s="179"/>
      <c r="AI168" s="179"/>
      <c r="AJ168" s="179"/>
      <c r="AK168" s="179"/>
      <c r="AL168" s="179"/>
      <c r="AM168" s="179"/>
      <c r="AN168" s="179"/>
      <c r="AO168" s="179">
        <f t="shared" si="50"/>
        <v>1469272790.891088</v>
      </c>
      <c r="AP168" s="179">
        <f t="shared" si="50"/>
        <v>1380343030.035326</v>
      </c>
      <c r="AQ168" s="179">
        <f t="shared" si="50"/>
        <v>1353977476.035326</v>
      </c>
      <c r="AR168" s="179">
        <f t="shared" si="49"/>
        <v>1277883032.035326</v>
      </c>
      <c r="AS168" s="187"/>
    </row>
    <row r="169" spans="1:45" ht="27" thickTop="1" thickBot="1" x14ac:dyDescent="0.35">
      <c r="A169" s="241"/>
      <c r="B169" s="241"/>
      <c r="C169" s="243"/>
      <c r="D169" s="243"/>
      <c r="E169" s="242"/>
      <c r="F169" s="242"/>
      <c r="G169" s="241"/>
      <c r="H169" s="157" t="s">
        <v>852</v>
      </c>
      <c r="I169" s="179">
        <v>384196123</v>
      </c>
      <c r="J169" s="179">
        <v>363538305</v>
      </c>
      <c r="K169" s="179">
        <v>362964595</v>
      </c>
      <c r="L169" s="179">
        <v>336994672</v>
      </c>
      <c r="M169" s="179"/>
      <c r="N169" s="179"/>
      <c r="O169" s="179"/>
      <c r="P169" s="179"/>
      <c r="Q169" s="179"/>
      <c r="R169" s="179"/>
      <c r="S169" s="179"/>
      <c r="T169" s="179"/>
      <c r="U169" s="179"/>
      <c r="V169" s="179"/>
      <c r="W169" s="179"/>
      <c r="X169" s="179"/>
      <c r="Y169" s="179"/>
      <c r="Z169" s="179"/>
      <c r="AA169" s="179"/>
      <c r="AB169" s="179"/>
      <c r="AC169" s="179"/>
      <c r="AD169" s="179"/>
      <c r="AE169" s="179"/>
      <c r="AF169" s="179"/>
      <c r="AG169" s="179"/>
      <c r="AH169" s="179"/>
      <c r="AI169" s="179"/>
      <c r="AJ169" s="179"/>
      <c r="AK169" s="179"/>
      <c r="AL169" s="179"/>
      <c r="AM169" s="179"/>
      <c r="AN169" s="179"/>
      <c r="AO169" s="179">
        <f t="shared" si="50"/>
        <v>384196123</v>
      </c>
      <c r="AP169" s="179">
        <f t="shared" si="50"/>
        <v>363538305</v>
      </c>
      <c r="AQ169" s="179">
        <f t="shared" si="50"/>
        <v>362964595</v>
      </c>
      <c r="AR169" s="179">
        <f t="shared" si="49"/>
        <v>336994672</v>
      </c>
      <c r="AS169" s="187"/>
    </row>
    <row r="170" spans="1:45" ht="27" thickTop="1" thickBot="1" x14ac:dyDescent="0.35">
      <c r="A170" s="241"/>
      <c r="B170" s="241"/>
      <c r="C170" s="243"/>
      <c r="D170" s="243"/>
      <c r="E170" s="242"/>
      <c r="F170" s="242"/>
      <c r="G170" s="241"/>
      <c r="H170" s="157" t="s">
        <v>853</v>
      </c>
      <c r="I170" s="179">
        <v>414615770</v>
      </c>
      <c r="J170" s="179">
        <v>414613440</v>
      </c>
      <c r="K170" s="179">
        <v>370188785</v>
      </c>
      <c r="L170" s="179">
        <v>351180587</v>
      </c>
      <c r="M170" s="179"/>
      <c r="N170" s="179"/>
      <c r="O170" s="179"/>
      <c r="P170" s="179"/>
      <c r="Q170" s="179"/>
      <c r="R170" s="179"/>
      <c r="S170" s="179"/>
      <c r="T170" s="179"/>
      <c r="U170" s="179"/>
      <c r="V170" s="179"/>
      <c r="W170" s="179"/>
      <c r="X170" s="179"/>
      <c r="Y170" s="179"/>
      <c r="Z170" s="179"/>
      <c r="AA170" s="179"/>
      <c r="AB170" s="179"/>
      <c r="AC170" s="179"/>
      <c r="AD170" s="179"/>
      <c r="AE170" s="179"/>
      <c r="AF170" s="179"/>
      <c r="AG170" s="179"/>
      <c r="AH170" s="179"/>
      <c r="AI170" s="179"/>
      <c r="AJ170" s="179"/>
      <c r="AK170" s="179"/>
      <c r="AL170" s="179"/>
      <c r="AM170" s="179"/>
      <c r="AN170" s="179"/>
      <c r="AO170" s="179">
        <f t="shared" si="50"/>
        <v>414615770</v>
      </c>
      <c r="AP170" s="179">
        <f t="shared" si="50"/>
        <v>414613440</v>
      </c>
      <c r="AQ170" s="179">
        <f t="shared" si="50"/>
        <v>370188785</v>
      </c>
      <c r="AR170" s="179">
        <f t="shared" si="49"/>
        <v>351180587</v>
      </c>
      <c r="AS170" s="187"/>
    </row>
    <row r="171" spans="1:45" ht="14" thickTop="1" thickBot="1" x14ac:dyDescent="0.35">
      <c r="A171" s="241"/>
      <c r="B171" s="241"/>
      <c r="C171" s="243"/>
      <c r="D171" s="243"/>
      <c r="E171" s="242"/>
      <c r="F171" s="242"/>
      <c r="G171" s="241"/>
      <c r="H171" s="157" t="s">
        <v>854</v>
      </c>
      <c r="I171" s="179">
        <v>12000000</v>
      </c>
      <c r="J171" s="179">
        <v>11979728</v>
      </c>
      <c r="K171" s="179">
        <v>11979728</v>
      </c>
      <c r="L171" s="179">
        <v>11979728</v>
      </c>
      <c r="M171" s="179"/>
      <c r="N171" s="179"/>
      <c r="O171" s="179"/>
      <c r="P171" s="179"/>
      <c r="Q171" s="179"/>
      <c r="R171" s="179"/>
      <c r="S171" s="179"/>
      <c r="T171" s="179"/>
      <c r="U171" s="179"/>
      <c r="V171" s="179"/>
      <c r="W171" s="179"/>
      <c r="X171" s="179"/>
      <c r="Y171" s="179"/>
      <c r="Z171" s="179"/>
      <c r="AA171" s="179"/>
      <c r="AB171" s="179"/>
      <c r="AC171" s="179"/>
      <c r="AD171" s="179"/>
      <c r="AE171" s="179"/>
      <c r="AF171" s="179"/>
      <c r="AG171" s="179"/>
      <c r="AH171" s="179"/>
      <c r="AI171" s="179"/>
      <c r="AJ171" s="179"/>
      <c r="AK171" s="179"/>
      <c r="AL171" s="179"/>
      <c r="AM171" s="179"/>
      <c r="AN171" s="179"/>
      <c r="AO171" s="179">
        <f t="shared" si="50"/>
        <v>12000000</v>
      </c>
      <c r="AP171" s="179">
        <f t="shared" si="50"/>
        <v>11979728</v>
      </c>
      <c r="AQ171" s="179">
        <f t="shared" si="50"/>
        <v>11979728</v>
      </c>
      <c r="AR171" s="179">
        <f t="shared" si="49"/>
        <v>11979728</v>
      </c>
      <c r="AS171" s="187"/>
    </row>
    <row r="172" spans="1:45" ht="27" customHeight="1" thickTop="1" thickBot="1" x14ac:dyDescent="0.35">
      <c r="A172" s="241"/>
      <c r="B172" s="241"/>
      <c r="C172" s="243"/>
      <c r="D172" s="243"/>
      <c r="E172" s="242"/>
      <c r="F172" s="242"/>
      <c r="G172" s="241"/>
      <c r="H172" s="157" t="s">
        <v>855</v>
      </c>
      <c r="I172" s="179">
        <v>20000000</v>
      </c>
      <c r="J172" s="179">
        <v>20000000</v>
      </c>
      <c r="K172" s="179">
        <v>20000000</v>
      </c>
      <c r="L172" s="179">
        <v>20000000</v>
      </c>
      <c r="M172" s="179"/>
      <c r="N172" s="179"/>
      <c r="O172" s="179"/>
      <c r="P172" s="179"/>
      <c r="Q172" s="179"/>
      <c r="R172" s="179"/>
      <c r="S172" s="179"/>
      <c r="T172" s="179"/>
      <c r="U172" s="179"/>
      <c r="V172" s="179"/>
      <c r="W172" s="179"/>
      <c r="X172" s="179"/>
      <c r="Y172" s="179"/>
      <c r="Z172" s="179"/>
      <c r="AA172" s="179"/>
      <c r="AB172" s="179"/>
      <c r="AC172" s="179"/>
      <c r="AD172" s="179"/>
      <c r="AE172" s="179"/>
      <c r="AF172" s="179"/>
      <c r="AG172" s="179"/>
      <c r="AH172" s="179"/>
      <c r="AI172" s="179"/>
      <c r="AJ172" s="179"/>
      <c r="AK172" s="179"/>
      <c r="AL172" s="179"/>
      <c r="AM172" s="179"/>
      <c r="AN172" s="179"/>
      <c r="AO172" s="179">
        <f t="shared" si="50"/>
        <v>20000000</v>
      </c>
      <c r="AP172" s="179">
        <f t="shared" si="50"/>
        <v>20000000</v>
      </c>
      <c r="AQ172" s="179">
        <f t="shared" si="50"/>
        <v>20000000</v>
      </c>
      <c r="AR172" s="179">
        <f t="shared" si="49"/>
        <v>20000000</v>
      </c>
      <c r="AS172" s="187"/>
    </row>
    <row r="173" spans="1:45" ht="19.5" customHeight="1" thickTop="1" thickBot="1" x14ac:dyDescent="0.35">
      <c r="A173" s="241"/>
      <c r="B173" s="241"/>
      <c r="C173" s="243"/>
      <c r="D173" s="243"/>
      <c r="E173" s="242"/>
      <c r="F173" s="242"/>
      <c r="G173" s="241"/>
      <c r="H173" s="157" t="s">
        <v>856</v>
      </c>
      <c r="I173" s="179">
        <v>17810051</v>
      </c>
      <c r="J173" s="179">
        <v>17810051</v>
      </c>
      <c r="K173" s="179">
        <v>17810051</v>
      </c>
      <c r="L173" s="179">
        <v>17286321</v>
      </c>
      <c r="M173" s="179"/>
      <c r="N173" s="179"/>
      <c r="O173" s="179"/>
      <c r="P173" s="179"/>
      <c r="Q173" s="179"/>
      <c r="R173" s="179"/>
      <c r="S173" s="179"/>
      <c r="T173" s="179"/>
      <c r="U173" s="179"/>
      <c r="V173" s="179"/>
      <c r="W173" s="179"/>
      <c r="X173" s="179"/>
      <c r="Y173" s="179"/>
      <c r="Z173" s="179"/>
      <c r="AA173" s="179"/>
      <c r="AB173" s="179"/>
      <c r="AC173" s="179"/>
      <c r="AD173" s="179"/>
      <c r="AE173" s="179"/>
      <c r="AF173" s="179"/>
      <c r="AG173" s="179"/>
      <c r="AH173" s="179"/>
      <c r="AI173" s="179"/>
      <c r="AJ173" s="179"/>
      <c r="AK173" s="179"/>
      <c r="AL173" s="179"/>
      <c r="AM173" s="179"/>
      <c r="AN173" s="179"/>
      <c r="AO173" s="179">
        <f t="shared" si="50"/>
        <v>17810051</v>
      </c>
      <c r="AP173" s="179">
        <f t="shared" si="50"/>
        <v>17810051</v>
      </c>
      <c r="AQ173" s="179">
        <f t="shared" si="50"/>
        <v>17810051</v>
      </c>
      <c r="AR173" s="179">
        <f t="shared" si="49"/>
        <v>17286321</v>
      </c>
      <c r="AS173" s="187"/>
    </row>
    <row r="174" spans="1:45" ht="18.75" customHeight="1" thickTop="1" thickBot="1" x14ac:dyDescent="0.35">
      <c r="A174" s="241"/>
      <c r="B174" s="241"/>
      <c r="C174" s="243"/>
      <c r="D174" s="243"/>
      <c r="E174" s="242"/>
      <c r="F174" s="242"/>
      <c r="G174" s="241"/>
      <c r="H174" s="157" t="s">
        <v>857</v>
      </c>
      <c r="I174" s="179">
        <v>10000000</v>
      </c>
      <c r="J174" s="179">
        <v>10000000</v>
      </c>
      <c r="K174" s="179">
        <v>10000000</v>
      </c>
      <c r="L174" s="179">
        <v>10000000</v>
      </c>
      <c r="M174" s="179"/>
      <c r="N174" s="179"/>
      <c r="O174" s="179"/>
      <c r="P174" s="179"/>
      <c r="Q174" s="179"/>
      <c r="R174" s="179"/>
      <c r="S174" s="179"/>
      <c r="T174" s="179"/>
      <c r="U174" s="179"/>
      <c r="V174" s="179"/>
      <c r="W174" s="179"/>
      <c r="X174" s="179"/>
      <c r="Y174" s="179"/>
      <c r="Z174" s="179"/>
      <c r="AA174" s="179"/>
      <c r="AB174" s="179"/>
      <c r="AC174" s="179"/>
      <c r="AD174" s="179"/>
      <c r="AE174" s="179"/>
      <c r="AF174" s="179"/>
      <c r="AG174" s="179"/>
      <c r="AH174" s="179"/>
      <c r="AI174" s="179"/>
      <c r="AJ174" s="179"/>
      <c r="AK174" s="179"/>
      <c r="AL174" s="179"/>
      <c r="AM174" s="179"/>
      <c r="AN174" s="179"/>
      <c r="AO174" s="179">
        <f t="shared" si="50"/>
        <v>10000000</v>
      </c>
      <c r="AP174" s="179">
        <f t="shared" si="50"/>
        <v>10000000</v>
      </c>
      <c r="AQ174" s="179">
        <f t="shared" si="50"/>
        <v>10000000</v>
      </c>
      <c r="AR174" s="179">
        <f t="shared" si="49"/>
        <v>10000000</v>
      </c>
      <c r="AS174" s="187"/>
    </row>
    <row r="175" spans="1:45" ht="27" thickTop="1" thickBot="1" x14ac:dyDescent="0.35">
      <c r="A175" s="241"/>
      <c r="B175" s="241"/>
      <c r="C175" s="243"/>
      <c r="D175" s="243"/>
      <c r="E175" s="242"/>
      <c r="F175" s="242"/>
      <c r="G175" s="241"/>
      <c r="H175" s="157" t="s">
        <v>895</v>
      </c>
      <c r="I175" s="179">
        <v>0</v>
      </c>
      <c r="J175" s="179">
        <v>0</v>
      </c>
      <c r="K175" s="179">
        <v>0</v>
      </c>
      <c r="L175" s="179">
        <v>0</v>
      </c>
      <c r="M175" s="179"/>
      <c r="N175" s="179"/>
      <c r="O175" s="179"/>
      <c r="P175" s="179"/>
      <c r="Q175" s="179"/>
      <c r="R175" s="179"/>
      <c r="S175" s="179"/>
      <c r="T175" s="179"/>
      <c r="U175" s="179"/>
      <c r="V175" s="179"/>
      <c r="W175" s="179"/>
      <c r="X175" s="179"/>
      <c r="Y175" s="179"/>
      <c r="Z175" s="179"/>
      <c r="AA175" s="179"/>
      <c r="AB175" s="179"/>
      <c r="AC175" s="179"/>
      <c r="AD175" s="179"/>
      <c r="AE175" s="179"/>
      <c r="AF175" s="179"/>
      <c r="AG175" s="179"/>
      <c r="AH175" s="179"/>
      <c r="AI175" s="179"/>
      <c r="AJ175" s="179"/>
      <c r="AK175" s="179"/>
      <c r="AL175" s="179"/>
      <c r="AM175" s="179"/>
      <c r="AN175" s="179"/>
      <c r="AO175" s="179">
        <f t="shared" si="50"/>
        <v>0</v>
      </c>
      <c r="AP175" s="179">
        <f t="shared" si="50"/>
        <v>0</v>
      </c>
      <c r="AQ175" s="179">
        <f t="shared" si="50"/>
        <v>0</v>
      </c>
      <c r="AR175" s="179">
        <f t="shared" si="49"/>
        <v>0</v>
      </c>
      <c r="AS175" s="187"/>
    </row>
    <row r="176" spans="1:45" ht="27" thickTop="1" thickBot="1" x14ac:dyDescent="0.35">
      <c r="A176" s="241"/>
      <c r="B176" s="241"/>
      <c r="C176" s="243"/>
      <c r="D176" s="243"/>
      <c r="E176" s="242"/>
      <c r="F176" s="242"/>
      <c r="G176" s="241"/>
      <c r="H176" s="157" t="s">
        <v>858</v>
      </c>
      <c r="I176" s="179">
        <v>171632631.98947269</v>
      </c>
      <c r="J176" s="179">
        <v>152767522.18947268</v>
      </c>
      <c r="K176" s="179">
        <v>152767522.00338084</v>
      </c>
      <c r="L176" s="179">
        <v>143107983.00338086</v>
      </c>
      <c r="M176" s="179"/>
      <c r="N176" s="179"/>
      <c r="O176" s="179"/>
      <c r="P176" s="179"/>
      <c r="Q176" s="179"/>
      <c r="R176" s="179"/>
      <c r="S176" s="179"/>
      <c r="T176" s="179"/>
      <c r="U176" s="179"/>
      <c r="V176" s="179"/>
      <c r="W176" s="179"/>
      <c r="X176" s="179"/>
      <c r="Y176" s="179"/>
      <c r="Z176" s="179"/>
      <c r="AA176" s="179"/>
      <c r="AB176" s="179"/>
      <c r="AC176" s="179"/>
      <c r="AD176" s="179"/>
      <c r="AE176" s="179"/>
      <c r="AF176" s="179"/>
      <c r="AG176" s="179"/>
      <c r="AH176" s="179"/>
      <c r="AI176" s="179"/>
      <c r="AJ176" s="179"/>
      <c r="AK176" s="179"/>
      <c r="AL176" s="179"/>
      <c r="AM176" s="179"/>
      <c r="AN176" s="179"/>
      <c r="AO176" s="179">
        <f t="shared" si="50"/>
        <v>171632631.98947269</v>
      </c>
      <c r="AP176" s="179">
        <f t="shared" si="50"/>
        <v>152767522.18947268</v>
      </c>
      <c r="AQ176" s="179">
        <f t="shared" si="50"/>
        <v>152767522.00338084</v>
      </c>
      <c r="AR176" s="179">
        <f t="shared" si="49"/>
        <v>143107983.00338086</v>
      </c>
      <c r="AS176" s="187"/>
    </row>
    <row r="177" spans="1:45" ht="27" thickTop="1" thickBot="1" x14ac:dyDescent="0.35">
      <c r="A177" s="241"/>
      <c r="B177" s="241"/>
      <c r="C177" s="243"/>
      <c r="D177" s="243"/>
      <c r="E177" s="242"/>
      <c r="F177" s="242"/>
      <c r="G177" s="241"/>
      <c r="H177" s="157" t="s">
        <v>859</v>
      </c>
      <c r="I177" s="179">
        <v>14161118</v>
      </c>
      <c r="J177" s="179">
        <v>14161118</v>
      </c>
      <c r="K177" s="179">
        <v>14161118</v>
      </c>
      <c r="L177" s="179">
        <v>11524915</v>
      </c>
      <c r="M177" s="179"/>
      <c r="N177" s="179"/>
      <c r="O177" s="179"/>
      <c r="P177" s="179"/>
      <c r="Q177" s="179"/>
      <c r="R177" s="179"/>
      <c r="S177" s="179"/>
      <c r="T177" s="179"/>
      <c r="U177" s="179"/>
      <c r="V177" s="179"/>
      <c r="W177" s="179"/>
      <c r="X177" s="179"/>
      <c r="Y177" s="179"/>
      <c r="Z177" s="179"/>
      <c r="AA177" s="179"/>
      <c r="AB177" s="179"/>
      <c r="AC177" s="179"/>
      <c r="AD177" s="179"/>
      <c r="AE177" s="179"/>
      <c r="AF177" s="179"/>
      <c r="AG177" s="179"/>
      <c r="AH177" s="179"/>
      <c r="AI177" s="179"/>
      <c r="AJ177" s="179"/>
      <c r="AK177" s="179"/>
      <c r="AL177" s="179"/>
      <c r="AM177" s="179"/>
      <c r="AN177" s="179"/>
      <c r="AO177" s="179">
        <f t="shared" si="50"/>
        <v>14161118</v>
      </c>
      <c r="AP177" s="179">
        <f t="shared" si="50"/>
        <v>14161118</v>
      </c>
      <c r="AQ177" s="179">
        <f t="shared" si="50"/>
        <v>14161118</v>
      </c>
      <c r="AR177" s="179">
        <f t="shared" si="49"/>
        <v>11524915</v>
      </c>
      <c r="AS177" s="187"/>
    </row>
    <row r="178" spans="1:45" ht="14" thickTop="1" thickBot="1" x14ac:dyDescent="0.35">
      <c r="A178" s="241"/>
      <c r="B178" s="241"/>
      <c r="C178" s="243"/>
      <c r="D178" s="243"/>
      <c r="E178" s="242"/>
      <c r="F178" s="242"/>
      <c r="G178" s="241"/>
      <c r="H178" s="157" t="s">
        <v>860</v>
      </c>
      <c r="I178" s="179">
        <v>28883147</v>
      </c>
      <c r="J178" s="179">
        <v>27888897</v>
      </c>
      <c r="K178" s="179">
        <v>27888897</v>
      </c>
      <c r="L178" s="179">
        <v>16508766</v>
      </c>
      <c r="M178" s="179"/>
      <c r="N178" s="179"/>
      <c r="O178" s="179"/>
      <c r="P178" s="179"/>
      <c r="Q178" s="179"/>
      <c r="R178" s="179"/>
      <c r="S178" s="179"/>
      <c r="T178" s="179"/>
      <c r="U178" s="179"/>
      <c r="V178" s="179"/>
      <c r="W178" s="179"/>
      <c r="X178" s="179"/>
      <c r="Y178" s="179"/>
      <c r="Z178" s="179"/>
      <c r="AA178" s="179"/>
      <c r="AB178" s="179"/>
      <c r="AC178" s="179"/>
      <c r="AD178" s="179"/>
      <c r="AE178" s="179"/>
      <c r="AF178" s="179"/>
      <c r="AG178" s="179"/>
      <c r="AH178" s="179"/>
      <c r="AI178" s="179"/>
      <c r="AJ178" s="179"/>
      <c r="AK178" s="179"/>
      <c r="AL178" s="179"/>
      <c r="AM178" s="179"/>
      <c r="AN178" s="179"/>
      <c r="AO178" s="179">
        <f t="shared" si="50"/>
        <v>28883147</v>
      </c>
      <c r="AP178" s="179">
        <f t="shared" si="50"/>
        <v>27888897</v>
      </c>
      <c r="AQ178" s="179">
        <f t="shared" si="50"/>
        <v>27888897</v>
      </c>
      <c r="AR178" s="179">
        <f t="shared" si="49"/>
        <v>16508766</v>
      </c>
      <c r="AS178" s="187"/>
    </row>
    <row r="179" spans="1:45" ht="27" thickTop="1" thickBot="1" x14ac:dyDescent="0.35">
      <c r="A179" s="241"/>
      <c r="B179" s="241"/>
      <c r="C179" s="243"/>
      <c r="D179" s="243"/>
      <c r="E179" s="242"/>
      <c r="F179" s="242"/>
      <c r="G179" s="241"/>
      <c r="H179" s="157" t="s">
        <v>861</v>
      </c>
      <c r="I179" s="179">
        <v>4302240</v>
      </c>
      <c r="J179" s="179">
        <v>4302240</v>
      </c>
      <c r="K179" s="179">
        <v>4302240</v>
      </c>
      <c r="L179" s="179">
        <v>4302240</v>
      </c>
      <c r="M179" s="179"/>
      <c r="N179" s="179"/>
      <c r="O179" s="179"/>
      <c r="P179" s="179"/>
      <c r="Q179" s="179"/>
      <c r="R179" s="179"/>
      <c r="S179" s="179"/>
      <c r="T179" s="179"/>
      <c r="U179" s="179"/>
      <c r="V179" s="179"/>
      <c r="W179" s="179"/>
      <c r="X179" s="179"/>
      <c r="Y179" s="179"/>
      <c r="Z179" s="179"/>
      <c r="AA179" s="179"/>
      <c r="AB179" s="179"/>
      <c r="AC179" s="179"/>
      <c r="AD179" s="179"/>
      <c r="AE179" s="179"/>
      <c r="AF179" s="179"/>
      <c r="AG179" s="179"/>
      <c r="AH179" s="179"/>
      <c r="AI179" s="179"/>
      <c r="AJ179" s="179"/>
      <c r="AK179" s="179"/>
      <c r="AL179" s="179"/>
      <c r="AM179" s="179"/>
      <c r="AN179" s="179"/>
      <c r="AO179" s="179">
        <f t="shared" si="50"/>
        <v>4302240</v>
      </c>
      <c r="AP179" s="179">
        <f t="shared" si="50"/>
        <v>4302240</v>
      </c>
      <c r="AQ179" s="179">
        <f t="shared" si="50"/>
        <v>4302240</v>
      </c>
      <c r="AR179" s="179">
        <f t="shared" si="49"/>
        <v>4302240</v>
      </c>
      <c r="AS179" s="187"/>
    </row>
    <row r="180" spans="1:45" ht="27" thickTop="1" thickBot="1" x14ac:dyDescent="0.35">
      <c r="A180" s="241"/>
      <c r="B180" s="241"/>
      <c r="C180" s="243"/>
      <c r="D180" s="243"/>
      <c r="E180" s="242"/>
      <c r="F180" s="242"/>
      <c r="G180" s="241"/>
      <c r="H180" s="157" t="s">
        <v>862</v>
      </c>
      <c r="I180" s="179">
        <v>4302943</v>
      </c>
      <c r="J180" s="179">
        <v>4302943</v>
      </c>
      <c r="K180" s="179">
        <v>4302943</v>
      </c>
      <c r="L180" s="179">
        <v>4302943</v>
      </c>
      <c r="M180" s="179"/>
      <c r="N180" s="179"/>
      <c r="O180" s="179"/>
      <c r="P180" s="179"/>
      <c r="Q180" s="179"/>
      <c r="R180" s="179"/>
      <c r="S180" s="179"/>
      <c r="T180" s="179"/>
      <c r="U180" s="179"/>
      <c r="V180" s="179"/>
      <c r="W180" s="179"/>
      <c r="X180" s="179"/>
      <c r="Y180" s="179"/>
      <c r="Z180" s="179"/>
      <c r="AA180" s="179"/>
      <c r="AB180" s="179"/>
      <c r="AC180" s="231"/>
      <c r="AD180" s="231"/>
      <c r="AE180" s="231"/>
      <c r="AF180" s="231"/>
      <c r="AG180" s="179"/>
      <c r="AH180" s="179"/>
      <c r="AI180" s="179"/>
      <c r="AJ180" s="179"/>
      <c r="AK180" s="179"/>
      <c r="AL180" s="179"/>
      <c r="AM180" s="179"/>
      <c r="AN180" s="179"/>
      <c r="AO180" s="179">
        <f t="shared" si="50"/>
        <v>4302943</v>
      </c>
      <c r="AP180" s="179">
        <f t="shared" si="50"/>
        <v>4302943</v>
      </c>
      <c r="AQ180" s="179">
        <f t="shared" si="50"/>
        <v>4302943</v>
      </c>
      <c r="AR180" s="179">
        <f t="shared" si="49"/>
        <v>4302943</v>
      </c>
      <c r="AS180" s="187"/>
    </row>
    <row r="181" spans="1:45" s="259" customFormat="1" ht="14" thickTop="1" thickBot="1" x14ac:dyDescent="0.35">
      <c r="A181" s="254"/>
      <c r="B181" s="254"/>
      <c r="C181" s="255"/>
      <c r="D181" s="255"/>
      <c r="E181" s="255"/>
      <c r="F181" s="255"/>
      <c r="G181" s="255"/>
      <c r="H181" s="256" t="s">
        <v>692</v>
      </c>
      <c r="I181" s="257">
        <f t="shared" ref="I181:AN181" si="67">+I4+I43+I53</f>
        <v>51610396646.999962</v>
      </c>
      <c r="J181" s="257">
        <f t="shared" si="67"/>
        <v>49678484345.207245</v>
      </c>
      <c r="K181" s="257">
        <f t="shared" si="67"/>
        <v>48284107337.690002</v>
      </c>
      <c r="L181" s="257">
        <f t="shared" si="67"/>
        <v>42764460176.612747</v>
      </c>
      <c r="M181" s="257">
        <f t="shared" si="67"/>
        <v>2957485000</v>
      </c>
      <c r="N181" s="257">
        <f t="shared" si="67"/>
        <v>2887058026</v>
      </c>
      <c r="O181" s="257">
        <f t="shared" si="67"/>
        <v>2887058026</v>
      </c>
      <c r="P181" s="257">
        <f t="shared" si="67"/>
        <v>2887058026</v>
      </c>
      <c r="Q181" s="257">
        <f t="shared" si="67"/>
        <v>0</v>
      </c>
      <c r="R181" s="257">
        <f t="shared" si="67"/>
        <v>0</v>
      </c>
      <c r="S181" s="257">
        <f t="shared" si="67"/>
        <v>0</v>
      </c>
      <c r="T181" s="257">
        <f t="shared" si="67"/>
        <v>0</v>
      </c>
      <c r="U181" s="257">
        <f t="shared" si="67"/>
        <v>0</v>
      </c>
      <c r="V181" s="257">
        <f t="shared" si="67"/>
        <v>0</v>
      </c>
      <c r="W181" s="257">
        <f t="shared" si="67"/>
        <v>0</v>
      </c>
      <c r="X181" s="257">
        <f t="shared" si="67"/>
        <v>0</v>
      </c>
      <c r="Y181" s="257">
        <f t="shared" si="67"/>
        <v>0</v>
      </c>
      <c r="Z181" s="257">
        <f t="shared" si="67"/>
        <v>0</v>
      </c>
      <c r="AA181" s="257">
        <f t="shared" si="67"/>
        <v>0</v>
      </c>
      <c r="AB181" s="257">
        <f t="shared" si="67"/>
        <v>0</v>
      </c>
      <c r="AC181" s="258">
        <f t="shared" si="67"/>
        <v>3448868999</v>
      </c>
      <c r="AD181" s="258">
        <f t="shared" si="67"/>
        <v>3448868999</v>
      </c>
      <c r="AE181" s="258">
        <f t="shared" si="67"/>
        <v>3448868998</v>
      </c>
      <c r="AF181" s="258">
        <f t="shared" si="67"/>
        <v>3448868998</v>
      </c>
      <c r="AG181" s="257">
        <f t="shared" si="67"/>
        <v>0</v>
      </c>
      <c r="AH181" s="257">
        <f t="shared" si="67"/>
        <v>0</v>
      </c>
      <c r="AI181" s="257">
        <f t="shared" si="67"/>
        <v>0</v>
      </c>
      <c r="AJ181" s="257">
        <f t="shared" si="67"/>
        <v>0</v>
      </c>
      <c r="AK181" s="257">
        <f t="shared" si="67"/>
        <v>3964470886</v>
      </c>
      <c r="AL181" s="257">
        <f t="shared" si="67"/>
        <v>3964470886</v>
      </c>
      <c r="AM181" s="257">
        <f t="shared" si="67"/>
        <v>3517830624</v>
      </c>
      <c r="AN181" s="257">
        <f t="shared" si="67"/>
        <v>3311867405</v>
      </c>
      <c r="AO181" s="275">
        <f>+I181+M181+Q181+U181+Y181+AC181+AG181+AK181</f>
        <v>61981221531.999962</v>
      </c>
      <c r="AP181" s="257">
        <f t="shared" ref="AP181:AQ181" si="68">+J181+N181+R181+V181+Z181+AD181+AH181+AL181</f>
        <v>59978882256.207245</v>
      </c>
      <c r="AQ181" s="257">
        <f t="shared" si="68"/>
        <v>58137864985.690002</v>
      </c>
      <c r="AR181" s="257">
        <f t="shared" si="49"/>
        <v>52412254605.612747</v>
      </c>
      <c r="AS181" s="187"/>
    </row>
    <row r="182" spans="1:45" ht="13.5" thickTop="1" x14ac:dyDescent="0.3"/>
    <row r="183" spans="1:45" s="270" customFormat="1" x14ac:dyDescent="0.3">
      <c r="H183" s="270" t="s">
        <v>692</v>
      </c>
      <c r="I183" s="270">
        <v>51610396646.999954</v>
      </c>
      <c r="J183" s="270">
        <v>49678484345.207245</v>
      </c>
      <c r="K183" s="270">
        <v>48284107337.690002</v>
      </c>
      <c r="L183" s="270">
        <v>42764460176.612747</v>
      </c>
      <c r="M183" s="270">
        <v>2957485000</v>
      </c>
      <c r="N183" s="270">
        <v>2887058026</v>
      </c>
      <c r="O183" s="270">
        <v>2887058026</v>
      </c>
      <c r="P183" s="270">
        <v>2887058026</v>
      </c>
      <c r="Q183" s="270">
        <v>0</v>
      </c>
      <c r="R183" s="270">
        <v>0</v>
      </c>
      <c r="S183" s="270">
        <v>0</v>
      </c>
      <c r="T183" s="270">
        <v>0</v>
      </c>
      <c r="U183" s="270">
        <v>0</v>
      </c>
      <c r="V183" s="270">
        <v>0</v>
      </c>
      <c r="W183" s="270">
        <v>0</v>
      </c>
      <c r="X183" s="270">
        <v>0</v>
      </c>
      <c r="Y183" s="270">
        <v>0</v>
      </c>
      <c r="Z183" s="270">
        <v>0</v>
      </c>
      <c r="AA183" s="270">
        <v>0</v>
      </c>
      <c r="AB183" s="270">
        <v>0</v>
      </c>
      <c r="AC183" s="270">
        <v>3448868999</v>
      </c>
      <c r="AD183" s="270">
        <v>3448868999</v>
      </c>
      <c r="AE183" s="270">
        <v>3448868998</v>
      </c>
      <c r="AF183" s="270">
        <v>3448868998</v>
      </c>
      <c r="AG183" s="270">
        <v>0</v>
      </c>
      <c r="AH183" s="270">
        <v>0</v>
      </c>
      <c r="AI183" s="270">
        <v>0</v>
      </c>
      <c r="AJ183" s="270">
        <v>0</v>
      </c>
      <c r="AK183" s="270">
        <v>3964470886</v>
      </c>
      <c r="AL183" s="270">
        <v>3964470886</v>
      </c>
      <c r="AM183" s="270">
        <v>3517830624</v>
      </c>
      <c r="AN183" s="270">
        <v>3311867405</v>
      </c>
      <c r="AO183" s="270">
        <v>61981221531.999954</v>
      </c>
      <c r="AP183" s="270">
        <v>59978882256.207245</v>
      </c>
      <c r="AQ183" s="270">
        <v>58137864985.690002</v>
      </c>
      <c r="AR183" s="270">
        <v>52412254605.612747</v>
      </c>
    </row>
    <row r="185" spans="1:45" x14ac:dyDescent="0.3">
      <c r="I185" s="260">
        <f>+I183-I181</f>
        <v>0</v>
      </c>
      <c r="J185" s="260">
        <f t="shared" ref="J185:AR185" si="69">+J183-J181</f>
        <v>0</v>
      </c>
      <c r="K185" s="260">
        <f t="shared" si="69"/>
        <v>0</v>
      </c>
      <c r="L185" s="260">
        <f t="shared" si="69"/>
        <v>0</v>
      </c>
      <c r="M185" s="260">
        <f t="shared" si="69"/>
        <v>0</v>
      </c>
      <c r="N185" s="260">
        <f t="shared" si="69"/>
        <v>0</v>
      </c>
      <c r="O185" s="260">
        <f t="shared" si="69"/>
        <v>0</v>
      </c>
      <c r="P185" s="260">
        <f t="shared" si="69"/>
        <v>0</v>
      </c>
      <c r="Q185" s="260">
        <f t="shared" si="69"/>
        <v>0</v>
      </c>
      <c r="R185" s="260">
        <f t="shared" si="69"/>
        <v>0</v>
      </c>
      <c r="S185" s="260">
        <f t="shared" si="69"/>
        <v>0</v>
      </c>
      <c r="T185" s="260">
        <f t="shared" si="69"/>
        <v>0</v>
      </c>
      <c r="U185" s="260">
        <f t="shared" si="69"/>
        <v>0</v>
      </c>
      <c r="V185" s="260">
        <f t="shared" si="69"/>
        <v>0</v>
      </c>
      <c r="W185" s="260">
        <f t="shared" si="69"/>
        <v>0</v>
      </c>
      <c r="X185" s="260">
        <f t="shared" si="69"/>
        <v>0</v>
      </c>
      <c r="Y185" s="260">
        <f t="shared" si="69"/>
        <v>0</v>
      </c>
      <c r="Z185" s="260">
        <f t="shared" si="69"/>
        <v>0</v>
      </c>
      <c r="AA185" s="260">
        <f t="shared" si="69"/>
        <v>0</v>
      </c>
      <c r="AB185" s="260">
        <f t="shared" si="69"/>
        <v>0</v>
      </c>
      <c r="AC185" s="260">
        <f t="shared" si="69"/>
        <v>0</v>
      </c>
      <c r="AD185" s="260">
        <f t="shared" si="69"/>
        <v>0</v>
      </c>
      <c r="AE185" s="260">
        <f t="shared" si="69"/>
        <v>0</v>
      </c>
      <c r="AF185" s="260">
        <f t="shared" si="69"/>
        <v>0</v>
      </c>
      <c r="AG185" s="260">
        <f t="shared" si="69"/>
        <v>0</v>
      </c>
      <c r="AH185" s="260">
        <f t="shared" si="69"/>
        <v>0</v>
      </c>
      <c r="AI185" s="260">
        <f t="shared" si="69"/>
        <v>0</v>
      </c>
      <c r="AJ185" s="260">
        <f t="shared" si="69"/>
        <v>0</v>
      </c>
      <c r="AK185" s="260">
        <f t="shared" si="69"/>
        <v>0</v>
      </c>
      <c r="AL185" s="260">
        <f t="shared" si="69"/>
        <v>0</v>
      </c>
      <c r="AM185" s="260">
        <f t="shared" si="69"/>
        <v>0</v>
      </c>
      <c r="AN185" s="260">
        <f t="shared" si="69"/>
        <v>0</v>
      </c>
      <c r="AO185" s="260">
        <f t="shared" si="69"/>
        <v>0</v>
      </c>
      <c r="AP185" s="260">
        <f t="shared" si="69"/>
        <v>0</v>
      </c>
      <c r="AQ185" s="260">
        <f t="shared" si="69"/>
        <v>0</v>
      </c>
      <c r="AR185" s="260">
        <f t="shared" si="69"/>
        <v>0</v>
      </c>
    </row>
  </sheetData>
  <autoFilter ref="A3:AS181"/>
  <mergeCells count="18">
    <mergeCell ref="AG2:AJ2"/>
    <mergeCell ref="A1:AS1"/>
    <mergeCell ref="A2:A3"/>
    <mergeCell ref="B2:B3"/>
    <mergeCell ref="C2:C3"/>
    <mergeCell ref="D2:D3"/>
    <mergeCell ref="E2:E3"/>
    <mergeCell ref="F2:F3"/>
    <mergeCell ref="G2:G3"/>
    <mergeCell ref="H2:H3"/>
    <mergeCell ref="I2:L2"/>
    <mergeCell ref="AK2:AN2"/>
    <mergeCell ref="AO2:AR2"/>
    <mergeCell ref="M2:P2"/>
    <mergeCell ref="Q2:T2"/>
    <mergeCell ref="U2:X2"/>
    <mergeCell ref="Y2:AB2"/>
    <mergeCell ref="AC2:AF2"/>
  </mergeCells>
  <printOptions horizontalCentered="1" verticalCentered="1"/>
  <pageMargins left="0.78740157480314965" right="0.78740157480314965" top="0.98425196850393704" bottom="0.98425196850393704" header="0" footer="0"/>
  <pageSetup paperSize="9" scale="86" orientation="landscape" r:id="rId1"/>
  <headerFooter alignWithMargins="0"/>
  <ignoredErrors>
    <ignoredError sqref="AO42" evalError="1"/>
  </ignoredError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AV133"/>
  <sheetViews>
    <sheetView zoomScale="90" zoomScaleNormal="90" workbookViewId="0">
      <pane xSplit="2" ySplit="4" topLeftCell="AN5" activePane="bottomRight" state="frozen"/>
      <selection pane="topRight" activeCell="C1" sqref="C1"/>
      <selection pane="bottomLeft" activeCell="A5" sqref="A5"/>
      <selection pane="bottomRight" activeCell="AT137" sqref="AT137"/>
    </sheetView>
  </sheetViews>
  <sheetFormatPr baseColWidth="10" defaultColWidth="11.453125" defaultRowHeight="12.5" x14ac:dyDescent="0.35"/>
  <cols>
    <col min="1" max="1" width="54.1796875" style="145" customWidth="1"/>
    <col min="2" max="2" width="25.54296875" style="145" customWidth="1"/>
    <col min="3" max="6" width="21.26953125" style="145" bestFit="1" customWidth="1"/>
    <col min="7" max="14" width="18.26953125" style="145" customWidth="1"/>
    <col min="15" max="15" width="21.26953125" style="232" customWidth="1"/>
    <col min="16" max="16" width="20.54296875" style="232" customWidth="1"/>
    <col min="17" max="17" width="20.54296875" style="145" customWidth="1"/>
    <col min="18" max="18" width="20.54296875" style="232" customWidth="1"/>
    <col min="19" max="19" width="21" style="232" customWidth="1"/>
    <col min="20" max="20" width="20.453125" style="232" customWidth="1"/>
    <col min="21" max="21" width="18.81640625" style="145" customWidth="1"/>
    <col min="22" max="23" width="19.1796875" style="145" customWidth="1"/>
    <col min="24" max="24" width="18" style="145" customWidth="1"/>
    <col min="25" max="26" width="20.1796875" style="145" customWidth="1"/>
    <col min="27" max="27" width="19.54296875" style="145" customWidth="1"/>
    <col min="28" max="30" width="19.1796875" style="145" customWidth="1"/>
    <col min="31" max="31" width="20.453125" style="145" customWidth="1"/>
    <col min="32" max="32" width="21" style="145" customWidth="1"/>
    <col min="33" max="34" width="19.1796875" style="145" customWidth="1"/>
    <col min="35" max="36" width="21" style="145" customWidth="1"/>
    <col min="37" max="38" width="19" style="145" customWidth="1"/>
    <col min="39" max="39" width="21" style="145" customWidth="1"/>
    <col min="40" max="42" width="19.453125" style="145" customWidth="1"/>
    <col min="43" max="43" width="20.453125" style="145" customWidth="1"/>
    <col min="44" max="44" width="21" style="145" customWidth="1"/>
    <col min="45" max="45" width="20.54296875" style="145" customWidth="1"/>
    <col min="46" max="46" width="21.81640625" style="145" customWidth="1"/>
    <col min="47" max="47" width="22.54296875" style="145" customWidth="1"/>
    <col min="48" max="48" width="18.81640625" style="145" bestFit="1" customWidth="1"/>
    <col min="49" max="170" width="11.453125" style="145"/>
    <col min="171" max="171" width="54.1796875" style="145" customWidth="1"/>
    <col min="172" max="172" width="22.81640625" style="145" customWidth="1"/>
    <col min="173" max="176" width="20.26953125" style="145" customWidth="1"/>
    <col min="177" max="184" width="18.26953125" style="145" customWidth="1"/>
    <col min="185" max="188" width="20.54296875" style="145" customWidth="1"/>
    <col min="189" max="189" width="20.26953125" style="145" customWidth="1"/>
    <col min="190" max="190" width="25.453125" style="145" customWidth="1"/>
    <col min="191" max="191" width="18" style="145" customWidth="1"/>
    <col min="192" max="193" width="19.1796875" style="145" customWidth="1"/>
    <col min="194" max="194" width="18" style="145" customWidth="1"/>
    <col min="195" max="196" width="20.1796875" style="145" customWidth="1"/>
    <col min="197" max="198" width="18.453125" style="145" customWidth="1"/>
    <col min="199" max="199" width="17.26953125" style="145" customWidth="1"/>
    <col min="200" max="200" width="17.1796875" style="145" customWidth="1"/>
    <col min="201" max="201" width="20.453125" style="145" customWidth="1"/>
    <col min="202" max="204" width="17.1796875" style="145" customWidth="1"/>
    <col min="205" max="205" width="19.7265625" style="145" customWidth="1"/>
    <col min="206" max="208" width="19" style="145" customWidth="1"/>
    <col min="209" max="209" width="21" style="145" customWidth="1"/>
    <col min="210" max="212" width="19.453125" style="145" customWidth="1"/>
    <col min="213" max="213" width="21" style="145" customWidth="1"/>
    <col min="214" max="216" width="19.453125" style="145" customWidth="1"/>
    <col min="217" max="217" width="21" style="145" customWidth="1"/>
    <col min="218" max="224" width="19.453125" style="145" customWidth="1"/>
    <col min="225" max="225" width="21.453125" style="145" customWidth="1"/>
    <col min="226" max="226" width="21" style="145" customWidth="1"/>
    <col min="227" max="227" width="22.1796875" style="145" customWidth="1"/>
    <col min="228" max="228" width="21.7265625" style="145" customWidth="1"/>
    <col min="229" max="229" width="21.1796875" style="145" customWidth="1"/>
    <col min="230" max="230" width="20.7265625" style="145" customWidth="1"/>
    <col min="231" max="232" width="19.453125" style="145" customWidth="1"/>
    <col min="233" max="233" width="21.453125" style="145" customWidth="1"/>
    <col min="234" max="248" width="19.453125" style="145" customWidth="1"/>
    <col min="249" max="249" width="21.7265625" style="145" customWidth="1"/>
    <col min="250" max="260" width="19.453125" style="145" customWidth="1"/>
    <col min="261" max="261" width="20.81640625" style="145" customWidth="1"/>
    <col min="262" max="264" width="20" style="145" customWidth="1"/>
    <col min="265" max="265" width="20.81640625" style="145" customWidth="1"/>
    <col min="266" max="268" width="20" style="145" customWidth="1"/>
    <col min="269" max="269" width="20.81640625" style="145" customWidth="1"/>
    <col min="270" max="272" width="20" style="145" customWidth="1"/>
    <col min="273" max="273" width="20.81640625" style="145" customWidth="1"/>
    <col min="274" max="276" width="20" style="145" customWidth="1"/>
    <col min="277" max="277" width="20.81640625" style="145" customWidth="1"/>
    <col min="278" max="280" width="20" style="145" customWidth="1"/>
    <col min="281" max="281" width="20.81640625" style="145" customWidth="1"/>
    <col min="282" max="284" width="20" style="145" customWidth="1"/>
    <col min="285" max="285" width="20.81640625" style="145" customWidth="1"/>
    <col min="286" max="288" width="20" style="145" customWidth="1"/>
    <col min="289" max="289" width="20.81640625" style="145" customWidth="1"/>
    <col min="290" max="292" width="20" style="145" customWidth="1"/>
    <col min="293" max="293" width="20.26953125" style="145" customWidth="1"/>
    <col min="294" max="294" width="25.453125" style="145" customWidth="1"/>
    <col min="295" max="295" width="18" style="145" customWidth="1"/>
    <col min="296" max="296" width="19.1796875" style="145" customWidth="1"/>
    <col min="297" max="297" width="21.81640625" style="145" customWidth="1"/>
    <col min="298" max="299" width="25.26953125" style="145" customWidth="1"/>
    <col min="300" max="300" width="24.453125" style="145" customWidth="1"/>
    <col min="301" max="301" width="36.453125" style="145" customWidth="1"/>
    <col min="302" max="302" width="11.453125" style="145"/>
    <col min="303" max="303" width="19.7265625" style="145" bestFit="1" customWidth="1"/>
    <col min="304" max="426" width="11.453125" style="145"/>
    <col min="427" max="427" width="54.1796875" style="145" customWidth="1"/>
    <col min="428" max="428" width="22.81640625" style="145" customWidth="1"/>
    <col min="429" max="432" width="20.26953125" style="145" customWidth="1"/>
    <col min="433" max="440" width="18.26953125" style="145" customWidth="1"/>
    <col min="441" max="444" width="20.54296875" style="145" customWidth="1"/>
    <col min="445" max="445" width="20.26953125" style="145" customWidth="1"/>
    <col min="446" max="446" width="25.453125" style="145" customWidth="1"/>
    <col min="447" max="447" width="18" style="145" customWidth="1"/>
    <col min="448" max="449" width="19.1796875" style="145" customWidth="1"/>
    <col min="450" max="450" width="18" style="145" customWidth="1"/>
    <col min="451" max="452" width="20.1796875" style="145" customWidth="1"/>
    <col min="453" max="454" width="18.453125" style="145" customWidth="1"/>
    <col min="455" max="455" width="17.26953125" style="145" customWidth="1"/>
    <col min="456" max="456" width="17.1796875" style="145" customWidth="1"/>
    <col min="457" max="457" width="20.453125" style="145" customWidth="1"/>
    <col min="458" max="460" width="17.1796875" style="145" customWidth="1"/>
    <col min="461" max="461" width="19.7265625" style="145" customWidth="1"/>
    <col min="462" max="464" width="19" style="145" customWidth="1"/>
    <col min="465" max="465" width="21" style="145" customWidth="1"/>
    <col min="466" max="468" width="19.453125" style="145" customWidth="1"/>
    <col min="469" max="469" width="21" style="145" customWidth="1"/>
    <col min="470" max="472" width="19.453125" style="145" customWidth="1"/>
    <col min="473" max="473" width="21" style="145" customWidth="1"/>
    <col min="474" max="480" width="19.453125" style="145" customWidth="1"/>
    <col min="481" max="481" width="21.453125" style="145" customWidth="1"/>
    <col min="482" max="482" width="21" style="145" customWidth="1"/>
    <col min="483" max="483" width="22.1796875" style="145" customWidth="1"/>
    <col min="484" max="484" width="21.7265625" style="145" customWidth="1"/>
    <col min="485" max="485" width="21.1796875" style="145" customWidth="1"/>
    <col min="486" max="486" width="20.7265625" style="145" customWidth="1"/>
    <col min="487" max="488" width="19.453125" style="145" customWidth="1"/>
    <col min="489" max="489" width="21.453125" style="145" customWidth="1"/>
    <col min="490" max="504" width="19.453125" style="145" customWidth="1"/>
    <col min="505" max="505" width="21.7265625" style="145" customWidth="1"/>
    <col min="506" max="516" width="19.453125" style="145" customWidth="1"/>
    <col min="517" max="517" width="20.81640625" style="145" customWidth="1"/>
    <col min="518" max="520" width="20" style="145" customWidth="1"/>
    <col min="521" max="521" width="20.81640625" style="145" customWidth="1"/>
    <col min="522" max="524" width="20" style="145" customWidth="1"/>
    <col min="525" max="525" width="20.81640625" style="145" customWidth="1"/>
    <col min="526" max="528" width="20" style="145" customWidth="1"/>
    <col min="529" max="529" width="20.81640625" style="145" customWidth="1"/>
    <col min="530" max="532" width="20" style="145" customWidth="1"/>
    <col min="533" max="533" width="20.81640625" style="145" customWidth="1"/>
    <col min="534" max="536" width="20" style="145" customWidth="1"/>
    <col min="537" max="537" width="20.81640625" style="145" customWidth="1"/>
    <col min="538" max="540" width="20" style="145" customWidth="1"/>
    <col min="541" max="541" width="20.81640625" style="145" customWidth="1"/>
    <col min="542" max="544" width="20" style="145" customWidth="1"/>
    <col min="545" max="545" width="20.81640625" style="145" customWidth="1"/>
    <col min="546" max="548" width="20" style="145" customWidth="1"/>
    <col min="549" max="549" width="20.26953125" style="145" customWidth="1"/>
    <col min="550" max="550" width="25.453125" style="145" customWidth="1"/>
    <col min="551" max="551" width="18" style="145" customWidth="1"/>
    <col min="552" max="552" width="19.1796875" style="145" customWidth="1"/>
    <col min="553" max="553" width="21.81640625" style="145" customWidth="1"/>
    <col min="554" max="555" width="25.26953125" style="145" customWidth="1"/>
    <col min="556" max="556" width="24.453125" style="145" customWidth="1"/>
    <col min="557" max="557" width="36.453125" style="145" customWidth="1"/>
    <col min="558" max="558" width="11.453125" style="145"/>
    <col min="559" max="559" width="19.7265625" style="145" bestFit="1" customWidth="1"/>
    <col min="560" max="682" width="11.453125" style="145"/>
    <col min="683" max="683" width="54.1796875" style="145" customWidth="1"/>
    <col min="684" max="684" width="22.81640625" style="145" customWidth="1"/>
    <col min="685" max="688" width="20.26953125" style="145" customWidth="1"/>
    <col min="689" max="696" width="18.26953125" style="145" customWidth="1"/>
    <col min="697" max="700" width="20.54296875" style="145" customWidth="1"/>
    <col min="701" max="701" width="20.26953125" style="145" customWidth="1"/>
    <col min="702" max="702" width="25.453125" style="145" customWidth="1"/>
    <col min="703" max="703" width="18" style="145" customWidth="1"/>
    <col min="704" max="705" width="19.1796875" style="145" customWidth="1"/>
    <col min="706" max="706" width="18" style="145" customWidth="1"/>
    <col min="707" max="708" width="20.1796875" style="145" customWidth="1"/>
    <col min="709" max="710" width="18.453125" style="145" customWidth="1"/>
    <col min="711" max="711" width="17.26953125" style="145" customWidth="1"/>
    <col min="712" max="712" width="17.1796875" style="145" customWidth="1"/>
    <col min="713" max="713" width="20.453125" style="145" customWidth="1"/>
    <col min="714" max="716" width="17.1796875" style="145" customWidth="1"/>
    <col min="717" max="717" width="19.7265625" style="145" customWidth="1"/>
    <col min="718" max="720" width="19" style="145" customWidth="1"/>
    <col min="721" max="721" width="21" style="145" customWidth="1"/>
    <col min="722" max="724" width="19.453125" style="145" customWidth="1"/>
    <col min="725" max="725" width="21" style="145" customWidth="1"/>
    <col min="726" max="728" width="19.453125" style="145" customWidth="1"/>
    <col min="729" max="729" width="21" style="145" customWidth="1"/>
    <col min="730" max="736" width="19.453125" style="145" customWidth="1"/>
    <col min="737" max="737" width="21.453125" style="145" customWidth="1"/>
    <col min="738" max="738" width="21" style="145" customWidth="1"/>
    <col min="739" max="739" width="22.1796875" style="145" customWidth="1"/>
    <col min="740" max="740" width="21.7265625" style="145" customWidth="1"/>
    <col min="741" max="741" width="21.1796875" style="145" customWidth="1"/>
    <col min="742" max="742" width="20.7265625" style="145" customWidth="1"/>
    <col min="743" max="744" width="19.453125" style="145" customWidth="1"/>
    <col min="745" max="745" width="21.453125" style="145" customWidth="1"/>
    <col min="746" max="760" width="19.453125" style="145" customWidth="1"/>
    <col min="761" max="761" width="21.7265625" style="145" customWidth="1"/>
    <col min="762" max="772" width="19.453125" style="145" customWidth="1"/>
    <col min="773" max="773" width="20.81640625" style="145" customWidth="1"/>
    <col min="774" max="776" width="20" style="145" customWidth="1"/>
    <col min="777" max="777" width="20.81640625" style="145" customWidth="1"/>
    <col min="778" max="780" width="20" style="145" customWidth="1"/>
    <col min="781" max="781" width="20.81640625" style="145" customWidth="1"/>
    <col min="782" max="784" width="20" style="145" customWidth="1"/>
    <col min="785" max="785" width="20.81640625" style="145" customWidth="1"/>
    <col min="786" max="788" width="20" style="145" customWidth="1"/>
    <col min="789" max="789" width="20.81640625" style="145" customWidth="1"/>
    <col min="790" max="792" width="20" style="145" customWidth="1"/>
    <col min="793" max="793" width="20.81640625" style="145" customWidth="1"/>
    <col min="794" max="796" width="20" style="145" customWidth="1"/>
    <col min="797" max="797" width="20.81640625" style="145" customWidth="1"/>
    <col min="798" max="800" width="20" style="145" customWidth="1"/>
    <col min="801" max="801" width="20.81640625" style="145" customWidth="1"/>
    <col min="802" max="804" width="20" style="145" customWidth="1"/>
    <col min="805" max="805" width="20.26953125" style="145" customWidth="1"/>
    <col min="806" max="806" width="25.453125" style="145" customWidth="1"/>
    <col min="807" max="807" width="18" style="145" customWidth="1"/>
    <col min="808" max="808" width="19.1796875" style="145" customWidth="1"/>
    <col min="809" max="809" width="21.81640625" style="145" customWidth="1"/>
    <col min="810" max="811" width="25.26953125" style="145" customWidth="1"/>
    <col min="812" max="812" width="24.453125" style="145" customWidth="1"/>
    <col min="813" max="813" width="36.453125" style="145" customWidth="1"/>
    <col min="814" max="814" width="11.453125" style="145"/>
    <col min="815" max="815" width="19.7265625" style="145" bestFit="1" customWidth="1"/>
    <col min="816" max="938" width="11.453125" style="145"/>
    <col min="939" max="939" width="54.1796875" style="145" customWidth="1"/>
    <col min="940" max="940" width="22.81640625" style="145" customWidth="1"/>
    <col min="941" max="944" width="20.26953125" style="145" customWidth="1"/>
    <col min="945" max="952" width="18.26953125" style="145" customWidth="1"/>
    <col min="953" max="956" width="20.54296875" style="145" customWidth="1"/>
    <col min="957" max="957" width="20.26953125" style="145" customWidth="1"/>
    <col min="958" max="958" width="25.453125" style="145" customWidth="1"/>
    <col min="959" max="959" width="18" style="145" customWidth="1"/>
    <col min="960" max="961" width="19.1796875" style="145" customWidth="1"/>
    <col min="962" max="962" width="18" style="145" customWidth="1"/>
    <col min="963" max="964" width="20.1796875" style="145" customWidth="1"/>
    <col min="965" max="966" width="18.453125" style="145" customWidth="1"/>
    <col min="967" max="967" width="17.26953125" style="145" customWidth="1"/>
    <col min="968" max="968" width="17.1796875" style="145" customWidth="1"/>
    <col min="969" max="969" width="20.453125" style="145" customWidth="1"/>
    <col min="970" max="972" width="17.1796875" style="145" customWidth="1"/>
    <col min="973" max="973" width="19.7265625" style="145" customWidth="1"/>
    <col min="974" max="976" width="19" style="145" customWidth="1"/>
    <col min="977" max="977" width="21" style="145" customWidth="1"/>
    <col min="978" max="980" width="19.453125" style="145" customWidth="1"/>
    <col min="981" max="981" width="21" style="145" customWidth="1"/>
    <col min="982" max="984" width="19.453125" style="145" customWidth="1"/>
    <col min="985" max="985" width="21" style="145" customWidth="1"/>
    <col min="986" max="992" width="19.453125" style="145" customWidth="1"/>
    <col min="993" max="993" width="21.453125" style="145" customWidth="1"/>
    <col min="994" max="994" width="21" style="145" customWidth="1"/>
    <col min="995" max="995" width="22.1796875" style="145" customWidth="1"/>
    <col min="996" max="996" width="21.7265625" style="145" customWidth="1"/>
    <col min="997" max="997" width="21.1796875" style="145" customWidth="1"/>
    <col min="998" max="998" width="20.7265625" style="145" customWidth="1"/>
    <col min="999" max="1000" width="19.453125" style="145" customWidth="1"/>
    <col min="1001" max="1001" width="21.453125" style="145" customWidth="1"/>
    <col min="1002" max="1016" width="19.453125" style="145" customWidth="1"/>
    <col min="1017" max="1017" width="21.7265625" style="145" customWidth="1"/>
    <col min="1018" max="1028" width="19.453125" style="145" customWidth="1"/>
    <col min="1029" max="1029" width="20.81640625" style="145" customWidth="1"/>
    <col min="1030" max="1032" width="20" style="145" customWidth="1"/>
    <col min="1033" max="1033" width="20.81640625" style="145" customWidth="1"/>
    <col min="1034" max="1036" width="20" style="145" customWidth="1"/>
    <col min="1037" max="1037" width="20.81640625" style="145" customWidth="1"/>
    <col min="1038" max="1040" width="20" style="145" customWidth="1"/>
    <col min="1041" max="1041" width="20.81640625" style="145" customWidth="1"/>
    <col min="1042" max="1044" width="20" style="145" customWidth="1"/>
    <col min="1045" max="1045" width="20.81640625" style="145" customWidth="1"/>
    <col min="1046" max="1048" width="20" style="145" customWidth="1"/>
    <col min="1049" max="1049" width="20.81640625" style="145" customWidth="1"/>
    <col min="1050" max="1052" width="20" style="145" customWidth="1"/>
    <col min="1053" max="1053" width="20.81640625" style="145" customWidth="1"/>
    <col min="1054" max="1056" width="20" style="145" customWidth="1"/>
    <col min="1057" max="1057" width="20.81640625" style="145" customWidth="1"/>
    <col min="1058" max="1060" width="20" style="145" customWidth="1"/>
    <col min="1061" max="1061" width="20.26953125" style="145" customWidth="1"/>
    <col min="1062" max="1062" width="25.453125" style="145" customWidth="1"/>
    <col min="1063" max="1063" width="18" style="145" customWidth="1"/>
    <col min="1064" max="1064" width="19.1796875" style="145" customWidth="1"/>
    <col min="1065" max="1065" width="21.81640625" style="145" customWidth="1"/>
    <col min="1066" max="1067" width="25.26953125" style="145" customWidth="1"/>
    <col min="1068" max="1068" width="24.453125" style="145" customWidth="1"/>
    <col min="1069" max="1069" width="36.453125" style="145" customWidth="1"/>
    <col min="1070" max="1070" width="11.453125" style="145"/>
    <col min="1071" max="1071" width="19.7265625" style="145" bestFit="1" customWidth="1"/>
    <col min="1072" max="1194" width="11.453125" style="145"/>
    <col min="1195" max="1195" width="54.1796875" style="145" customWidth="1"/>
    <col min="1196" max="1196" width="22.81640625" style="145" customWidth="1"/>
    <col min="1197" max="1200" width="20.26953125" style="145" customWidth="1"/>
    <col min="1201" max="1208" width="18.26953125" style="145" customWidth="1"/>
    <col min="1209" max="1212" width="20.54296875" style="145" customWidth="1"/>
    <col min="1213" max="1213" width="20.26953125" style="145" customWidth="1"/>
    <col min="1214" max="1214" width="25.453125" style="145" customWidth="1"/>
    <col min="1215" max="1215" width="18" style="145" customWidth="1"/>
    <col min="1216" max="1217" width="19.1796875" style="145" customWidth="1"/>
    <col min="1218" max="1218" width="18" style="145" customWidth="1"/>
    <col min="1219" max="1220" width="20.1796875" style="145" customWidth="1"/>
    <col min="1221" max="1222" width="18.453125" style="145" customWidth="1"/>
    <col min="1223" max="1223" width="17.26953125" style="145" customWidth="1"/>
    <col min="1224" max="1224" width="17.1796875" style="145" customWidth="1"/>
    <col min="1225" max="1225" width="20.453125" style="145" customWidth="1"/>
    <col min="1226" max="1228" width="17.1796875" style="145" customWidth="1"/>
    <col min="1229" max="1229" width="19.7265625" style="145" customWidth="1"/>
    <col min="1230" max="1232" width="19" style="145" customWidth="1"/>
    <col min="1233" max="1233" width="21" style="145" customWidth="1"/>
    <col min="1234" max="1236" width="19.453125" style="145" customWidth="1"/>
    <col min="1237" max="1237" width="21" style="145" customWidth="1"/>
    <col min="1238" max="1240" width="19.453125" style="145" customWidth="1"/>
    <col min="1241" max="1241" width="21" style="145" customWidth="1"/>
    <col min="1242" max="1248" width="19.453125" style="145" customWidth="1"/>
    <col min="1249" max="1249" width="21.453125" style="145" customWidth="1"/>
    <col min="1250" max="1250" width="21" style="145" customWidth="1"/>
    <col min="1251" max="1251" width="22.1796875" style="145" customWidth="1"/>
    <col min="1252" max="1252" width="21.7265625" style="145" customWidth="1"/>
    <col min="1253" max="1253" width="21.1796875" style="145" customWidth="1"/>
    <col min="1254" max="1254" width="20.7265625" style="145" customWidth="1"/>
    <col min="1255" max="1256" width="19.453125" style="145" customWidth="1"/>
    <col min="1257" max="1257" width="21.453125" style="145" customWidth="1"/>
    <col min="1258" max="1272" width="19.453125" style="145" customWidth="1"/>
    <col min="1273" max="1273" width="21.7265625" style="145" customWidth="1"/>
    <col min="1274" max="1284" width="19.453125" style="145" customWidth="1"/>
    <col min="1285" max="1285" width="20.81640625" style="145" customWidth="1"/>
    <col min="1286" max="1288" width="20" style="145" customWidth="1"/>
    <col min="1289" max="1289" width="20.81640625" style="145" customWidth="1"/>
    <col min="1290" max="1292" width="20" style="145" customWidth="1"/>
    <col min="1293" max="1293" width="20.81640625" style="145" customWidth="1"/>
    <col min="1294" max="1296" width="20" style="145" customWidth="1"/>
    <col min="1297" max="1297" width="20.81640625" style="145" customWidth="1"/>
    <col min="1298" max="1300" width="20" style="145" customWidth="1"/>
    <col min="1301" max="1301" width="20.81640625" style="145" customWidth="1"/>
    <col min="1302" max="1304" width="20" style="145" customWidth="1"/>
    <col min="1305" max="1305" width="20.81640625" style="145" customWidth="1"/>
    <col min="1306" max="1308" width="20" style="145" customWidth="1"/>
    <col min="1309" max="1309" width="20.81640625" style="145" customWidth="1"/>
    <col min="1310" max="1312" width="20" style="145" customWidth="1"/>
    <col min="1313" max="1313" width="20.81640625" style="145" customWidth="1"/>
    <col min="1314" max="1316" width="20" style="145" customWidth="1"/>
    <col min="1317" max="1317" width="20.26953125" style="145" customWidth="1"/>
    <col min="1318" max="1318" width="25.453125" style="145" customWidth="1"/>
    <col min="1319" max="1319" width="18" style="145" customWidth="1"/>
    <col min="1320" max="1320" width="19.1796875" style="145" customWidth="1"/>
    <col min="1321" max="1321" width="21.81640625" style="145" customWidth="1"/>
    <col min="1322" max="1323" width="25.26953125" style="145" customWidth="1"/>
    <col min="1324" max="1324" width="24.453125" style="145" customWidth="1"/>
    <col min="1325" max="1325" width="36.453125" style="145" customWidth="1"/>
    <col min="1326" max="1326" width="11.453125" style="145"/>
    <col min="1327" max="1327" width="19.7265625" style="145" bestFit="1" customWidth="1"/>
    <col min="1328" max="1450" width="11.453125" style="145"/>
    <col min="1451" max="1451" width="54.1796875" style="145" customWidth="1"/>
    <col min="1452" max="1452" width="22.81640625" style="145" customWidth="1"/>
    <col min="1453" max="1456" width="20.26953125" style="145" customWidth="1"/>
    <col min="1457" max="1464" width="18.26953125" style="145" customWidth="1"/>
    <col min="1465" max="1468" width="20.54296875" style="145" customWidth="1"/>
    <col min="1469" max="1469" width="20.26953125" style="145" customWidth="1"/>
    <col min="1470" max="1470" width="25.453125" style="145" customWidth="1"/>
    <col min="1471" max="1471" width="18" style="145" customWidth="1"/>
    <col min="1472" max="1473" width="19.1796875" style="145" customWidth="1"/>
    <col min="1474" max="1474" width="18" style="145" customWidth="1"/>
    <col min="1475" max="1476" width="20.1796875" style="145" customWidth="1"/>
    <col min="1477" max="1478" width="18.453125" style="145" customWidth="1"/>
    <col min="1479" max="1479" width="17.26953125" style="145" customWidth="1"/>
    <col min="1480" max="1480" width="17.1796875" style="145" customWidth="1"/>
    <col min="1481" max="1481" width="20.453125" style="145" customWidth="1"/>
    <col min="1482" max="1484" width="17.1796875" style="145" customWidth="1"/>
    <col min="1485" max="1485" width="19.7265625" style="145" customWidth="1"/>
    <col min="1486" max="1488" width="19" style="145" customWidth="1"/>
    <col min="1489" max="1489" width="21" style="145" customWidth="1"/>
    <col min="1490" max="1492" width="19.453125" style="145" customWidth="1"/>
    <col min="1493" max="1493" width="21" style="145" customWidth="1"/>
    <col min="1494" max="1496" width="19.453125" style="145" customWidth="1"/>
    <col min="1497" max="1497" width="21" style="145" customWidth="1"/>
    <col min="1498" max="1504" width="19.453125" style="145" customWidth="1"/>
    <col min="1505" max="1505" width="21.453125" style="145" customWidth="1"/>
    <col min="1506" max="1506" width="21" style="145" customWidth="1"/>
    <col min="1507" max="1507" width="22.1796875" style="145" customWidth="1"/>
    <col min="1508" max="1508" width="21.7265625" style="145" customWidth="1"/>
    <col min="1509" max="1509" width="21.1796875" style="145" customWidth="1"/>
    <col min="1510" max="1510" width="20.7265625" style="145" customWidth="1"/>
    <col min="1511" max="1512" width="19.453125" style="145" customWidth="1"/>
    <col min="1513" max="1513" width="21.453125" style="145" customWidth="1"/>
    <col min="1514" max="1528" width="19.453125" style="145" customWidth="1"/>
    <col min="1529" max="1529" width="21.7265625" style="145" customWidth="1"/>
    <col min="1530" max="1540" width="19.453125" style="145" customWidth="1"/>
    <col min="1541" max="1541" width="20.81640625" style="145" customWidth="1"/>
    <col min="1542" max="1544" width="20" style="145" customWidth="1"/>
    <col min="1545" max="1545" width="20.81640625" style="145" customWidth="1"/>
    <col min="1546" max="1548" width="20" style="145" customWidth="1"/>
    <col min="1549" max="1549" width="20.81640625" style="145" customWidth="1"/>
    <col min="1550" max="1552" width="20" style="145" customWidth="1"/>
    <col min="1553" max="1553" width="20.81640625" style="145" customWidth="1"/>
    <col min="1554" max="1556" width="20" style="145" customWidth="1"/>
    <col min="1557" max="1557" width="20.81640625" style="145" customWidth="1"/>
    <col min="1558" max="1560" width="20" style="145" customWidth="1"/>
    <col min="1561" max="1561" width="20.81640625" style="145" customWidth="1"/>
    <col min="1562" max="1564" width="20" style="145" customWidth="1"/>
    <col min="1565" max="1565" width="20.81640625" style="145" customWidth="1"/>
    <col min="1566" max="1568" width="20" style="145" customWidth="1"/>
    <col min="1569" max="1569" width="20.81640625" style="145" customWidth="1"/>
    <col min="1570" max="1572" width="20" style="145" customWidth="1"/>
    <col min="1573" max="1573" width="20.26953125" style="145" customWidth="1"/>
    <col min="1574" max="1574" width="25.453125" style="145" customWidth="1"/>
    <col min="1575" max="1575" width="18" style="145" customWidth="1"/>
    <col min="1576" max="1576" width="19.1796875" style="145" customWidth="1"/>
    <col min="1577" max="1577" width="21.81640625" style="145" customWidth="1"/>
    <col min="1578" max="1579" width="25.26953125" style="145" customWidth="1"/>
    <col min="1580" max="1580" width="24.453125" style="145" customWidth="1"/>
    <col min="1581" max="1581" width="36.453125" style="145" customWidth="1"/>
    <col min="1582" max="1582" width="11.453125" style="145"/>
    <col min="1583" max="1583" width="19.7265625" style="145" bestFit="1" customWidth="1"/>
    <col min="1584" max="1706" width="11.453125" style="145"/>
    <col min="1707" max="1707" width="54.1796875" style="145" customWidth="1"/>
    <col min="1708" max="1708" width="22.81640625" style="145" customWidth="1"/>
    <col min="1709" max="1712" width="20.26953125" style="145" customWidth="1"/>
    <col min="1713" max="1720" width="18.26953125" style="145" customWidth="1"/>
    <col min="1721" max="1724" width="20.54296875" style="145" customWidth="1"/>
    <col min="1725" max="1725" width="20.26953125" style="145" customWidth="1"/>
    <col min="1726" max="1726" width="25.453125" style="145" customWidth="1"/>
    <col min="1727" max="1727" width="18" style="145" customWidth="1"/>
    <col min="1728" max="1729" width="19.1796875" style="145" customWidth="1"/>
    <col min="1730" max="1730" width="18" style="145" customWidth="1"/>
    <col min="1731" max="1732" width="20.1796875" style="145" customWidth="1"/>
    <col min="1733" max="1734" width="18.453125" style="145" customWidth="1"/>
    <col min="1735" max="1735" width="17.26953125" style="145" customWidth="1"/>
    <col min="1736" max="1736" width="17.1796875" style="145" customWidth="1"/>
    <col min="1737" max="1737" width="20.453125" style="145" customWidth="1"/>
    <col min="1738" max="1740" width="17.1796875" style="145" customWidth="1"/>
    <col min="1741" max="1741" width="19.7265625" style="145" customWidth="1"/>
    <col min="1742" max="1744" width="19" style="145" customWidth="1"/>
    <col min="1745" max="1745" width="21" style="145" customWidth="1"/>
    <col min="1746" max="1748" width="19.453125" style="145" customWidth="1"/>
    <col min="1749" max="1749" width="21" style="145" customWidth="1"/>
    <col min="1750" max="1752" width="19.453125" style="145" customWidth="1"/>
    <col min="1753" max="1753" width="21" style="145" customWidth="1"/>
    <col min="1754" max="1760" width="19.453125" style="145" customWidth="1"/>
    <col min="1761" max="1761" width="21.453125" style="145" customWidth="1"/>
    <col min="1762" max="1762" width="21" style="145" customWidth="1"/>
    <col min="1763" max="1763" width="22.1796875" style="145" customWidth="1"/>
    <col min="1764" max="1764" width="21.7265625" style="145" customWidth="1"/>
    <col min="1765" max="1765" width="21.1796875" style="145" customWidth="1"/>
    <col min="1766" max="1766" width="20.7265625" style="145" customWidth="1"/>
    <col min="1767" max="1768" width="19.453125" style="145" customWidth="1"/>
    <col min="1769" max="1769" width="21.453125" style="145" customWidth="1"/>
    <col min="1770" max="1784" width="19.453125" style="145" customWidth="1"/>
    <col min="1785" max="1785" width="21.7265625" style="145" customWidth="1"/>
    <col min="1786" max="1796" width="19.453125" style="145" customWidth="1"/>
    <col min="1797" max="1797" width="20.81640625" style="145" customWidth="1"/>
    <col min="1798" max="1800" width="20" style="145" customWidth="1"/>
    <col min="1801" max="1801" width="20.81640625" style="145" customWidth="1"/>
    <col min="1802" max="1804" width="20" style="145" customWidth="1"/>
    <col min="1805" max="1805" width="20.81640625" style="145" customWidth="1"/>
    <col min="1806" max="1808" width="20" style="145" customWidth="1"/>
    <col min="1809" max="1809" width="20.81640625" style="145" customWidth="1"/>
    <col min="1810" max="1812" width="20" style="145" customWidth="1"/>
    <col min="1813" max="1813" width="20.81640625" style="145" customWidth="1"/>
    <col min="1814" max="1816" width="20" style="145" customWidth="1"/>
    <col min="1817" max="1817" width="20.81640625" style="145" customWidth="1"/>
    <col min="1818" max="1820" width="20" style="145" customWidth="1"/>
    <col min="1821" max="1821" width="20.81640625" style="145" customWidth="1"/>
    <col min="1822" max="1824" width="20" style="145" customWidth="1"/>
    <col min="1825" max="1825" width="20.81640625" style="145" customWidth="1"/>
    <col min="1826" max="1828" width="20" style="145" customWidth="1"/>
    <col min="1829" max="1829" width="20.26953125" style="145" customWidth="1"/>
    <col min="1830" max="1830" width="25.453125" style="145" customWidth="1"/>
    <col min="1831" max="1831" width="18" style="145" customWidth="1"/>
    <col min="1832" max="1832" width="19.1796875" style="145" customWidth="1"/>
    <col min="1833" max="1833" width="21.81640625" style="145" customWidth="1"/>
    <col min="1834" max="1835" width="25.26953125" style="145" customWidth="1"/>
    <col min="1836" max="1836" width="24.453125" style="145" customWidth="1"/>
    <col min="1837" max="1837" width="36.453125" style="145" customWidth="1"/>
    <col min="1838" max="1838" width="11.453125" style="145"/>
    <col min="1839" max="1839" width="19.7265625" style="145" bestFit="1" customWidth="1"/>
    <col min="1840" max="1962" width="11.453125" style="145"/>
    <col min="1963" max="1963" width="54.1796875" style="145" customWidth="1"/>
    <col min="1964" max="1964" width="22.81640625" style="145" customWidth="1"/>
    <col min="1965" max="1968" width="20.26953125" style="145" customWidth="1"/>
    <col min="1969" max="1976" width="18.26953125" style="145" customWidth="1"/>
    <col min="1977" max="1980" width="20.54296875" style="145" customWidth="1"/>
    <col min="1981" max="1981" width="20.26953125" style="145" customWidth="1"/>
    <col min="1982" max="1982" width="25.453125" style="145" customWidth="1"/>
    <col min="1983" max="1983" width="18" style="145" customWidth="1"/>
    <col min="1984" max="1985" width="19.1796875" style="145" customWidth="1"/>
    <col min="1986" max="1986" width="18" style="145" customWidth="1"/>
    <col min="1987" max="1988" width="20.1796875" style="145" customWidth="1"/>
    <col min="1989" max="1990" width="18.453125" style="145" customWidth="1"/>
    <col min="1991" max="1991" width="17.26953125" style="145" customWidth="1"/>
    <col min="1992" max="1992" width="17.1796875" style="145" customWidth="1"/>
    <col min="1993" max="1993" width="20.453125" style="145" customWidth="1"/>
    <col min="1994" max="1996" width="17.1796875" style="145" customWidth="1"/>
    <col min="1997" max="1997" width="19.7265625" style="145" customWidth="1"/>
    <col min="1998" max="2000" width="19" style="145" customWidth="1"/>
    <col min="2001" max="2001" width="21" style="145" customWidth="1"/>
    <col min="2002" max="2004" width="19.453125" style="145" customWidth="1"/>
    <col min="2005" max="2005" width="21" style="145" customWidth="1"/>
    <col min="2006" max="2008" width="19.453125" style="145" customWidth="1"/>
    <col min="2009" max="2009" width="21" style="145" customWidth="1"/>
    <col min="2010" max="2016" width="19.453125" style="145" customWidth="1"/>
    <col min="2017" max="2017" width="21.453125" style="145" customWidth="1"/>
    <col min="2018" max="2018" width="21" style="145" customWidth="1"/>
    <col min="2019" max="2019" width="22.1796875" style="145" customWidth="1"/>
    <col min="2020" max="2020" width="21.7265625" style="145" customWidth="1"/>
    <col min="2021" max="2021" width="21.1796875" style="145" customWidth="1"/>
    <col min="2022" max="2022" width="20.7265625" style="145" customWidth="1"/>
    <col min="2023" max="2024" width="19.453125" style="145" customWidth="1"/>
    <col min="2025" max="2025" width="21.453125" style="145" customWidth="1"/>
    <col min="2026" max="2040" width="19.453125" style="145" customWidth="1"/>
    <col min="2041" max="2041" width="21.7265625" style="145" customWidth="1"/>
    <col min="2042" max="2052" width="19.453125" style="145" customWidth="1"/>
    <col min="2053" max="2053" width="20.81640625" style="145" customWidth="1"/>
    <col min="2054" max="2056" width="20" style="145" customWidth="1"/>
    <col min="2057" max="2057" width="20.81640625" style="145" customWidth="1"/>
    <col min="2058" max="2060" width="20" style="145" customWidth="1"/>
    <col min="2061" max="2061" width="20.81640625" style="145" customWidth="1"/>
    <col min="2062" max="2064" width="20" style="145" customWidth="1"/>
    <col min="2065" max="2065" width="20.81640625" style="145" customWidth="1"/>
    <col min="2066" max="2068" width="20" style="145" customWidth="1"/>
    <col min="2069" max="2069" width="20.81640625" style="145" customWidth="1"/>
    <col min="2070" max="2072" width="20" style="145" customWidth="1"/>
    <col min="2073" max="2073" width="20.81640625" style="145" customWidth="1"/>
    <col min="2074" max="2076" width="20" style="145" customWidth="1"/>
    <col min="2077" max="2077" width="20.81640625" style="145" customWidth="1"/>
    <col min="2078" max="2080" width="20" style="145" customWidth="1"/>
    <col min="2081" max="2081" width="20.81640625" style="145" customWidth="1"/>
    <col min="2082" max="2084" width="20" style="145" customWidth="1"/>
    <col min="2085" max="2085" width="20.26953125" style="145" customWidth="1"/>
    <col min="2086" max="2086" width="25.453125" style="145" customWidth="1"/>
    <col min="2087" max="2087" width="18" style="145" customWidth="1"/>
    <col min="2088" max="2088" width="19.1796875" style="145" customWidth="1"/>
    <col min="2089" max="2089" width="21.81640625" style="145" customWidth="1"/>
    <col min="2090" max="2091" width="25.26953125" style="145" customWidth="1"/>
    <col min="2092" max="2092" width="24.453125" style="145" customWidth="1"/>
    <col min="2093" max="2093" width="36.453125" style="145" customWidth="1"/>
    <col min="2094" max="2094" width="11.453125" style="145"/>
    <col min="2095" max="2095" width="19.7265625" style="145" bestFit="1" customWidth="1"/>
    <col min="2096" max="2218" width="11.453125" style="145"/>
    <col min="2219" max="2219" width="54.1796875" style="145" customWidth="1"/>
    <col min="2220" max="2220" width="22.81640625" style="145" customWidth="1"/>
    <col min="2221" max="2224" width="20.26953125" style="145" customWidth="1"/>
    <col min="2225" max="2232" width="18.26953125" style="145" customWidth="1"/>
    <col min="2233" max="2236" width="20.54296875" style="145" customWidth="1"/>
    <col min="2237" max="2237" width="20.26953125" style="145" customWidth="1"/>
    <col min="2238" max="2238" width="25.453125" style="145" customWidth="1"/>
    <col min="2239" max="2239" width="18" style="145" customWidth="1"/>
    <col min="2240" max="2241" width="19.1796875" style="145" customWidth="1"/>
    <col min="2242" max="2242" width="18" style="145" customWidth="1"/>
    <col min="2243" max="2244" width="20.1796875" style="145" customWidth="1"/>
    <col min="2245" max="2246" width="18.453125" style="145" customWidth="1"/>
    <col min="2247" max="2247" width="17.26953125" style="145" customWidth="1"/>
    <col min="2248" max="2248" width="17.1796875" style="145" customWidth="1"/>
    <col min="2249" max="2249" width="20.453125" style="145" customWidth="1"/>
    <col min="2250" max="2252" width="17.1796875" style="145" customWidth="1"/>
    <col min="2253" max="2253" width="19.7265625" style="145" customWidth="1"/>
    <col min="2254" max="2256" width="19" style="145" customWidth="1"/>
    <col min="2257" max="2257" width="21" style="145" customWidth="1"/>
    <col min="2258" max="2260" width="19.453125" style="145" customWidth="1"/>
    <col min="2261" max="2261" width="21" style="145" customWidth="1"/>
    <col min="2262" max="2264" width="19.453125" style="145" customWidth="1"/>
    <col min="2265" max="2265" width="21" style="145" customWidth="1"/>
    <col min="2266" max="2272" width="19.453125" style="145" customWidth="1"/>
    <col min="2273" max="2273" width="21.453125" style="145" customWidth="1"/>
    <col min="2274" max="2274" width="21" style="145" customWidth="1"/>
    <col min="2275" max="2275" width="22.1796875" style="145" customWidth="1"/>
    <col min="2276" max="2276" width="21.7265625" style="145" customWidth="1"/>
    <col min="2277" max="2277" width="21.1796875" style="145" customWidth="1"/>
    <col min="2278" max="2278" width="20.7265625" style="145" customWidth="1"/>
    <col min="2279" max="2280" width="19.453125" style="145" customWidth="1"/>
    <col min="2281" max="2281" width="21.453125" style="145" customWidth="1"/>
    <col min="2282" max="2296" width="19.453125" style="145" customWidth="1"/>
    <col min="2297" max="2297" width="21.7265625" style="145" customWidth="1"/>
    <col min="2298" max="2308" width="19.453125" style="145" customWidth="1"/>
    <col min="2309" max="2309" width="20.81640625" style="145" customWidth="1"/>
    <col min="2310" max="2312" width="20" style="145" customWidth="1"/>
    <col min="2313" max="2313" width="20.81640625" style="145" customWidth="1"/>
    <col min="2314" max="2316" width="20" style="145" customWidth="1"/>
    <col min="2317" max="2317" width="20.81640625" style="145" customWidth="1"/>
    <col min="2318" max="2320" width="20" style="145" customWidth="1"/>
    <col min="2321" max="2321" width="20.81640625" style="145" customWidth="1"/>
    <col min="2322" max="2324" width="20" style="145" customWidth="1"/>
    <col min="2325" max="2325" width="20.81640625" style="145" customWidth="1"/>
    <col min="2326" max="2328" width="20" style="145" customWidth="1"/>
    <col min="2329" max="2329" width="20.81640625" style="145" customWidth="1"/>
    <col min="2330" max="2332" width="20" style="145" customWidth="1"/>
    <col min="2333" max="2333" width="20.81640625" style="145" customWidth="1"/>
    <col min="2334" max="2336" width="20" style="145" customWidth="1"/>
    <col min="2337" max="2337" width="20.81640625" style="145" customWidth="1"/>
    <col min="2338" max="2340" width="20" style="145" customWidth="1"/>
    <col min="2341" max="2341" width="20.26953125" style="145" customWidth="1"/>
    <col min="2342" max="2342" width="25.453125" style="145" customWidth="1"/>
    <col min="2343" max="2343" width="18" style="145" customWidth="1"/>
    <col min="2344" max="2344" width="19.1796875" style="145" customWidth="1"/>
    <col min="2345" max="2345" width="21.81640625" style="145" customWidth="1"/>
    <col min="2346" max="2347" width="25.26953125" style="145" customWidth="1"/>
    <col min="2348" max="2348" width="24.453125" style="145" customWidth="1"/>
    <col min="2349" max="2349" width="36.453125" style="145" customWidth="1"/>
    <col min="2350" max="2350" width="11.453125" style="145"/>
    <col min="2351" max="2351" width="19.7265625" style="145" bestFit="1" customWidth="1"/>
    <col min="2352" max="2474" width="11.453125" style="145"/>
    <col min="2475" max="2475" width="54.1796875" style="145" customWidth="1"/>
    <col min="2476" max="2476" width="22.81640625" style="145" customWidth="1"/>
    <col min="2477" max="2480" width="20.26953125" style="145" customWidth="1"/>
    <col min="2481" max="2488" width="18.26953125" style="145" customWidth="1"/>
    <col min="2489" max="2492" width="20.54296875" style="145" customWidth="1"/>
    <col min="2493" max="2493" width="20.26953125" style="145" customWidth="1"/>
    <col min="2494" max="2494" width="25.453125" style="145" customWidth="1"/>
    <col min="2495" max="2495" width="18" style="145" customWidth="1"/>
    <col min="2496" max="2497" width="19.1796875" style="145" customWidth="1"/>
    <col min="2498" max="2498" width="18" style="145" customWidth="1"/>
    <col min="2499" max="2500" width="20.1796875" style="145" customWidth="1"/>
    <col min="2501" max="2502" width="18.453125" style="145" customWidth="1"/>
    <col min="2503" max="2503" width="17.26953125" style="145" customWidth="1"/>
    <col min="2504" max="2504" width="17.1796875" style="145" customWidth="1"/>
    <col min="2505" max="2505" width="20.453125" style="145" customWidth="1"/>
    <col min="2506" max="2508" width="17.1796875" style="145" customWidth="1"/>
    <col min="2509" max="2509" width="19.7265625" style="145" customWidth="1"/>
    <col min="2510" max="2512" width="19" style="145" customWidth="1"/>
    <col min="2513" max="2513" width="21" style="145" customWidth="1"/>
    <col min="2514" max="2516" width="19.453125" style="145" customWidth="1"/>
    <col min="2517" max="2517" width="21" style="145" customWidth="1"/>
    <col min="2518" max="2520" width="19.453125" style="145" customWidth="1"/>
    <col min="2521" max="2521" width="21" style="145" customWidth="1"/>
    <col min="2522" max="2528" width="19.453125" style="145" customWidth="1"/>
    <col min="2529" max="2529" width="21.453125" style="145" customWidth="1"/>
    <col min="2530" max="2530" width="21" style="145" customWidth="1"/>
    <col min="2531" max="2531" width="22.1796875" style="145" customWidth="1"/>
    <col min="2532" max="2532" width="21.7265625" style="145" customWidth="1"/>
    <col min="2533" max="2533" width="21.1796875" style="145" customWidth="1"/>
    <col min="2534" max="2534" width="20.7265625" style="145" customWidth="1"/>
    <col min="2535" max="2536" width="19.453125" style="145" customWidth="1"/>
    <col min="2537" max="2537" width="21.453125" style="145" customWidth="1"/>
    <col min="2538" max="2552" width="19.453125" style="145" customWidth="1"/>
    <col min="2553" max="2553" width="21.7265625" style="145" customWidth="1"/>
    <col min="2554" max="2564" width="19.453125" style="145" customWidth="1"/>
    <col min="2565" max="2565" width="20.81640625" style="145" customWidth="1"/>
    <col min="2566" max="2568" width="20" style="145" customWidth="1"/>
    <col min="2569" max="2569" width="20.81640625" style="145" customWidth="1"/>
    <col min="2570" max="2572" width="20" style="145" customWidth="1"/>
    <col min="2573" max="2573" width="20.81640625" style="145" customWidth="1"/>
    <col min="2574" max="2576" width="20" style="145" customWidth="1"/>
    <col min="2577" max="2577" width="20.81640625" style="145" customWidth="1"/>
    <col min="2578" max="2580" width="20" style="145" customWidth="1"/>
    <col min="2581" max="2581" width="20.81640625" style="145" customWidth="1"/>
    <col min="2582" max="2584" width="20" style="145" customWidth="1"/>
    <col min="2585" max="2585" width="20.81640625" style="145" customWidth="1"/>
    <col min="2586" max="2588" width="20" style="145" customWidth="1"/>
    <col min="2589" max="2589" width="20.81640625" style="145" customWidth="1"/>
    <col min="2590" max="2592" width="20" style="145" customWidth="1"/>
    <col min="2593" max="2593" width="20.81640625" style="145" customWidth="1"/>
    <col min="2594" max="2596" width="20" style="145" customWidth="1"/>
    <col min="2597" max="2597" width="20.26953125" style="145" customWidth="1"/>
    <col min="2598" max="2598" width="25.453125" style="145" customWidth="1"/>
    <col min="2599" max="2599" width="18" style="145" customWidth="1"/>
    <col min="2600" max="2600" width="19.1796875" style="145" customWidth="1"/>
    <col min="2601" max="2601" width="21.81640625" style="145" customWidth="1"/>
    <col min="2602" max="2603" width="25.26953125" style="145" customWidth="1"/>
    <col min="2604" max="2604" width="24.453125" style="145" customWidth="1"/>
    <col min="2605" max="2605" width="36.453125" style="145" customWidth="1"/>
    <col min="2606" max="2606" width="11.453125" style="145"/>
    <col min="2607" max="2607" width="19.7265625" style="145" bestFit="1" customWidth="1"/>
    <col min="2608" max="2730" width="11.453125" style="145"/>
    <col min="2731" max="2731" width="54.1796875" style="145" customWidth="1"/>
    <col min="2732" max="2732" width="22.81640625" style="145" customWidth="1"/>
    <col min="2733" max="2736" width="20.26953125" style="145" customWidth="1"/>
    <col min="2737" max="2744" width="18.26953125" style="145" customWidth="1"/>
    <col min="2745" max="2748" width="20.54296875" style="145" customWidth="1"/>
    <col min="2749" max="2749" width="20.26953125" style="145" customWidth="1"/>
    <col min="2750" max="2750" width="25.453125" style="145" customWidth="1"/>
    <col min="2751" max="2751" width="18" style="145" customWidth="1"/>
    <col min="2752" max="2753" width="19.1796875" style="145" customWidth="1"/>
    <col min="2754" max="2754" width="18" style="145" customWidth="1"/>
    <col min="2755" max="2756" width="20.1796875" style="145" customWidth="1"/>
    <col min="2757" max="2758" width="18.453125" style="145" customWidth="1"/>
    <col min="2759" max="2759" width="17.26953125" style="145" customWidth="1"/>
    <col min="2760" max="2760" width="17.1796875" style="145" customWidth="1"/>
    <col min="2761" max="2761" width="20.453125" style="145" customWidth="1"/>
    <col min="2762" max="2764" width="17.1796875" style="145" customWidth="1"/>
    <col min="2765" max="2765" width="19.7265625" style="145" customWidth="1"/>
    <col min="2766" max="2768" width="19" style="145" customWidth="1"/>
    <col min="2769" max="2769" width="21" style="145" customWidth="1"/>
    <col min="2770" max="2772" width="19.453125" style="145" customWidth="1"/>
    <col min="2773" max="2773" width="21" style="145" customWidth="1"/>
    <col min="2774" max="2776" width="19.453125" style="145" customWidth="1"/>
    <col min="2777" max="2777" width="21" style="145" customWidth="1"/>
    <col min="2778" max="2784" width="19.453125" style="145" customWidth="1"/>
    <col min="2785" max="2785" width="21.453125" style="145" customWidth="1"/>
    <col min="2786" max="2786" width="21" style="145" customWidth="1"/>
    <col min="2787" max="2787" width="22.1796875" style="145" customWidth="1"/>
    <col min="2788" max="2788" width="21.7265625" style="145" customWidth="1"/>
    <col min="2789" max="2789" width="21.1796875" style="145" customWidth="1"/>
    <col min="2790" max="2790" width="20.7265625" style="145" customWidth="1"/>
    <col min="2791" max="2792" width="19.453125" style="145" customWidth="1"/>
    <col min="2793" max="2793" width="21.453125" style="145" customWidth="1"/>
    <col min="2794" max="2808" width="19.453125" style="145" customWidth="1"/>
    <col min="2809" max="2809" width="21.7265625" style="145" customWidth="1"/>
    <col min="2810" max="2820" width="19.453125" style="145" customWidth="1"/>
    <col min="2821" max="2821" width="20.81640625" style="145" customWidth="1"/>
    <col min="2822" max="2824" width="20" style="145" customWidth="1"/>
    <col min="2825" max="2825" width="20.81640625" style="145" customWidth="1"/>
    <col min="2826" max="2828" width="20" style="145" customWidth="1"/>
    <col min="2829" max="2829" width="20.81640625" style="145" customWidth="1"/>
    <col min="2830" max="2832" width="20" style="145" customWidth="1"/>
    <col min="2833" max="2833" width="20.81640625" style="145" customWidth="1"/>
    <col min="2834" max="2836" width="20" style="145" customWidth="1"/>
    <col min="2837" max="2837" width="20.81640625" style="145" customWidth="1"/>
    <col min="2838" max="2840" width="20" style="145" customWidth="1"/>
    <col min="2841" max="2841" width="20.81640625" style="145" customWidth="1"/>
    <col min="2842" max="2844" width="20" style="145" customWidth="1"/>
    <col min="2845" max="2845" width="20.81640625" style="145" customWidth="1"/>
    <col min="2846" max="2848" width="20" style="145" customWidth="1"/>
    <col min="2849" max="2849" width="20.81640625" style="145" customWidth="1"/>
    <col min="2850" max="2852" width="20" style="145" customWidth="1"/>
    <col min="2853" max="2853" width="20.26953125" style="145" customWidth="1"/>
    <col min="2854" max="2854" width="25.453125" style="145" customWidth="1"/>
    <col min="2855" max="2855" width="18" style="145" customWidth="1"/>
    <col min="2856" max="2856" width="19.1796875" style="145" customWidth="1"/>
    <col min="2857" max="2857" width="21.81640625" style="145" customWidth="1"/>
    <col min="2858" max="2859" width="25.26953125" style="145" customWidth="1"/>
    <col min="2860" max="2860" width="24.453125" style="145" customWidth="1"/>
    <col min="2861" max="2861" width="36.453125" style="145" customWidth="1"/>
    <col min="2862" max="2862" width="11.453125" style="145"/>
    <col min="2863" max="2863" width="19.7265625" style="145" bestFit="1" customWidth="1"/>
    <col min="2864" max="2986" width="11.453125" style="145"/>
    <col min="2987" max="2987" width="54.1796875" style="145" customWidth="1"/>
    <col min="2988" max="2988" width="22.81640625" style="145" customWidth="1"/>
    <col min="2989" max="2992" width="20.26953125" style="145" customWidth="1"/>
    <col min="2993" max="3000" width="18.26953125" style="145" customWidth="1"/>
    <col min="3001" max="3004" width="20.54296875" style="145" customWidth="1"/>
    <col min="3005" max="3005" width="20.26953125" style="145" customWidth="1"/>
    <col min="3006" max="3006" width="25.453125" style="145" customWidth="1"/>
    <col min="3007" max="3007" width="18" style="145" customWidth="1"/>
    <col min="3008" max="3009" width="19.1796875" style="145" customWidth="1"/>
    <col min="3010" max="3010" width="18" style="145" customWidth="1"/>
    <col min="3011" max="3012" width="20.1796875" style="145" customWidth="1"/>
    <col min="3013" max="3014" width="18.453125" style="145" customWidth="1"/>
    <col min="3015" max="3015" width="17.26953125" style="145" customWidth="1"/>
    <col min="3016" max="3016" width="17.1796875" style="145" customWidth="1"/>
    <col min="3017" max="3017" width="20.453125" style="145" customWidth="1"/>
    <col min="3018" max="3020" width="17.1796875" style="145" customWidth="1"/>
    <col min="3021" max="3021" width="19.7265625" style="145" customWidth="1"/>
    <col min="3022" max="3024" width="19" style="145" customWidth="1"/>
    <col min="3025" max="3025" width="21" style="145" customWidth="1"/>
    <col min="3026" max="3028" width="19.453125" style="145" customWidth="1"/>
    <col min="3029" max="3029" width="21" style="145" customWidth="1"/>
    <col min="3030" max="3032" width="19.453125" style="145" customWidth="1"/>
    <col min="3033" max="3033" width="21" style="145" customWidth="1"/>
    <col min="3034" max="3040" width="19.453125" style="145" customWidth="1"/>
    <col min="3041" max="3041" width="21.453125" style="145" customWidth="1"/>
    <col min="3042" max="3042" width="21" style="145" customWidth="1"/>
    <col min="3043" max="3043" width="22.1796875" style="145" customWidth="1"/>
    <col min="3044" max="3044" width="21.7265625" style="145" customWidth="1"/>
    <col min="3045" max="3045" width="21.1796875" style="145" customWidth="1"/>
    <col min="3046" max="3046" width="20.7265625" style="145" customWidth="1"/>
    <col min="3047" max="3048" width="19.453125" style="145" customWidth="1"/>
    <col min="3049" max="3049" width="21.453125" style="145" customWidth="1"/>
    <col min="3050" max="3064" width="19.453125" style="145" customWidth="1"/>
    <col min="3065" max="3065" width="21.7265625" style="145" customWidth="1"/>
    <col min="3066" max="3076" width="19.453125" style="145" customWidth="1"/>
    <col min="3077" max="3077" width="20.81640625" style="145" customWidth="1"/>
    <col min="3078" max="3080" width="20" style="145" customWidth="1"/>
    <col min="3081" max="3081" width="20.81640625" style="145" customWidth="1"/>
    <col min="3082" max="3084" width="20" style="145" customWidth="1"/>
    <col min="3085" max="3085" width="20.81640625" style="145" customWidth="1"/>
    <col min="3086" max="3088" width="20" style="145" customWidth="1"/>
    <col min="3089" max="3089" width="20.81640625" style="145" customWidth="1"/>
    <col min="3090" max="3092" width="20" style="145" customWidth="1"/>
    <col min="3093" max="3093" width="20.81640625" style="145" customWidth="1"/>
    <col min="3094" max="3096" width="20" style="145" customWidth="1"/>
    <col min="3097" max="3097" width="20.81640625" style="145" customWidth="1"/>
    <col min="3098" max="3100" width="20" style="145" customWidth="1"/>
    <col min="3101" max="3101" width="20.81640625" style="145" customWidth="1"/>
    <col min="3102" max="3104" width="20" style="145" customWidth="1"/>
    <col min="3105" max="3105" width="20.81640625" style="145" customWidth="1"/>
    <col min="3106" max="3108" width="20" style="145" customWidth="1"/>
    <col min="3109" max="3109" width="20.26953125" style="145" customWidth="1"/>
    <col min="3110" max="3110" width="25.453125" style="145" customWidth="1"/>
    <col min="3111" max="3111" width="18" style="145" customWidth="1"/>
    <col min="3112" max="3112" width="19.1796875" style="145" customWidth="1"/>
    <col min="3113" max="3113" width="21.81640625" style="145" customWidth="1"/>
    <col min="3114" max="3115" width="25.26953125" style="145" customWidth="1"/>
    <col min="3116" max="3116" width="24.453125" style="145" customWidth="1"/>
    <col min="3117" max="3117" width="36.453125" style="145" customWidth="1"/>
    <col min="3118" max="3118" width="11.453125" style="145"/>
    <col min="3119" max="3119" width="19.7265625" style="145" bestFit="1" customWidth="1"/>
    <col min="3120" max="3242" width="11.453125" style="145"/>
    <col min="3243" max="3243" width="54.1796875" style="145" customWidth="1"/>
    <col min="3244" max="3244" width="22.81640625" style="145" customWidth="1"/>
    <col min="3245" max="3248" width="20.26953125" style="145" customWidth="1"/>
    <col min="3249" max="3256" width="18.26953125" style="145" customWidth="1"/>
    <col min="3257" max="3260" width="20.54296875" style="145" customWidth="1"/>
    <col min="3261" max="3261" width="20.26953125" style="145" customWidth="1"/>
    <col min="3262" max="3262" width="25.453125" style="145" customWidth="1"/>
    <col min="3263" max="3263" width="18" style="145" customWidth="1"/>
    <col min="3264" max="3265" width="19.1796875" style="145" customWidth="1"/>
    <col min="3266" max="3266" width="18" style="145" customWidth="1"/>
    <col min="3267" max="3268" width="20.1796875" style="145" customWidth="1"/>
    <col min="3269" max="3270" width="18.453125" style="145" customWidth="1"/>
    <col min="3271" max="3271" width="17.26953125" style="145" customWidth="1"/>
    <col min="3272" max="3272" width="17.1796875" style="145" customWidth="1"/>
    <col min="3273" max="3273" width="20.453125" style="145" customWidth="1"/>
    <col min="3274" max="3276" width="17.1796875" style="145" customWidth="1"/>
    <col min="3277" max="3277" width="19.7265625" style="145" customWidth="1"/>
    <col min="3278" max="3280" width="19" style="145" customWidth="1"/>
    <col min="3281" max="3281" width="21" style="145" customWidth="1"/>
    <col min="3282" max="3284" width="19.453125" style="145" customWidth="1"/>
    <col min="3285" max="3285" width="21" style="145" customWidth="1"/>
    <col min="3286" max="3288" width="19.453125" style="145" customWidth="1"/>
    <col min="3289" max="3289" width="21" style="145" customWidth="1"/>
    <col min="3290" max="3296" width="19.453125" style="145" customWidth="1"/>
    <col min="3297" max="3297" width="21.453125" style="145" customWidth="1"/>
    <col min="3298" max="3298" width="21" style="145" customWidth="1"/>
    <col min="3299" max="3299" width="22.1796875" style="145" customWidth="1"/>
    <col min="3300" max="3300" width="21.7265625" style="145" customWidth="1"/>
    <col min="3301" max="3301" width="21.1796875" style="145" customWidth="1"/>
    <col min="3302" max="3302" width="20.7265625" style="145" customWidth="1"/>
    <col min="3303" max="3304" width="19.453125" style="145" customWidth="1"/>
    <col min="3305" max="3305" width="21.453125" style="145" customWidth="1"/>
    <col min="3306" max="3320" width="19.453125" style="145" customWidth="1"/>
    <col min="3321" max="3321" width="21.7265625" style="145" customWidth="1"/>
    <col min="3322" max="3332" width="19.453125" style="145" customWidth="1"/>
    <col min="3333" max="3333" width="20.81640625" style="145" customWidth="1"/>
    <col min="3334" max="3336" width="20" style="145" customWidth="1"/>
    <col min="3337" max="3337" width="20.81640625" style="145" customWidth="1"/>
    <col min="3338" max="3340" width="20" style="145" customWidth="1"/>
    <col min="3341" max="3341" width="20.81640625" style="145" customWidth="1"/>
    <col min="3342" max="3344" width="20" style="145" customWidth="1"/>
    <col min="3345" max="3345" width="20.81640625" style="145" customWidth="1"/>
    <col min="3346" max="3348" width="20" style="145" customWidth="1"/>
    <col min="3349" max="3349" width="20.81640625" style="145" customWidth="1"/>
    <col min="3350" max="3352" width="20" style="145" customWidth="1"/>
    <col min="3353" max="3353" width="20.81640625" style="145" customWidth="1"/>
    <col min="3354" max="3356" width="20" style="145" customWidth="1"/>
    <col min="3357" max="3357" width="20.81640625" style="145" customWidth="1"/>
    <col min="3358" max="3360" width="20" style="145" customWidth="1"/>
    <col min="3361" max="3361" width="20.81640625" style="145" customWidth="1"/>
    <col min="3362" max="3364" width="20" style="145" customWidth="1"/>
    <col min="3365" max="3365" width="20.26953125" style="145" customWidth="1"/>
    <col min="3366" max="3366" width="25.453125" style="145" customWidth="1"/>
    <col min="3367" max="3367" width="18" style="145" customWidth="1"/>
    <col min="3368" max="3368" width="19.1796875" style="145" customWidth="1"/>
    <col min="3369" max="3369" width="21.81640625" style="145" customWidth="1"/>
    <col min="3370" max="3371" width="25.26953125" style="145" customWidth="1"/>
    <col min="3372" max="3372" width="24.453125" style="145" customWidth="1"/>
    <col min="3373" max="3373" width="36.453125" style="145" customWidth="1"/>
    <col min="3374" max="3374" width="11.453125" style="145"/>
    <col min="3375" max="3375" width="19.7265625" style="145" bestFit="1" customWidth="1"/>
    <col min="3376" max="3498" width="11.453125" style="145"/>
    <col min="3499" max="3499" width="54.1796875" style="145" customWidth="1"/>
    <col min="3500" max="3500" width="22.81640625" style="145" customWidth="1"/>
    <col min="3501" max="3504" width="20.26953125" style="145" customWidth="1"/>
    <col min="3505" max="3512" width="18.26953125" style="145" customWidth="1"/>
    <col min="3513" max="3516" width="20.54296875" style="145" customWidth="1"/>
    <col min="3517" max="3517" width="20.26953125" style="145" customWidth="1"/>
    <col min="3518" max="3518" width="25.453125" style="145" customWidth="1"/>
    <col min="3519" max="3519" width="18" style="145" customWidth="1"/>
    <col min="3520" max="3521" width="19.1796875" style="145" customWidth="1"/>
    <col min="3522" max="3522" width="18" style="145" customWidth="1"/>
    <col min="3523" max="3524" width="20.1796875" style="145" customWidth="1"/>
    <col min="3525" max="3526" width="18.453125" style="145" customWidth="1"/>
    <col min="3527" max="3527" width="17.26953125" style="145" customWidth="1"/>
    <col min="3528" max="3528" width="17.1796875" style="145" customWidth="1"/>
    <col min="3529" max="3529" width="20.453125" style="145" customWidth="1"/>
    <col min="3530" max="3532" width="17.1796875" style="145" customWidth="1"/>
    <col min="3533" max="3533" width="19.7265625" style="145" customWidth="1"/>
    <col min="3534" max="3536" width="19" style="145" customWidth="1"/>
    <col min="3537" max="3537" width="21" style="145" customWidth="1"/>
    <col min="3538" max="3540" width="19.453125" style="145" customWidth="1"/>
    <col min="3541" max="3541" width="21" style="145" customWidth="1"/>
    <col min="3542" max="3544" width="19.453125" style="145" customWidth="1"/>
    <col min="3545" max="3545" width="21" style="145" customWidth="1"/>
    <col min="3546" max="3552" width="19.453125" style="145" customWidth="1"/>
    <col min="3553" max="3553" width="21.453125" style="145" customWidth="1"/>
    <col min="3554" max="3554" width="21" style="145" customWidth="1"/>
    <col min="3555" max="3555" width="22.1796875" style="145" customWidth="1"/>
    <col min="3556" max="3556" width="21.7265625" style="145" customWidth="1"/>
    <col min="3557" max="3557" width="21.1796875" style="145" customWidth="1"/>
    <col min="3558" max="3558" width="20.7265625" style="145" customWidth="1"/>
    <col min="3559" max="3560" width="19.453125" style="145" customWidth="1"/>
    <col min="3561" max="3561" width="21.453125" style="145" customWidth="1"/>
    <col min="3562" max="3576" width="19.453125" style="145" customWidth="1"/>
    <col min="3577" max="3577" width="21.7265625" style="145" customWidth="1"/>
    <col min="3578" max="3588" width="19.453125" style="145" customWidth="1"/>
    <col min="3589" max="3589" width="20.81640625" style="145" customWidth="1"/>
    <col min="3590" max="3592" width="20" style="145" customWidth="1"/>
    <col min="3593" max="3593" width="20.81640625" style="145" customWidth="1"/>
    <col min="3594" max="3596" width="20" style="145" customWidth="1"/>
    <col min="3597" max="3597" width="20.81640625" style="145" customWidth="1"/>
    <col min="3598" max="3600" width="20" style="145" customWidth="1"/>
    <col min="3601" max="3601" width="20.81640625" style="145" customWidth="1"/>
    <col min="3602" max="3604" width="20" style="145" customWidth="1"/>
    <col min="3605" max="3605" width="20.81640625" style="145" customWidth="1"/>
    <col min="3606" max="3608" width="20" style="145" customWidth="1"/>
    <col min="3609" max="3609" width="20.81640625" style="145" customWidth="1"/>
    <col min="3610" max="3612" width="20" style="145" customWidth="1"/>
    <col min="3613" max="3613" width="20.81640625" style="145" customWidth="1"/>
    <col min="3614" max="3616" width="20" style="145" customWidth="1"/>
    <col min="3617" max="3617" width="20.81640625" style="145" customWidth="1"/>
    <col min="3618" max="3620" width="20" style="145" customWidth="1"/>
    <col min="3621" max="3621" width="20.26953125" style="145" customWidth="1"/>
    <col min="3622" max="3622" width="25.453125" style="145" customWidth="1"/>
    <col min="3623" max="3623" width="18" style="145" customWidth="1"/>
    <col min="3624" max="3624" width="19.1796875" style="145" customWidth="1"/>
    <col min="3625" max="3625" width="21.81640625" style="145" customWidth="1"/>
    <col min="3626" max="3627" width="25.26953125" style="145" customWidth="1"/>
    <col min="3628" max="3628" width="24.453125" style="145" customWidth="1"/>
    <col min="3629" max="3629" width="36.453125" style="145" customWidth="1"/>
    <col min="3630" max="3630" width="11.453125" style="145"/>
    <col min="3631" max="3631" width="19.7265625" style="145" bestFit="1" customWidth="1"/>
    <col min="3632" max="3754" width="11.453125" style="145"/>
    <col min="3755" max="3755" width="54.1796875" style="145" customWidth="1"/>
    <col min="3756" max="3756" width="22.81640625" style="145" customWidth="1"/>
    <col min="3757" max="3760" width="20.26953125" style="145" customWidth="1"/>
    <col min="3761" max="3768" width="18.26953125" style="145" customWidth="1"/>
    <col min="3769" max="3772" width="20.54296875" style="145" customWidth="1"/>
    <col min="3773" max="3773" width="20.26953125" style="145" customWidth="1"/>
    <col min="3774" max="3774" width="25.453125" style="145" customWidth="1"/>
    <col min="3775" max="3775" width="18" style="145" customWidth="1"/>
    <col min="3776" max="3777" width="19.1796875" style="145" customWidth="1"/>
    <col min="3778" max="3778" width="18" style="145" customWidth="1"/>
    <col min="3779" max="3780" width="20.1796875" style="145" customWidth="1"/>
    <col min="3781" max="3782" width="18.453125" style="145" customWidth="1"/>
    <col min="3783" max="3783" width="17.26953125" style="145" customWidth="1"/>
    <col min="3784" max="3784" width="17.1796875" style="145" customWidth="1"/>
    <col min="3785" max="3785" width="20.453125" style="145" customWidth="1"/>
    <col min="3786" max="3788" width="17.1796875" style="145" customWidth="1"/>
    <col min="3789" max="3789" width="19.7265625" style="145" customWidth="1"/>
    <col min="3790" max="3792" width="19" style="145" customWidth="1"/>
    <col min="3793" max="3793" width="21" style="145" customWidth="1"/>
    <col min="3794" max="3796" width="19.453125" style="145" customWidth="1"/>
    <col min="3797" max="3797" width="21" style="145" customWidth="1"/>
    <col min="3798" max="3800" width="19.453125" style="145" customWidth="1"/>
    <col min="3801" max="3801" width="21" style="145" customWidth="1"/>
    <col min="3802" max="3808" width="19.453125" style="145" customWidth="1"/>
    <col min="3809" max="3809" width="21.453125" style="145" customWidth="1"/>
    <col min="3810" max="3810" width="21" style="145" customWidth="1"/>
    <col min="3811" max="3811" width="22.1796875" style="145" customWidth="1"/>
    <col min="3812" max="3812" width="21.7265625" style="145" customWidth="1"/>
    <col min="3813" max="3813" width="21.1796875" style="145" customWidth="1"/>
    <col min="3814" max="3814" width="20.7265625" style="145" customWidth="1"/>
    <col min="3815" max="3816" width="19.453125" style="145" customWidth="1"/>
    <col min="3817" max="3817" width="21.453125" style="145" customWidth="1"/>
    <col min="3818" max="3832" width="19.453125" style="145" customWidth="1"/>
    <col min="3833" max="3833" width="21.7265625" style="145" customWidth="1"/>
    <col min="3834" max="3844" width="19.453125" style="145" customWidth="1"/>
    <col min="3845" max="3845" width="20.81640625" style="145" customWidth="1"/>
    <col min="3846" max="3848" width="20" style="145" customWidth="1"/>
    <col min="3849" max="3849" width="20.81640625" style="145" customWidth="1"/>
    <col min="3850" max="3852" width="20" style="145" customWidth="1"/>
    <col min="3853" max="3853" width="20.81640625" style="145" customWidth="1"/>
    <col min="3854" max="3856" width="20" style="145" customWidth="1"/>
    <col min="3857" max="3857" width="20.81640625" style="145" customWidth="1"/>
    <col min="3858" max="3860" width="20" style="145" customWidth="1"/>
    <col min="3861" max="3861" width="20.81640625" style="145" customWidth="1"/>
    <col min="3862" max="3864" width="20" style="145" customWidth="1"/>
    <col min="3865" max="3865" width="20.81640625" style="145" customWidth="1"/>
    <col min="3866" max="3868" width="20" style="145" customWidth="1"/>
    <col min="3869" max="3869" width="20.81640625" style="145" customWidth="1"/>
    <col min="3870" max="3872" width="20" style="145" customWidth="1"/>
    <col min="3873" max="3873" width="20.81640625" style="145" customWidth="1"/>
    <col min="3874" max="3876" width="20" style="145" customWidth="1"/>
    <col min="3877" max="3877" width="20.26953125" style="145" customWidth="1"/>
    <col min="3878" max="3878" width="25.453125" style="145" customWidth="1"/>
    <col min="3879" max="3879" width="18" style="145" customWidth="1"/>
    <col min="3880" max="3880" width="19.1796875" style="145" customWidth="1"/>
    <col min="3881" max="3881" width="21.81640625" style="145" customWidth="1"/>
    <col min="3882" max="3883" width="25.26953125" style="145" customWidth="1"/>
    <col min="3884" max="3884" width="24.453125" style="145" customWidth="1"/>
    <col min="3885" max="3885" width="36.453125" style="145" customWidth="1"/>
    <col min="3886" max="3886" width="11.453125" style="145"/>
    <col min="3887" max="3887" width="19.7265625" style="145" bestFit="1" customWidth="1"/>
    <col min="3888" max="4010" width="11.453125" style="145"/>
    <col min="4011" max="4011" width="54.1796875" style="145" customWidth="1"/>
    <col min="4012" max="4012" width="22.81640625" style="145" customWidth="1"/>
    <col min="4013" max="4016" width="20.26953125" style="145" customWidth="1"/>
    <col min="4017" max="4024" width="18.26953125" style="145" customWidth="1"/>
    <col min="4025" max="4028" width="20.54296875" style="145" customWidth="1"/>
    <col min="4029" max="4029" width="20.26953125" style="145" customWidth="1"/>
    <col min="4030" max="4030" width="25.453125" style="145" customWidth="1"/>
    <col min="4031" max="4031" width="18" style="145" customWidth="1"/>
    <col min="4032" max="4033" width="19.1796875" style="145" customWidth="1"/>
    <col min="4034" max="4034" width="18" style="145" customWidth="1"/>
    <col min="4035" max="4036" width="20.1796875" style="145" customWidth="1"/>
    <col min="4037" max="4038" width="18.453125" style="145" customWidth="1"/>
    <col min="4039" max="4039" width="17.26953125" style="145" customWidth="1"/>
    <col min="4040" max="4040" width="17.1796875" style="145" customWidth="1"/>
    <col min="4041" max="4041" width="20.453125" style="145" customWidth="1"/>
    <col min="4042" max="4044" width="17.1796875" style="145" customWidth="1"/>
    <col min="4045" max="4045" width="19.7265625" style="145" customWidth="1"/>
    <col min="4046" max="4048" width="19" style="145" customWidth="1"/>
    <col min="4049" max="4049" width="21" style="145" customWidth="1"/>
    <col min="4050" max="4052" width="19.453125" style="145" customWidth="1"/>
    <col min="4053" max="4053" width="21" style="145" customWidth="1"/>
    <col min="4054" max="4056" width="19.453125" style="145" customWidth="1"/>
    <col min="4057" max="4057" width="21" style="145" customWidth="1"/>
    <col min="4058" max="4064" width="19.453125" style="145" customWidth="1"/>
    <col min="4065" max="4065" width="21.453125" style="145" customWidth="1"/>
    <col min="4066" max="4066" width="21" style="145" customWidth="1"/>
    <col min="4067" max="4067" width="22.1796875" style="145" customWidth="1"/>
    <col min="4068" max="4068" width="21.7265625" style="145" customWidth="1"/>
    <col min="4069" max="4069" width="21.1796875" style="145" customWidth="1"/>
    <col min="4070" max="4070" width="20.7265625" style="145" customWidth="1"/>
    <col min="4071" max="4072" width="19.453125" style="145" customWidth="1"/>
    <col min="4073" max="4073" width="21.453125" style="145" customWidth="1"/>
    <col min="4074" max="4088" width="19.453125" style="145" customWidth="1"/>
    <col min="4089" max="4089" width="21.7265625" style="145" customWidth="1"/>
    <col min="4090" max="4100" width="19.453125" style="145" customWidth="1"/>
    <col min="4101" max="4101" width="20.81640625" style="145" customWidth="1"/>
    <col min="4102" max="4104" width="20" style="145" customWidth="1"/>
    <col min="4105" max="4105" width="20.81640625" style="145" customWidth="1"/>
    <col min="4106" max="4108" width="20" style="145" customWidth="1"/>
    <col min="4109" max="4109" width="20.81640625" style="145" customWidth="1"/>
    <col min="4110" max="4112" width="20" style="145" customWidth="1"/>
    <col min="4113" max="4113" width="20.81640625" style="145" customWidth="1"/>
    <col min="4114" max="4116" width="20" style="145" customWidth="1"/>
    <col min="4117" max="4117" width="20.81640625" style="145" customWidth="1"/>
    <col min="4118" max="4120" width="20" style="145" customWidth="1"/>
    <col min="4121" max="4121" width="20.81640625" style="145" customWidth="1"/>
    <col min="4122" max="4124" width="20" style="145" customWidth="1"/>
    <col min="4125" max="4125" width="20.81640625" style="145" customWidth="1"/>
    <col min="4126" max="4128" width="20" style="145" customWidth="1"/>
    <col min="4129" max="4129" width="20.81640625" style="145" customWidth="1"/>
    <col min="4130" max="4132" width="20" style="145" customWidth="1"/>
    <col min="4133" max="4133" width="20.26953125" style="145" customWidth="1"/>
    <col min="4134" max="4134" width="25.453125" style="145" customWidth="1"/>
    <col min="4135" max="4135" width="18" style="145" customWidth="1"/>
    <col min="4136" max="4136" width="19.1796875" style="145" customWidth="1"/>
    <col min="4137" max="4137" width="21.81640625" style="145" customWidth="1"/>
    <col min="4138" max="4139" width="25.26953125" style="145" customWidth="1"/>
    <col min="4140" max="4140" width="24.453125" style="145" customWidth="1"/>
    <col min="4141" max="4141" width="36.453125" style="145" customWidth="1"/>
    <col min="4142" max="4142" width="11.453125" style="145"/>
    <col min="4143" max="4143" width="19.7265625" style="145" bestFit="1" customWidth="1"/>
    <col min="4144" max="4266" width="11.453125" style="145"/>
    <col min="4267" max="4267" width="54.1796875" style="145" customWidth="1"/>
    <col min="4268" max="4268" width="22.81640625" style="145" customWidth="1"/>
    <col min="4269" max="4272" width="20.26953125" style="145" customWidth="1"/>
    <col min="4273" max="4280" width="18.26953125" style="145" customWidth="1"/>
    <col min="4281" max="4284" width="20.54296875" style="145" customWidth="1"/>
    <col min="4285" max="4285" width="20.26953125" style="145" customWidth="1"/>
    <col min="4286" max="4286" width="25.453125" style="145" customWidth="1"/>
    <col min="4287" max="4287" width="18" style="145" customWidth="1"/>
    <col min="4288" max="4289" width="19.1796875" style="145" customWidth="1"/>
    <col min="4290" max="4290" width="18" style="145" customWidth="1"/>
    <col min="4291" max="4292" width="20.1796875" style="145" customWidth="1"/>
    <col min="4293" max="4294" width="18.453125" style="145" customWidth="1"/>
    <col min="4295" max="4295" width="17.26953125" style="145" customWidth="1"/>
    <col min="4296" max="4296" width="17.1796875" style="145" customWidth="1"/>
    <col min="4297" max="4297" width="20.453125" style="145" customWidth="1"/>
    <col min="4298" max="4300" width="17.1796875" style="145" customWidth="1"/>
    <col min="4301" max="4301" width="19.7265625" style="145" customWidth="1"/>
    <col min="4302" max="4304" width="19" style="145" customWidth="1"/>
    <col min="4305" max="4305" width="21" style="145" customWidth="1"/>
    <col min="4306" max="4308" width="19.453125" style="145" customWidth="1"/>
    <col min="4309" max="4309" width="21" style="145" customWidth="1"/>
    <col min="4310" max="4312" width="19.453125" style="145" customWidth="1"/>
    <col min="4313" max="4313" width="21" style="145" customWidth="1"/>
    <col min="4314" max="4320" width="19.453125" style="145" customWidth="1"/>
    <col min="4321" max="4321" width="21.453125" style="145" customWidth="1"/>
    <col min="4322" max="4322" width="21" style="145" customWidth="1"/>
    <col min="4323" max="4323" width="22.1796875" style="145" customWidth="1"/>
    <col min="4324" max="4324" width="21.7265625" style="145" customWidth="1"/>
    <col min="4325" max="4325" width="21.1796875" style="145" customWidth="1"/>
    <col min="4326" max="4326" width="20.7265625" style="145" customWidth="1"/>
    <col min="4327" max="4328" width="19.453125" style="145" customWidth="1"/>
    <col min="4329" max="4329" width="21.453125" style="145" customWidth="1"/>
    <col min="4330" max="4344" width="19.453125" style="145" customWidth="1"/>
    <col min="4345" max="4345" width="21.7265625" style="145" customWidth="1"/>
    <col min="4346" max="4356" width="19.453125" style="145" customWidth="1"/>
    <col min="4357" max="4357" width="20.81640625" style="145" customWidth="1"/>
    <col min="4358" max="4360" width="20" style="145" customWidth="1"/>
    <col min="4361" max="4361" width="20.81640625" style="145" customWidth="1"/>
    <col min="4362" max="4364" width="20" style="145" customWidth="1"/>
    <col min="4365" max="4365" width="20.81640625" style="145" customWidth="1"/>
    <col min="4366" max="4368" width="20" style="145" customWidth="1"/>
    <col min="4369" max="4369" width="20.81640625" style="145" customWidth="1"/>
    <col min="4370" max="4372" width="20" style="145" customWidth="1"/>
    <col min="4373" max="4373" width="20.81640625" style="145" customWidth="1"/>
    <col min="4374" max="4376" width="20" style="145" customWidth="1"/>
    <col min="4377" max="4377" width="20.81640625" style="145" customWidth="1"/>
    <col min="4378" max="4380" width="20" style="145" customWidth="1"/>
    <col min="4381" max="4381" width="20.81640625" style="145" customWidth="1"/>
    <col min="4382" max="4384" width="20" style="145" customWidth="1"/>
    <col min="4385" max="4385" width="20.81640625" style="145" customWidth="1"/>
    <col min="4386" max="4388" width="20" style="145" customWidth="1"/>
    <col min="4389" max="4389" width="20.26953125" style="145" customWidth="1"/>
    <col min="4390" max="4390" width="25.453125" style="145" customWidth="1"/>
    <col min="4391" max="4391" width="18" style="145" customWidth="1"/>
    <col min="4392" max="4392" width="19.1796875" style="145" customWidth="1"/>
    <col min="4393" max="4393" width="21.81640625" style="145" customWidth="1"/>
    <col min="4394" max="4395" width="25.26953125" style="145" customWidth="1"/>
    <col min="4396" max="4396" width="24.453125" style="145" customWidth="1"/>
    <col min="4397" max="4397" width="36.453125" style="145" customWidth="1"/>
    <col min="4398" max="4398" width="11.453125" style="145"/>
    <col min="4399" max="4399" width="19.7265625" style="145" bestFit="1" customWidth="1"/>
    <col min="4400" max="4522" width="11.453125" style="145"/>
    <col min="4523" max="4523" width="54.1796875" style="145" customWidth="1"/>
    <col min="4524" max="4524" width="22.81640625" style="145" customWidth="1"/>
    <col min="4525" max="4528" width="20.26953125" style="145" customWidth="1"/>
    <col min="4529" max="4536" width="18.26953125" style="145" customWidth="1"/>
    <col min="4537" max="4540" width="20.54296875" style="145" customWidth="1"/>
    <col min="4541" max="4541" width="20.26953125" style="145" customWidth="1"/>
    <col min="4542" max="4542" width="25.453125" style="145" customWidth="1"/>
    <col min="4543" max="4543" width="18" style="145" customWidth="1"/>
    <col min="4544" max="4545" width="19.1796875" style="145" customWidth="1"/>
    <col min="4546" max="4546" width="18" style="145" customWidth="1"/>
    <col min="4547" max="4548" width="20.1796875" style="145" customWidth="1"/>
    <col min="4549" max="4550" width="18.453125" style="145" customWidth="1"/>
    <col min="4551" max="4551" width="17.26953125" style="145" customWidth="1"/>
    <col min="4552" max="4552" width="17.1796875" style="145" customWidth="1"/>
    <col min="4553" max="4553" width="20.453125" style="145" customWidth="1"/>
    <col min="4554" max="4556" width="17.1796875" style="145" customWidth="1"/>
    <col min="4557" max="4557" width="19.7265625" style="145" customWidth="1"/>
    <col min="4558" max="4560" width="19" style="145" customWidth="1"/>
    <col min="4561" max="4561" width="21" style="145" customWidth="1"/>
    <col min="4562" max="4564" width="19.453125" style="145" customWidth="1"/>
    <col min="4565" max="4565" width="21" style="145" customWidth="1"/>
    <col min="4566" max="4568" width="19.453125" style="145" customWidth="1"/>
    <col min="4569" max="4569" width="21" style="145" customWidth="1"/>
    <col min="4570" max="4576" width="19.453125" style="145" customWidth="1"/>
    <col min="4577" max="4577" width="21.453125" style="145" customWidth="1"/>
    <col min="4578" max="4578" width="21" style="145" customWidth="1"/>
    <col min="4579" max="4579" width="22.1796875" style="145" customWidth="1"/>
    <col min="4580" max="4580" width="21.7265625" style="145" customWidth="1"/>
    <col min="4581" max="4581" width="21.1796875" style="145" customWidth="1"/>
    <col min="4582" max="4582" width="20.7265625" style="145" customWidth="1"/>
    <col min="4583" max="4584" width="19.453125" style="145" customWidth="1"/>
    <col min="4585" max="4585" width="21.453125" style="145" customWidth="1"/>
    <col min="4586" max="4600" width="19.453125" style="145" customWidth="1"/>
    <col min="4601" max="4601" width="21.7265625" style="145" customWidth="1"/>
    <col min="4602" max="4612" width="19.453125" style="145" customWidth="1"/>
    <col min="4613" max="4613" width="20.81640625" style="145" customWidth="1"/>
    <col min="4614" max="4616" width="20" style="145" customWidth="1"/>
    <col min="4617" max="4617" width="20.81640625" style="145" customWidth="1"/>
    <col min="4618" max="4620" width="20" style="145" customWidth="1"/>
    <col min="4621" max="4621" width="20.81640625" style="145" customWidth="1"/>
    <col min="4622" max="4624" width="20" style="145" customWidth="1"/>
    <col min="4625" max="4625" width="20.81640625" style="145" customWidth="1"/>
    <col min="4626" max="4628" width="20" style="145" customWidth="1"/>
    <col min="4629" max="4629" width="20.81640625" style="145" customWidth="1"/>
    <col min="4630" max="4632" width="20" style="145" customWidth="1"/>
    <col min="4633" max="4633" width="20.81640625" style="145" customWidth="1"/>
    <col min="4634" max="4636" width="20" style="145" customWidth="1"/>
    <col min="4637" max="4637" width="20.81640625" style="145" customWidth="1"/>
    <col min="4638" max="4640" width="20" style="145" customWidth="1"/>
    <col min="4641" max="4641" width="20.81640625" style="145" customWidth="1"/>
    <col min="4642" max="4644" width="20" style="145" customWidth="1"/>
    <col min="4645" max="4645" width="20.26953125" style="145" customWidth="1"/>
    <col min="4646" max="4646" width="25.453125" style="145" customWidth="1"/>
    <col min="4647" max="4647" width="18" style="145" customWidth="1"/>
    <col min="4648" max="4648" width="19.1796875" style="145" customWidth="1"/>
    <col min="4649" max="4649" width="21.81640625" style="145" customWidth="1"/>
    <col min="4650" max="4651" width="25.26953125" style="145" customWidth="1"/>
    <col min="4652" max="4652" width="24.453125" style="145" customWidth="1"/>
    <col min="4653" max="4653" width="36.453125" style="145" customWidth="1"/>
    <col min="4654" max="4654" width="11.453125" style="145"/>
    <col min="4655" max="4655" width="19.7265625" style="145" bestFit="1" customWidth="1"/>
    <col min="4656" max="4778" width="11.453125" style="145"/>
    <col min="4779" max="4779" width="54.1796875" style="145" customWidth="1"/>
    <col min="4780" max="4780" width="22.81640625" style="145" customWidth="1"/>
    <col min="4781" max="4784" width="20.26953125" style="145" customWidth="1"/>
    <col min="4785" max="4792" width="18.26953125" style="145" customWidth="1"/>
    <col min="4793" max="4796" width="20.54296875" style="145" customWidth="1"/>
    <col min="4797" max="4797" width="20.26953125" style="145" customWidth="1"/>
    <col min="4798" max="4798" width="25.453125" style="145" customWidth="1"/>
    <col min="4799" max="4799" width="18" style="145" customWidth="1"/>
    <col min="4800" max="4801" width="19.1796875" style="145" customWidth="1"/>
    <col min="4802" max="4802" width="18" style="145" customWidth="1"/>
    <col min="4803" max="4804" width="20.1796875" style="145" customWidth="1"/>
    <col min="4805" max="4806" width="18.453125" style="145" customWidth="1"/>
    <col min="4807" max="4807" width="17.26953125" style="145" customWidth="1"/>
    <col min="4808" max="4808" width="17.1796875" style="145" customWidth="1"/>
    <col min="4809" max="4809" width="20.453125" style="145" customWidth="1"/>
    <col min="4810" max="4812" width="17.1796875" style="145" customWidth="1"/>
    <col min="4813" max="4813" width="19.7265625" style="145" customWidth="1"/>
    <col min="4814" max="4816" width="19" style="145" customWidth="1"/>
    <col min="4817" max="4817" width="21" style="145" customWidth="1"/>
    <col min="4818" max="4820" width="19.453125" style="145" customWidth="1"/>
    <col min="4821" max="4821" width="21" style="145" customWidth="1"/>
    <col min="4822" max="4824" width="19.453125" style="145" customWidth="1"/>
    <col min="4825" max="4825" width="21" style="145" customWidth="1"/>
    <col min="4826" max="4832" width="19.453125" style="145" customWidth="1"/>
    <col min="4833" max="4833" width="21.453125" style="145" customWidth="1"/>
    <col min="4834" max="4834" width="21" style="145" customWidth="1"/>
    <col min="4835" max="4835" width="22.1796875" style="145" customWidth="1"/>
    <col min="4836" max="4836" width="21.7265625" style="145" customWidth="1"/>
    <col min="4837" max="4837" width="21.1796875" style="145" customWidth="1"/>
    <col min="4838" max="4838" width="20.7265625" style="145" customWidth="1"/>
    <col min="4839" max="4840" width="19.453125" style="145" customWidth="1"/>
    <col min="4841" max="4841" width="21.453125" style="145" customWidth="1"/>
    <col min="4842" max="4856" width="19.453125" style="145" customWidth="1"/>
    <col min="4857" max="4857" width="21.7265625" style="145" customWidth="1"/>
    <col min="4858" max="4868" width="19.453125" style="145" customWidth="1"/>
    <col min="4869" max="4869" width="20.81640625" style="145" customWidth="1"/>
    <col min="4870" max="4872" width="20" style="145" customWidth="1"/>
    <col min="4873" max="4873" width="20.81640625" style="145" customWidth="1"/>
    <col min="4874" max="4876" width="20" style="145" customWidth="1"/>
    <col min="4877" max="4877" width="20.81640625" style="145" customWidth="1"/>
    <col min="4878" max="4880" width="20" style="145" customWidth="1"/>
    <col min="4881" max="4881" width="20.81640625" style="145" customWidth="1"/>
    <col min="4882" max="4884" width="20" style="145" customWidth="1"/>
    <col min="4885" max="4885" width="20.81640625" style="145" customWidth="1"/>
    <col min="4886" max="4888" width="20" style="145" customWidth="1"/>
    <col min="4889" max="4889" width="20.81640625" style="145" customWidth="1"/>
    <col min="4890" max="4892" width="20" style="145" customWidth="1"/>
    <col min="4893" max="4893" width="20.81640625" style="145" customWidth="1"/>
    <col min="4894" max="4896" width="20" style="145" customWidth="1"/>
    <col min="4897" max="4897" width="20.81640625" style="145" customWidth="1"/>
    <col min="4898" max="4900" width="20" style="145" customWidth="1"/>
    <col min="4901" max="4901" width="20.26953125" style="145" customWidth="1"/>
    <col min="4902" max="4902" width="25.453125" style="145" customWidth="1"/>
    <col min="4903" max="4903" width="18" style="145" customWidth="1"/>
    <col min="4904" max="4904" width="19.1796875" style="145" customWidth="1"/>
    <col min="4905" max="4905" width="21.81640625" style="145" customWidth="1"/>
    <col min="4906" max="4907" width="25.26953125" style="145" customWidth="1"/>
    <col min="4908" max="4908" width="24.453125" style="145" customWidth="1"/>
    <col min="4909" max="4909" width="36.453125" style="145" customWidth="1"/>
    <col min="4910" max="4910" width="11.453125" style="145"/>
    <col min="4911" max="4911" width="19.7265625" style="145" bestFit="1" customWidth="1"/>
    <col min="4912" max="5034" width="11.453125" style="145"/>
    <col min="5035" max="5035" width="54.1796875" style="145" customWidth="1"/>
    <col min="5036" max="5036" width="22.81640625" style="145" customWidth="1"/>
    <col min="5037" max="5040" width="20.26953125" style="145" customWidth="1"/>
    <col min="5041" max="5048" width="18.26953125" style="145" customWidth="1"/>
    <col min="5049" max="5052" width="20.54296875" style="145" customWidth="1"/>
    <col min="5053" max="5053" width="20.26953125" style="145" customWidth="1"/>
    <col min="5054" max="5054" width="25.453125" style="145" customWidth="1"/>
    <col min="5055" max="5055" width="18" style="145" customWidth="1"/>
    <col min="5056" max="5057" width="19.1796875" style="145" customWidth="1"/>
    <col min="5058" max="5058" width="18" style="145" customWidth="1"/>
    <col min="5059" max="5060" width="20.1796875" style="145" customWidth="1"/>
    <col min="5061" max="5062" width="18.453125" style="145" customWidth="1"/>
    <col min="5063" max="5063" width="17.26953125" style="145" customWidth="1"/>
    <col min="5064" max="5064" width="17.1796875" style="145" customWidth="1"/>
    <col min="5065" max="5065" width="20.453125" style="145" customWidth="1"/>
    <col min="5066" max="5068" width="17.1796875" style="145" customWidth="1"/>
    <col min="5069" max="5069" width="19.7265625" style="145" customWidth="1"/>
    <col min="5070" max="5072" width="19" style="145" customWidth="1"/>
    <col min="5073" max="5073" width="21" style="145" customWidth="1"/>
    <col min="5074" max="5076" width="19.453125" style="145" customWidth="1"/>
    <col min="5077" max="5077" width="21" style="145" customWidth="1"/>
    <col min="5078" max="5080" width="19.453125" style="145" customWidth="1"/>
    <col min="5081" max="5081" width="21" style="145" customWidth="1"/>
    <col min="5082" max="5088" width="19.453125" style="145" customWidth="1"/>
    <col min="5089" max="5089" width="21.453125" style="145" customWidth="1"/>
    <col min="5090" max="5090" width="21" style="145" customWidth="1"/>
    <col min="5091" max="5091" width="22.1796875" style="145" customWidth="1"/>
    <col min="5092" max="5092" width="21.7265625" style="145" customWidth="1"/>
    <col min="5093" max="5093" width="21.1796875" style="145" customWidth="1"/>
    <col min="5094" max="5094" width="20.7265625" style="145" customWidth="1"/>
    <col min="5095" max="5096" width="19.453125" style="145" customWidth="1"/>
    <col min="5097" max="5097" width="21.453125" style="145" customWidth="1"/>
    <col min="5098" max="5112" width="19.453125" style="145" customWidth="1"/>
    <col min="5113" max="5113" width="21.7265625" style="145" customWidth="1"/>
    <col min="5114" max="5124" width="19.453125" style="145" customWidth="1"/>
    <col min="5125" max="5125" width="20.81640625" style="145" customWidth="1"/>
    <col min="5126" max="5128" width="20" style="145" customWidth="1"/>
    <col min="5129" max="5129" width="20.81640625" style="145" customWidth="1"/>
    <col min="5130" max="5132" width="20" style="145" customWidth="1"/>
    <col min="5133" max="5133" width="20.81640625" style="145" customWidth="1"/>
    <col min="5134" max="5136" width="20" style="145" customWidth="1"/>
    <col min="5137" max="5137" width="20.81640625" style="145" customWidth="1"/>
    <col min="5138" max="5140" width="20" style="145" customWidth="1"/>
    <col min="5141" max="5141" width="20.81640625" style="145" customWidth="1"/>
    <col min="5142" max="5144" width="20" style="145" customWidth="1"/>
    <col min="5145" max="5145" width="20.81640625" style="145" customWidth="1"/>
    <col min="5146" max="5148" width="20" style="145" customWidth="1"/>
    <col min="5149" max="5149" width="20.81640625" style="145" customWidth="1"/>
    <col min="5150" max="5152" width="20" style="145" customWidth="1"/>
    <col min="5153" max="5153" width="20.81640625" style="145" customWidth="1"/>
    <col min="5154" max="5156" width="20" style="145" customWidth="1"/>
    <col min="5157" max="5157" width="20.26953125" style="145" customWidth="1"/>
    <col min="5158" max="5158" width="25.453125" style="145" customWidth="1"/>
    <col min="5159" max="5159" width="18" style="145" customWidth="1"/>
    <col min="5160" max="5160" width="19.1796875" style="145" customWidth="1"/>
    <col min="5161" max="5161" width="21.81640625" style="145" customWidth="1"/>
    <col min="5162" max="5163" width="25.26953125" style="145" customWidth="1"/>
    <col min="5164" max="5164" width="24.453125" style="145" customWidth="1"/>
    <col min="5165" max="5165" width="36.453125" style="145" customWidth="1"/>
    <col min="5166" max="5166" width="11.453125" style="145"/>
    <col min="5167" max="5167" width="19.7265625" style="145" bestFit="1" customWidth="1"/>
    <col min="5168" max="5290" width="11.453125" style="145"/>
    <col min="5291" max="5291" width="54.1796875" style="145" customWidth="1"/>
    <col min="5292" max="5292" width="22.81640625" style="145" customWidth="1"/>
    <col min="5293" max="5296" width="20.26953125" style="145" customWidth="1"/>
    <col min="5297" max="5304" width="18.26953125" style="145" customWidth="1"/>
    <col min="5305" max="5308" width="20.54296875" style="145" customWidth="1"/>
    <col min="5309" max="5309" width="20.26953125" style="145" customWidth="1"/>
    <col min="5310" max="5310" width="25.453125" style="145" customWidth="1"/>
    <col min="5311" max="5311" width="18" style="145" customWidth="1"/>
    <col min="5312" max="5313" width="19.1796875" style="145" customWidth="1"/>
    <col min="5314" max="5314" width="18" style="145" customWidth="1"/>
    <col min="5315" max="5316" width="20.1796875" style="145" customWidth="1"/>
    <col min="5317" max="5318" width="18.453125" style="145" customWidth="1"/>
    <col min="5319" max="5319" width="17.26953125" style="145" customWidth="1"/>
    <col min="5320" max="5320" width="17.1796875" style="145" customWidth="1"/>
    <col min="5321" max="5321" width="20.453125" style="145" customWidth="1"/>
    <col min="5322" max="5324" width="17.1796875" style="145" customWidth="1"/>
    <col min="5325" max="5325" width="19.7265625" style="145" customWidth="1"/>
    <col min="5326" max="5328" width="19" style="145" customWidth="1"/>
    <col min="5329" max="5329" width="21" style="145" customWidth="1"/>
    <col min="5330" max="5332" width="19.453125" style="145" customWidth="1"/>
    <col min="5333" max="5333" width="21" style="145" customWidth="1"/>
    <col min="5334" max="5336" width="19.453125" style="145" customWidth="1"/>
    <col min="5337" max="5337" width="21" style="145" customWidth="1"/>
    <col min="5338" max="5344" width="19.453125" style="145" customWidth="1"/>
    <col min="5345" max="5345" width="21.453125" style="145" customWidth="1"/>
    <col min="5346" max="5346" width="21" style="145" customWidth="1"/>
    <col min="5347" max="5347" width="22.1796875" style="145" customWidth="1"/>
    <col min="5348" max="5348" width="21.7265625" style="145" customWidth="1"/>
    <col min="5349" max="5349" width="21.1796875" style="145" customWidth="1"/>
    <col min="5350" max="5350" width="20.7265625" style="145" customWidth="1"/>
    <col min="5351" max="5352" width="19.453125" style="145" customWidth="1"/>
    <col min="5353" max="5353" width="21.453125" style="145" customWidth="1"/>
    <col min="5354" max="5368" width="19.453125" style="145" customWidth="1"/>
    <col min="5369" max="5369" width="21.7265625" style="145" customWidth="1"/>
    <col min="5370" max="5380" width="19.453125" style="145" customWidth="1"/>
    <col min="5381" max="5381" width="20.81640625" style="145" customWidth="1"/>
    <col min="5382" max="5384" width="20" style="145" customWidth="1"/>
    <col min="5385" max="5385" width="20.81640625" style="145" customWidth="1"/>
    <col min="5386" max="5388" width="20" style="145" customWidth="1"/>
    <col min="5389" max="5389" width="20.81640625" style="145" customWidth="1"/>
    <col min="5390" max="5392" width="20" style="145" customWidth="1"/>
    <col min="5393" max="5393" width="20.81640625" style="145" customWidth="1"/>
    <col min="5394" max="5396" width="20" style="145" customWidth="1"/>
    <col min="5397" max="5397" width="20.81640625" style="145" customWidth="1"/>
    <col min="5398" max="5400" width="20" style="145" customWidth="1"/>
    <col min="5401" max="5401" width="20.81640625" style="145" customWidth="1"/>
    <col min="5402" max="5404" width="20" style="145" customWidth="1"/>
    <col min="5405" max="5405" width="20.81640625" style="145" customWidth="1"/>
    <col min="5406" max="5408" width="20" style="145" customWidth="1"/>
    <col min="5409" max="5409" width="20.81640625" style="145" customWidth="1"/>
    <col min="5410" max="5412" width="20" style="145" customWidth="1"/>
    <col min="5413" max="5413" width="20.26953125" style="145" customWidth="1"/>
    <col min="5414" max="5414" width="25.453125" style="145" customWidth="1"/>
    <col min="5415" max="5415" width="18" style="145" customWidth="1"/>
    <col min="5416" max="5416" width="19.1796875" style="145" customWidth="1"/>
    <col min="5417" max="5417" width="21.81640625" style="145" customWidth="1"/>
    <col min="5418" max="5419" width="25.26953125" style="145" customWidth="1"/>
    <col min="5420" max="5420" width="24.453125" style="145" customWidth="1"/>
    <col min="5421" max="5421" width="36.453125" style="145" customWidth="1"/>
    <col min="5422" max="5422" width="11.453125" style="145"/>
    <col min="5423" max="5423" width="19.7265625" style="145" bestFit="1" customWidth="1"/>
    <col min="5424" max="5546" width="11.453125" style="145"/>
    <col min="5547" max="5547" width="54.1796875" style="145" customWidth="1"/>
    <col min="5548" max="5548" width="22.81640625" style="145" customWidth="1"/>
    <col min="5549" max="5552" width="20.26953125" style="145" customWidth="1"/>
    <col min="5553" max="5560" width="18.26953125" style="145" customWidth="1"/>
    <col min="5561" max="5564" width="20.54296875" style="145" customWidth="1"/>
    <col min="5565" max="5565" width="20.26953125" style="145" customWidth="1"/>
    <col min="5566" max="5566" width="25.453125" style="145" customWidth="1"/>
    <col min="5567" max="5567" width="18" style="145" customWidth="1"/>
    <col min="5568" max="5569" width="19.1796875" style="145" customWidth="1"/>
    <col min="5570" max="5570" width="18" style="145" customWidth="1"/>
    <col min="5571" max="5572" width="20.1796875" style="145" customWidth="1"/>
    <col min="5573" max="5574" width="18.453125" style="145" customWidth="1"/>
    <col min="5575" max="5575" width="17.26953125" style="145" customWidth="1"/>
    <col min="5576" max="5576" width="17.1796875" style="145" customWidth="1"/>
    <col min="5577" max="5577" width="20.453125" style="145" customWidth="1"/>
    <col min="5578" max="5580" width="17.1796875" style="145" customWidth="1"/>
    <col min="5581" max="5581" width="19.7265625" style="145" customWidth="1"/>
    <col min="5582" max="5584" width="19" style="145" customWidth="1"/>
    <col min="5585" max="5585" width="21" style="145" customWidth="1"/>
    <col min="5586" max="5588" width="19.453125" style="145" customWidth="1"/>
    <col min="5589" max="5589" width="21" style="145" customWidth="1"/>
    <col min="5590" max="5592" width="19.453125" style="145" customWidth="1"/>
    <col min="5593" max="5593" width="21" style="145" customWidth="1"/>
    <col min="5594" max="5600" width="19.453125" style="145" customWidth="1"/>
    <col min="5601" max="5601" width="21.453125" style="145" customWidth="1"/>
    <col min="5602" max="5602" width="21" style="145" customWidth="1"/>
    <col min="5603" max="5603" width="22.1796875" style="145" customWidth="1"/>
    <col min="5604" max="5604" width="21.7265625" style="145" customWidth="1"/>
    <col min="5605" max="5605" width="21.1796875" style="145" customWidth="1"/>
    <col min="5606" max="5606" width="20.7265625" style="145" customWidth="1"/>
    <col min="5607" max="5608" width="19.453125" style="145" customWidth="1"/>
    <col min="5609" max="5609" width="21.453125" style="145" customWidth="1"/>
    <col min="5610" max="5624" width="19.453125" style="145" customWidth="1"/>
    <col min="5625" max="5625" width="21.7265625" style="145" customWidth="1"/>
    <col min="5626" max="5636" width="19.453125" style="145" customWidth="1"/>
    <col min="5637" max="5637" width="20.81640625" style="145" customWidth="1"/>
    <col min="5638" max="5640" width="20" style="145" customWidth="1"/>
    <col min="5641" max="5641" width="20.81640625" style="145" customWidth="1"/>
    <col min="5642" max="5644" width="20" style="145" customWidth="1"/>
    <col min="5645" max="5645" width="20.81640625" style="145" customWidth="1"/>
    <col min="5646" max="5648" width="20" style="145" customWidth="1"/>
    <col min="5649" max="5649" width="20.81640625" style="145" customWidth="1"/>
    <col min="5650" max="5652" width="20" style="145" customWidth="1"/>
    <col min="5653" max="5653" width="20.81640625" style="145" customWidth="1"/>
    <col min="5654" max="5656" width="20" style="145" customWidth="1"/>
    <col min="5657" max="5657" width="20.81640625" style="145" customWidth="1"/>
    <col min="5658" max="5660" width="20" style="145" customWidth="1"/>
    <col min="5661" max="5661" width="20.81640625" style="145" customWidth="1"/>
    <col min="5662" max="5664" width="20" style="145" customWidth="1"/>
    <col min="5665" max="5665" width="20.81640625" style="145" customWidth="1"/>
    <col min="5666" max="5668" width="20" style="145" customWidth="1"/>
    <col min="5669" max="5669" width="20.26953125" style="145" customWidth="1"/>
    <col min="5670" max="5670" width="25.453125" style="145" customWidth="1"/>
    <col min="5671" max="5671" width="18" style="145" customWidth="1"/>
    <col min="5672" max="5672" width="19.1796875" style="145" customWidth="1"/>
    <col min="5673" max="5673" width="21.81640625" style="145" customWidth="1"/>
    <col min="5674" max="5675" width="25.26953125" style="145" customWidth="1"/>
    <col min="5676" max="5676" width="24.453125" style="145" customWidth="1"/>
    <col min="5677" max="5677" width="36.453125" style="145" customWidth="1"/>
    <col min="5678" max="5678" width="11.453125" style="145"/>
    <col min="5679" max="5679" width="19.7265625" style="145" bestFit="1" customWidth="1"/>
    <col min="5680" max="5802" width="11.453125" style="145"/>
    <col min="5803" max="5803" width="54.1796875" style="145" customWidth="1"/>
    <col min="5804" max="5804" width="22.81640625" style="145" customWidth="1"/>
    <col min="5805" max="5808" width="20.26953125" style="145" customWidth="1"/>
    <col min="5809" max="5816" width="18.26953125" style="145" customWidth="1"/>
    <col min="5817" max="5820" width="20.54296875" style="145" customWidth="1"/>
    <col min="5821" max="5821" width="20.26953125" style="145" customWidth="1"/>
    <col min="5822" max="5822" width="25.453125" style="145" customWidth="1"/>
    <col min="5823" max="5823" width="18" style="145" customWidth="1"/>
    <col min="5824" max="5825" width="19.1796875" style="145" customWidth="1"/>
    <col min="5826" max="5826" width="18" style="145" customWidth="1"/>
    <col min="5827" max="5828" width="20.1796875" style="145" customWidth="1"/>
    <col min="5829" max="5830" width="18.453125" style="145" customWidth="1"/>
    <col min="5831" max="5831" width="17.26953125" style="145" customWidth="1"/>
    <col min="5832" max="5832" width="17.1796875" style="145" customWidth="1"/>
    <col min="5833" max="5833" width="20.453125" style="145" customWidth="1"/>
    <col min="5834" max="5836" width="17.1796875" style="145" customWidth="1"/>
    <col min="5837" max="5837" width="19.7265625" style="145" customWidth="1"/>
    <col min="5838" max="5840" width="19" style="145" customWidth="1"/>
    <col min="5841" max="5841" width="21" style="145" customWidth="1"/>
    <col min="5842" max="5844" width="19.453125" style="145" customWidth="1"/>
    <col min="5845" max="5845" width="21" style="145" customWidth="1"/>
    <col min="5846" max="5848" width="19.453125" style="145" customWidth="1"/>
    <col min="5849" max="5849" width="21" style="145" customWidth="1"/>
    <col min="5850" max="5856" width="19.453125" style="145" customWidth="1"/>
    <col min="5857" max="5857" width="21.453125" style="145" customWidth="1"/>
    <col min="5858" max="5858" width="21" style="145" customWidth="1"/>
    <col min="5859" max="5859" width="22.1796875" style="145" customWidth="1"/>
    <col min="5860" max="5860" width="21.7265625" style="145" customWidth="1"/>
    <col min="5861" max="5861" width="21.1796875" style="145" customWidth="1"/>
    <col min="5862" max="5862" width="20.7265625" style="145" customWidth="1"/>
    <col min="5863" max="5864" width="19.453125" style="145" customWidth="1"/>
    <col min="5865" max="5865" width="21.453125" style="145" customWidth="1"/>
    <col min="5866" max="5880" width="19.453125" style="145" customWidth="1"/>
    <col min="5881" max="5881" width="21.7265625" style="145" customWidth="1"/>
    <col min="5882" max="5892" width="19.453125" style="145" customWidth="1"/>
    <col min="5893" max="5893" width="20.81640625" style="145" customWidth="1"/>
    <col min="5894" max="5896" width="20" style="145" customWidth="1"/>
    <col min="5897" max="5897" width="20.81640625" style="145" customWidth="1"/>
    <col min="5898" max="5900" width="20" style="145" customWidth="1"/>
    <col min="5901" max="5901" width="20.81640625" style="145" customWidth="1"/>
    <col min="5902" max="5904" width="20" style="145" customWidth="1"/>
    <col min="5905" max="5905" width="20.81640625" style="145" customWidth="1"/>
    <col min="5906" max="5908" width="20" style="145" customWidth="1"/>
    <col min="5909" max="5909" width="20.81640625" style="145" customWidth="1"/>
    <col min="5910" max="5912" width="20" style="145" customWidth="1"/>
    <col min="5913" max="5913" width="20.81640625" style="145" customWidth="1"/>
    <col min="5914" max="5916" width="20" style="145" customWidth="1"/>
    <col min="5917" max="5917" width="20.81640625" style="145" customWidth="1"/>
    <col min="5918" max="5920" width="20" style="145" customWidth="1"/>
    <col min="5921" max="5921" width="20.81640625" style="145" customWidth="1"/>
    <col min="5922" max="5924" width="20" style="145" customWidth="1"/>
    <col min="5925" max="5925" width="20.26953125" style="145" customWidth="1"/>
    <col min="5926" max="5926" width="25.453125" style="145" customWidth="1"/>
    <col min="5927" max="5927" width="18" style="145" customWidth="1"/>
    <col min="5928" max="5928" width="19.1796875" style="145" customWidth="1"/>
    <col min="5929" max="5929" width="21.81640625" style="145" customWidth="1"/>
    <col min="5930" max="5931" width="25.26953125" style="145" customWidth="1"/>
    <col min="5932" max="5932" width="24.453125" style="145" customWidth="1"/>
    <col min="5933" max="5933" width="36.453125" style="145" customWidth="1"/>
    <col min="5934" max="5934" width="11.453125" style="145"/>
    <col min="5935" max="5935" width="19.7265625" style="145" bestFit="1" customWidth="1"/>
    <col min="5936" max="6058" width="11.453125" style="145"/>
    <col min="6059" max="6059" width="54.1796875" style="145" customWidth="1"/>
    <col min="6060" max="6060" width="22.81640625" style="145" customWidth="1"/>
    <col min="6061" max="6064" width="20.26953125" style="145" customWidth="1"/>
    <col min="6065" max="6072" width="18.26953125" style="145" customWidth="1"/>
    <col min="6073" max="6076" width="20.54296875" style="145" customWidth="1"/>
    <col min="6077" max="6077" width="20.26953125" style="145" customWidth="1"/>
    <col min="6078" max="6078" width="25.453125" style="145" customWidth="1"/>
    <col min="6079" max="6079" width="18" style="145" customWidth="1"/>
    <col min="6080" max="6081" width="19.1796875" style="145" customWidth="1"/>
    <col min="6082" max="6082" width="18" style="145" customWidth="1"/>
    <col min="6083" max="6084" width="20.1796875" style="145" customWidth="1"/>
    <col min="6085" max="6086" width="18.453125" style="145" customWidth="1"/>
    <col min="6087" max="6087" width="17.26953125" style="145" customWidth="1"/>
    <col min="6088" max="6088" width="17.1796875" style="145" customWidth="1"/>
    <col min="6089" max="6089" width="20.453125" style="145" customWidth="1"/>
    <col min="6090" max="6092" width="17.1796875" style="145" customWidth="1"/>
    <col min="6093" max="6093" width="19.7265625" style="145" customWidth="1"/>
    <col min="6094" max="6096" width="19" style="145" customWidth="1"/>
    <col min="6097" max="6097" width="21" style="145" customWidth="1"/>
    <col min="6098" max="6100" width="19.453125" style="145" customWidth="1"/>
    <col min="6101" max="6101" width="21" style="145" customWidth="1"/>
    <col min="6102" max="6104" width="19.453125" style="145" customWidth="1"/>
    <col min="6105" max="6105" width="21" style="145" customWidth="1"/>
    <col min="6106" max="6112" width="19.453125" style="145" customWidth="1"/>
    <col min="6113" max="6113" width="21.453125" style="145" customWidth="1"/>
    <col min="6114" max="6114" width="21" style="145" customWidth="1"/>
    <col min="6115" max="6115" width="22.1796875" style="145" customWidth="1"/>
    <col min="6116" max="6116" width="21.7265625" style="145" customWidth="1"/>
    <col min="6117" max="6117" width="21.1796875" style="145" customWidth="1"/>
    <col min="6118" max="6118" width="20.7265625" style="145" customWidth="1"/>
    <col min="6119" max="6120" width="19.453125" style="145" customWidth="1"/>
    <col min="6121" max="6121" width="21.453125" style="145" customWidth="1"/>
    <col min="6122" max="6136" width="19.453125" style="145" customWidth="1"/>
    <col min="6137" max="6137" width="21.7265625" style="145" customWidth="1"/>
    <col min="6138" max="6148" width="19.453125" style="145" customWidth="1"/>
    <col min="6149" max="6149" width="20.81640625" style="145" customWidth="1"/>
    <col min="6150" max="6152" width="20" style="145" customWidth="1"/>
    <col min="6153" max="6153" width="20.81640625" style="145" customWidth="1"/>
    <col min="6154" max="6156" width="20" style="145" customWidth="1"/>
    <col min="6157" max="6157" width="20.81640625" style="145" customWidth="1"/>
    <col min="6158" max="6160" width="20" style="145" customWidth="1"/>
    <col min="6161" max="6161" width="20.81640625" style="145" customWidth="1"/>
    <col min="6162" max="6164" width="20" style="145" customWidth="1"/>
    <col min="6165" max="6165" width="20.81640625" style="145" customWidth="1"/>
    <col min="6166" max="6168" width="20" style="145" customWidth="1"/>
    <col min="6169" max="6169" width="20.81640625" style="145" customWidth="1"/>
    <col min="6170" max="6172" width="20" style="145" customWidth="1"/>
    <col min="6173" max="6173" width="20.81640625" style="145" customWidth="1"/>
    <col min="6174" max="6176" width="20" style="145" customWidth="1"/>
    <col min="6177" max="6177" width="20.81640625" style="145" customWidth="1"/>
    <col min="6178" max="6180" width="20" style="145" customWidth="1"/>
    <col min="6181" max="6181" width="20.26953125" style="145" customWidth="1"/>
    <col min="6182" max="6182" width="25.453125" style="145" customWidth="1"/>
    <col min="6183" max="6183" width="18" style="145" customWidth="1"/>
    <col min="6184" max="6184" width="19.1796875" style="145" customWidth="1"/>
    <col min="6185" max="6185" width="21.81640625" style="145" customWidth="1"/>
    <col min="6186" max="6187" width="25.26953125" style="145" customWidth="1"/>
    <col min="6188" max="6188" width="24.453125" style="145" customWidth="1"/>
    <col min="6189" max="6189" width="36.453125" style="145" customWidth="1"/>
    <col min="6190" max="6190" width="11.453125" style="145"/>
    <col min="6191" max="6191" width="19.7265625" style="145" bestFit="1" customWidth="1"/>
    <col min="6192" max="6314" width="11.453125" style="145"/>
    <col min="6315" max="6315" width="54.1796875" style="145" customWidth="1"/>
    <col min="6316" max="6316" width="22.81640625" style="145" customWidth="1"/>
    <col min="6317" max="6320" width="20.26953125" style="145" customWidth="1"/>
    <col min="6321" max="6328" width="18.26953125" style="145" customWidth="1"/>
    <col min="6329" max="6332" width="20.54296875" style="145" customWidth="1"/>
    <col min="6333" max="6333" width="20.26953125" style="145" customWidth="1"/>
    <col min="6334" max="6334" width="25.453125" style="145" customWidth="1"/>
    <col min="6335" max="6335" width="18" style="145" customWidth="1"/>
    <col min="6336" max="6337" width="19.1796875" style="145" customWidth="1"/>
    <col min="6338" max="6338" width="18" style="145" customWidth="1"/>
    <col min="6339" max="6340" width="20.1796875" style="145" customWidth="1"/>
    <col min="6341" max="6342" width="18.453125" style="145" customWidth="1"/>
    <col min="6343" max="6343" width="17.26953125" style="145" customWidth="1"/>
    <col min="6344" max="6344" width="17.1796875" style="145" customWidth="1"/>
    <col min="6345" max="6345" width="20.453125" style="145" customWidth="1"/>
    <col min="6346" max="6348" width="17.1796875" style="145" customWidth="1"/>
    <col min="6349" max="6349" width="19.7265625" style="145" customWidth="1"/>
    <col min="6350" max="6352" width="19" style="145" customWidth="1"/>
    <col min="6353" max="6353" width="21" style="145" customWidth="1"/>
    <col min="6354" max="6356" width="19.453125" style="145" customWidth="1"/>
    <col min="6357" max="6357" width="21" style="145" customWidth="1"/>
    <col min="6358" max="6360" width="19.453125" style="145" customWidth="1"/>
    <col min="6361" max="6361" width="21" style="145" customWidth="1"/>
    <col min="6362" max="6368" width="19.453125" style="145" customWidth="1"/>
    <col min="6369" max="6369" width="21.453125" style="145" customWidth="1"/>
    <col min="6370" max="6370" width="21" style="145" customWidth="1"/>
    <col min="6371" max="6371" width="22.1796875" style="145" customWidth="1"/>
    <col min="6372" max="6372" width="21.7265625" style="145" customWidth="1"/>
    <col min="6373" max="6373" width="21.1796875" style="145" customWidth="1"/>
    <col min="6374" max="6374" width="20.7265625" style="145" customWidth="1"/>
    <col min="6375" max="6376" width="19.453125" style="145" customWidth="1"/>
    <col min="6377" max="6377" width="21.453125" style="145" customWidth="1"/>
    <col min="6378" max="6392" width="19.453125" style="145" customWidth="1"/>
    <col min="6393" max="6393" width="21.7265625" style="145" customWidth="1"/>
    <col min="6394" max="6404" width="19.453125" style="145" customWidth="1"/>
    <col min="6405" max="6405" width="20.81640625" style="145" customWidth="1"/>
    <col min="6406" max="6408" width="20" style="145" customWidth="1"/>
    <col min="6409" max="6409" width="20.81640625" style="145" customWidth="1"/>
    <col min="6410" max="6412" width="20" style="145" customWidth="1"/>
    <col min="6413" max="6413" width="20.81640625" style="145" customWidth="1"/>
    <col min="6414" max="6416" width="20" style="145" customWidth="1"/>
    <col min="6417" max="6417" width="20.81640625" style="145" customWidth="1"/>
    <col min="6418" max="6420" width="20" style="145" customWidth="1"/>
    <col min="6421" max="6421" width="20.81640625" style="145" customWidth="1"/>
    <col min="6422" max="6424" width="20" style="145" customWidth="1"/>
    <col min="6425" max="6425" width="20.81640625" style="145" customWidth="1"/>
    <col min="6426" max="6428" width="20" style="145" customWidth="1"/>
    <col min="6429" max="6429" width="20.81640625" style="145" customWidth="1"/>
    <col min="6430" max="6432" width="20" style="145" customWidth="1"/>
    <col min="6433" max="6433" width="20.81640625" style="145" customWidth="1"/>
    <col min="6434" max="6436" width="20" style="145" customWidth="1"/>
    <col min="6437" max="6437" width="20.26953125" style="145" customWidth="1"/>
    <col min="6438" max="6438" width="25.453125" style="145" customWidth="1"/>
    <col min="6439" max="6439" width="18" style="145" customWidth="1"/>
    <col min="6440" max="6440" width="19.1796875" style="145" customWidth="1"/>
    <col min="6441" max="6441" width="21.81640625" style="145" customWidth="1"/>
    <col min="6442" max="6443" width="25.26953125" style="145" customWidth="1"/>
    <col min="6444" max="6444" width="24.453125" style="145" customWidth="1"/>
    <col min="6445" max="6445" width="36.453125" style="145" customWidth="1"/>
    <col min="6446" max="6446" width="11.453125" style="145"/>
    <col min="6447" max="6447" width="19.7265625" style="145" bestFit="1" customWidth="1"/>
    <col min="6448" max="6570" width="11.453125" style="145"/>
    <col min="6571" max="6571" width="54.1796875" style="145" customWidth="1"/>
    <col min="6572" max="6572" width="22.81640625" style="145" customWidth="1"/>
    <col min="6573" max="6576" width="20.26953125" style="145" customWidth="1"/>
    <col min="6577" max="6584" width="18.26953125" style="145" customWidth="1"/>
    <col min="6585" max="6588" width="20.54296875" style="145" customWidth="1"/>
    <col min="6589" max="6589" width="20.26953125" style="145" customWidth="1"/>
    <col min="6590" max="6590" width="25.453125" style="145" customWidth="1"/>
    <col min="6591" max="6591" width="18" style="145" customWidth="1"/>
    <col min="6592" max="6593" width="19.1796875" style="145" customWidth="1"/>
    <col min="6594" max="6594" width="18" style="145" customWidth="1"/>
    <col min="6595" max="6596" width="20.1796875" style="145" customWidth="1"/>
    <col min="6597" max="6598" width="18.453125" style="145" customWidth="1"/>
    <col min="6599" max="6599" width="17.26953125" style="145" customWidth="1"/>
    <col min="6600" max="6600" width="17.1796875" style="145" customWidth="1"/>
    <col min="6601" max="6601" width="20.453125" style="145" customWidth="1"/>
    <col min="6602" max="6604" width="17.1796875" style="145" customWidth="1"/>
    <col min="6605" max="6605" width="19.7265625" style="145" customWidth="1"/>
    <col min="6606" max="6608" width="19" style="145" customWidth="1"/>
    <col min="6609" max="6609" width="21" style="145" customWidth="1"/>
    <col min="6610" max="6612" width="19.453125" style="145" customWidth="1"/>
    <col min="6613" max="6613" width="21" style="145" customWidth="1"/>
    <col min="6614" max="6616" width="19.453125" style="145" customWidth="1"/>
    <col min="6617" max="6617" width="21" style="145" customWidth="1"/>
    <col min="6618" max="6624" width="19.453125" style="145" customWidth="1"/>
    <col min="6625" max="6625" width="21.453125" style="145" customWidth="1"/>
    <col min="6626" max="6626" width="21" style="145" customWidth="1"/>
    <col min="6627" max="6627" width="22.1796875" style="145" customWidth="1"/>
    <col min="6628" max="6628" width="21.7265625" style="145" customWidth="1"/>
    <col min="6629" max="6629" width="21.1796875" style="145" customWidth="1"/>
    <col min="6630" max="6630" width="20.7265625" style="145" customWidth="1"/>
    <col min="6631" max="6632" width="19.453125" style="145" customWidth="1"/>
    <col min="6633" max="6633" width="21.453125" style="145" customWidth="1"/>
    <col min="6634" max="6648" width="19.453125" style="145" customWidth="1"/>
    <col min="6649" max="6649" width="21.7265625" style="145" customWidth="1"/>
    <col min="6650" max="6660" width="19.453125" style="145" customWidth="1"/>
    <col min="6661" max="6661" width="20.81640625" style="145" customWidth="1"/>
    <col min="6662" max="6664" width="20" style="145" customWidth="1"/>
    <col min="6665" max="6665" width="20.81640625" style="145" customWidth="1"/>
    <col min="6666" max="6668" width="20" style="145" customWidth="1"/>
    <col min="6669" max="6669" width="20.81640625" style="145" customWidth="1"/>
    <col min="6670" max="6672" width="20" style="145" customWidth="1"/>
    <col min="6673" max="6673" width="20.81640625" style="145" customWidth="1"/>
    <col min="6674" max="6676" width="20" style="145" customWidth="1"/>
    <col min="6677" max="6677" width="20.81640625" style="145" customWidth="1"/>
    <col min="6678" max="6680" width="20" style="145" customWidth="1"/>
    <col min="6681" max="6681" width="20.81640625" style="145" customWidth="1"/>
    <col min="6682" max="6684" width="20" style="145" customWidth="1"/>
    <col min="6685" max="6685" width="20.81640625" style="145" customWidth="1"/>
    <col min="6686" max="6688" width="20" style="145" customWidth="1"/>
    <col min="6689" max="6689" width="20.81640625" style="145" customWidth="1"/>
    <col min="6690" max="6692" width="20" style="145" customWidth="1"/>
    <col min="6693" max="6693" width="20.26953125" style="145" customWidth="1"/>
    <col min="6694" max="6694" width="25.453125" style="145" customWidth="1"/>
    <col min="6695" max="6695" width="18" style="145" customWidth="1"/>
    <col min="6696" max="6696" width="19.1796875" style="145" customWidth="1"/>
    <col min="6697" max="6697" width="21.81640625" style="145" customWidth="1"/>
    <col min="6698" max="6699" width="25.26953125" style="145" customWidth="1"/>
    <col min="6700" max="6700" width="24.453125" style="145" customWidth="1"/>
    <col min="6701" max="6701" width="36.453125" style="145" customWidth="1"/>
    <col min="6702" max="6702" width="11.453125" style="145"/>
    <col min="6703" max="6703" width="19.7265625" style="145" bestFit="1" customWidth="1"/>
    <col min="6704" max="6826" width="11.453125" style="145"/>
    <col min="6827" max="6827" width="54.1796875" style="145" customWidth="1"/>
    <col min="6828" max="6828" width="22.81640625" style="145" customWidth="1"/>
    <col min="6829" max="6832" width="20.26953125" style="145" customWidth="1"/>
    <col min="6833" max="6840" width="18.26953125" style="145" customWidth="1"/>
    <col min="6841" max="6844" width="20.54296875" style="145" customWidth="1"/>
    <col min="6845" max="6845" width="20.26953125" style="145" customWidth="1"/>
    <col min="6846" max="6846" width="25.453125" style="145" customWidth="1"/>
    <col min="6847" max="6847" width="18" style="145" customWidth="1"/>
    <col min="6848" max="6849" width="19.1796875" style="145" customWidth="1"/>
    <col min="6850" max="6850" width="18" style="145" customWidth="1"/>
    <col min="6851" max="6852" width="20.1796875" style="145" customWidth="1"/>
    <col min="6853" max="6854" width="18.453125" style="145" customWidth="1"/>
    <col min="6855" max="6855" width="17.26953125" style="145" customWidth="1"/>
    <col min="6856" max="6856" width="17.1796875" style="145" customWidth="1"/>
    <col min="6857" max="6857" width="20.453125" style="145" customWidth="1"/>
    <col min="6858" max="6860" width="17.1796875" style="145" customWidth="1"/>
    <col min="6861" max="6861" width="19.7265625" style="145" customWidth="1"/>
    <col min="6862" max="6864" width="19" style="145" customWidth="1"/>
    <col min="6865" max="6865" width="21" style="145" customWidth="1"/>
    <col min="6866" max="6868" width="19.453125" style="145" customWidth="1"/>
    <col min="6869" max="6869" width="21" style="145" customWidth="1"/>
    <col min="6870" max="6872" width="19.453125" style="145" customWidth="1"/>
    <col min="6873" max="6873" width="21" style="145" customWidth="1"/>
    <col min="6874" max="6880" width="19.453125" style="145" customWidth="1"/>
    <col min="6881" max="6881" width="21.453125" style="145" customWidth="1"/>
    <col min="6882" max="6882" width="21" style="145" customWidth="1"/>
    <col min="6883" max="6883" width="22.1796875" style="145" customWidth="1"/>
    <col min="6884" max="6884" width="21.7265625" style="145" customWidth="1"/>
    <col min="6885" max="6885" width="21.1796875" style="145" customWidth="1"/>
    <col min="6886" max="6886" width="20.7265625" style="145" customWidth="1"/>
    <col min="6887" max="6888" width="19.453125" style="145" customWidth="1"/>
    <col min="6889" max="6889" width="21.453125" style="145" customWidth="1"/>
    <col min="6890" max="6904" width="19.453125" style="145" customWidth="1"/>
    <col min="6905" max="6905" width="21.7265625" style="145" customWidth="1"/>
    <col min="6906" max="6916" width="19.453125" style="145" customWidth="1"/>
    <col min="6917" max="6917" width="20.81640625" style="145" customWidth="1"/>
    <col min="6918" max="6920" width="20" style="145" customWidth="1"/>
    <col min="6921" max="6921" width="20.81640625" style="145" customWidth="1"/>
    <col min="6922" max="6924" width="20" style="145" customWidth="1"/>
    <col min="6925" max="6925" width="20.81640625" style="145" customWidth="1"/>
    <col min="6926" max="6928" width="20" style="145" customWidth="1"/>
    <col min="6929" max="6929" width="20.81640625" style="145" customWidth="1"/>
    <col min="6930" max="6932" width="20" style="145" customWidth="1"/>
    <col min="6933" max="6933" width="20.81640625" style="145" customWidth="1"/>
    <col min="6934" max="6936" width="20" style="145" customWidth="1"/>
    <col min="6937" max="6937" width="20.81640625" style="145" customWidth="1"/>
    <col min="6938" max="6940" width="20" style="145" customWidth="1"/>
    <col min="6941" max="6941" width="20.81640625" style="145" customWidth="1"/>
    <col min="6942" max="6944" width="20" style="145" customWidth="1"/>
    <col min="6945" max="6945" width="20.81640625" style="145" customWidth="1"/>
    <col min="6946" max="6948" width="20" style="145" customWidth="1"/>
    <col min="6949" max="6949" width="20.26953125" style="145" customWidth="1"/>
    <col min="6950" max="6950" width="25.453125" style="145" customWidth="1"/>
    <col min="6951" max="6951" width="18" style="145" customWidth="1"/>
    <col min="6952" max="6952" width="19.1796875" style="145" customWidth="1"/>
    <col min="6953" max="6953" width="21.81640625" style="145" customWidth="1"/>
    <col min="6954" max="6955" width="25.26953125" style="145" customWidth="1"/>
    <col min="6956" max="6956" width="24.453125" style="145" customWidth="1"/>
    <col min="6957" max="6957" width="36.453125" style="145" customWidth="1"/>
    <col min="6958" max="6958" width="11.453125" style="145"/>
    <col min="6959" max="6959" width="19.7265625" style="145" bestFit="1" customWidth="1"/>
    <col min="6960" max="7082" width="11.453125" style="145"/>
    <col min="7083" max="7083" width="54.1796875" style="145" customWidth="1"/>
    <col min="7084" max="7084" width="22.81640625" style="145" customWidth="1"/>
    <col min="7085" max="7088" width="20.26953125" style="145" customWidth="1"/>
    <col min="7089" max="7096" width="18.26953125" style="145" customWidth="1"/>
    <col min="7097" max="7100" width="20.54296875" style="145" customWidth="1"/>
    <col min="7101" max="7101" width="20.26953125" style="145" customWidth="1"/>
    <col min="7102" max="7102" width="25.453125" style="145" customWidth="1"/>
    <col min="7103" max="7103" width="18" style="145" customWidth="1"/>
    <col min="7104" max="7105" width="19.1796875" style="145" customWidth="1"/>
    <col min="7106" max="7106" width="18" style="145" customWidth="1"/>
    <col min="7107" max="7108" width="20.1796875" style="145" customWidth="1"/>
    <col min="7109" max="7110" width="18.453125" style="145" customWidth="1"/>
    <col min="7111" max="7111" width="17.26953125" style="145" customWidth="1"/>
    <col min="7112" max="7112" width="17.1796875" style="145" customWidth="1"/>
    <col min="7113" max="7113" width="20.453125" style="145" customWidth="1"/>
    <col min="7114" max="7116" width="17.1796875" style="145" customWidth="1"/>
    <col min="7117" max="7117" width="19.7265625" style="145" customWidth="1"/>
    <col min="7118" max="7120" width="19" style="145" customWidth="1"/>
    <col min="7121" max="7121" width="21" style="145" customWidth="1"/>
    <col min="7122" max="7124" width="19.453125" style="145" customWidth="1"/>
    <col min="7125" max="7125" width="21" style="145" customWidth="1"/>
    <col min="7126" max="7128" width="19.453125" style="145" customWidth="1"/>
    <col min="7129" max="7129" width="21" style="145" customWidth="1"/>
    <col min="7130" max="7136" width="19.453125" style="145" customWidth="1"/>
    <col min="7137" max="7137" width="21.453125" style="145" customWidth="1"/>
    <col min="7138" max="7138" width="21" style="145" customWidth="1"/>
    <col min="7139" max="7139" width="22.1796875" style="145" customWidth="1"/>
    <col min="7140" max="7140" width="21.7265625" style="145" customWidth="1"/>
    <col min="7141" max="7141" width="21.1796875" style="145" customWidth="1"/>
    <col min="7142" max="7142" width="20.7265625" style="145" customWidth="1"/>
    <col min="7143" max="7144" width="19.453125" style="145" customWidth="1"/>
    <col min="7145" max="7145" width="21.453125" style="145" customWidth="1"/>
    <col min="7146" max="7160" width="19.453125" style="145" customWidth="1"/>
    <col min="7161" max="7161" width="21.7265625" style="145" customWidth="1"/>
    <col min="7162" max="7172" width="19.453125" style="145" customWidth="1"/>
    <col min="7173" max="7173" width="20.81640625" style="145" customWidth="1"/>
    <col min="7174" max="7176" width="20" style="145" customWidth="1"/>
    <col min="7177" max="7177" width="20.81640625" style="145" customWidth="1"/>
    <col min="7178" max="7180" width="20" style="145" customWidth="1"/>
    <col min="7181" max="7181" width="20.81640625" style="145" customWidth="1"/>
    <col min="7182" max="7184" width="20" style="145" customWidth="1"/>
    <col min="7185" max="7185" width="20.81640625" style="145" customWidth="1"/>
    <col min="7186" max="7188" width="20" style="145" customWidth="1"/>
    <col min="7189" max="7189" width="20.81640625" style="145" customWidth="1"/>
    <col min="7190" max="7192" width="20" style="145" customWidth="1"/>
    <col min="7193" max="7193" width="20.81640625" style="145" customWidth="1"/>
    <col min="7194" max="7196" width="20" style="145" customWidth="1"/>
    <col min="7197" max="7197" width="20.81640625" style="145" customWidth="1"/>
    <col min="7198" max="7200" width="20" style="145" customWidth="1"/>
    <col min="7201" max="7201" width="20.81640625" style="145" customWidth="1"/>
    <col min="7202" max="7204" width="20" style="145" customWidth="1"/>
    <col min="7205" max="7205" width="20.26953125" style="145" customWidth="1"/>
    <col min="7206" max="7206" width="25.453125" style="145" customWidth="1"/>
    <col min="7207" max="7207" width="18" style="145" customWidth="1"/>
    <col min="7208" max="7208" width="19.1796875" style="145" customWidth="1"/>
    <col min="7209" max="7209" width="21.81640625" style="145" customWidth="1"/>
    <col min="7210" max="7211" width="25.26953125" style="145" customWidth="1"/>
    <col min="7212" max="7212" width="24.453125" style="145" customWidth="1"/>
    <col min="7213" max="7213" width="36.453125" style="145" customWidth="1"/>
    <col min="7214" max="7214" width="11.453125" style="145"/>
    <col min="7215" max="7215" width="19.7265625" style="145" bestFit="1" customWidth="1"/>
    <col min="7216" max="7338" width="11.453125" style="145"/>
    <col min="7339" max="7339" width="54.1796875" style="145" customWidth="1"/>
    <col min="7340" max="7340" width="22.81640625" style="145" customWidth="1"/>
    <col min="7341" max="7344" width="20.26953125" style="145" customWidth="1"/>
    <col min="7345" max="7352" width="18.26953125" style="145" customWidth="1"/>
    <col min="7353" max="7356" width="20.54296875" style="145" customWidth="1"/>
    <col min="7357" max="7357" width="20.26953125" style="145" customWidth="1"/>
    <col min="7358" max="7358" width="25.453125" style="145" customWidth="1"/>
    <col min="7359" max="7359" width="18" style="145" customWidth="1"/>
    <col min="7360" max="7361" width="19.1796875" style="145" customWidth="1"/>
    <col min="7362" max="7362" width="18" style="145" customWidth="1"/>
    <col min="7363" max="7364" width="20.1796875" style="145" customWidth="1"/>
    <col min="7365" max="7366" width="18.453125" style="145" customWidth="1"/>
    <col min="7367" max="7367" width="17.26953125" style="145" customWidth="1"/>
    <col min="7368" max="7368" width="17.1796875" style="145" customWidth="1"/>
    <col min="7369" max="7369" width="20.453125" style="145" customWidth="1"/>
    <col min="7370" max="7372" width="17.1796875" style="145" customWidth="1"/>
    <col min="7373" max="7373" width="19.7265625" style="145" customWidth="1"/>
    <col min="7374" max="7376" width="19" style="145" customWidth="1"/>
    <col min="7377" max="7377" width="21" style="145" customWidth="1"/>
    <col min="7378" max="7380" width="19.453125" style="145" customWidth="1"/>
    <col min="7381" max="7381" width="21" style="145" customWidth="1"/>
    <col min="7382" max="7384" width="19.453125" style="145" customWidth="1"/>
    <col min="7385" max="7385" width="21" style="145" customWidth="1"/>
    <col min="7386" max="7392" width="19.453125" style="145" customWidth="1"/>
    <col min="7393" max="7393" width="21.453125" style="145" customWidth="1"/>
    <col min="7394" max="7394" width="21" style="145" customWidth="1"/>
    <col min="7395" max="7395" width="22.1796875" style="145" customWidth="1"/>
    <col min="7396" max="7396" width="21.7265625" style="145" customWidth="1"/>
    <col min="7397" max="7397" width="21.1796875" style="145" customWidth="1"/>
    <col min="7398" max="7398" width="20.7265625" style="145" customWidth="1"/>
    <col min="7399" max="7400" width="19.453125" style="145" customWidth="1"/>
    <col min="7401" max="7401" width="21.453125" style="145" customWidth="1"/>
    <col min="7402" max="7416" width="19.453125" style="145" customWidth="1"/>
    <col min="7417" max="7417" width="21.7265625" style="145" customWidth="1"/>
    <col min="7418" max="7428" width="19.453125" style="145" customWidth="1"/>
    <col min="7429" max="7429" width="20.81640625" style="145" customWidth="1"/>
    <col min="7430" max="7432" width="20" style="145" customWidth="1"/>
    <col min="7433" max="7433" width="20.81640625" style="145" customWidth="1"/>
    <col min="7434" max="7436" width="20" style="145" customWidth="1"/>
    <col min="7437" max="7437" width="20.81640625" style="145" customWidth="1"/>
    <col min="7438" max="7440" width="20" style="145" customWidth="1"/>
    <col min="7441" max="7441" width="20.81640625" style="145" customWidth="1"/>
    <col min="7442" max="7444" width="20" style="145" customWidth="1"/>
    <col min="7445" max="7445" width="20.81640625" style="145" customWidth="1"/>
    <col min="7446" max="7448" width="20" style="145" customWidth="1"/>
    <col min="7449" max="7449" width="20.81640625" style="145" customWidth="1"/>
    <col min="7450" max="7452" width="20" style="145" customWidth="1"/>
    <col min="7453" max="7453" width="20.81640625" style="145" customWidth="1"/>
    <col min="7454" max="7456" width="20" style="145" customWidth="1"/>
    <col min="7457" max="7457" width="20.81640625" style="145" customWidth="1"/>
    <col min="7458" max="7460" width="20" style="145" customWidth="1"/>
    <col min="7461" max="7461" width="20.26953125" style="145" customWidth="1"/>
    <col min="7462" max="7462" width="25.453125" style="145" customWidth="1"/>
    <col min="7463" max="7463" width="18" style="145" customWidth="1"/>
    <col min="7464" max="7464" width="19.1796875" style="145" customWidth="1"/>
    <col min="7465" max="7465" width="21.81640625" style="145" customWidth="1"/>
    <col min="7466" max="7467" width="25.26953125" style="145" customWidth="1"/>
    <col min="7468" max="7468" width="24.453125" style="145" customWidth="1"/>
    <col min="7469" max="7469" width="36.453125" style="145" customWidth="1"/>
    <col min="7470" max="7470" width="11.453125" style="145"/>
    <col min="7471" max="7471" width="19.7265625" style="145" bestFit="1" customWidth="1"/>
    <col min="7472" max="7594" width="11.453125" style="145"/>
    <col min="7595" max="7595" width="54.1796875" style="145" customWidth="1"/>
    <col min="7596" max="7596" width="22.81640625" style="145" customWidth="1"/>
    <col min="7597" max="7600" width="20.26953125" style="145" customWidth="1"/>
    <col min="7601" max="7608" width="18.26953125" style="145" customWidth="1"/>
    <col min="7609" max="7612" width="20.54296875" style="145" customWidth="1"/>
    <col min="7613" max="7613" width="20.26953125" style="145" customWidth="1"/>
    <col min="7614" max="7614" width="25.453125" style="145" customWidth="1"/>
    <col min="7615" max="7615" width="18" style="145" customWidth="1"/>
    <col min="7616" max="7617" width="19.1796875" style="145" customWidth="1"/>
    <col min="7618" max="7618" width="18" style="145" customWidth="1"/>
    <col min="7619" max="7620" width="20.1796875" style="145" customWidth="1"/>
    <col min="7621" max="7622" width="18.453125" style="145" customWidth="1"/>
    <col min="7623" max="7623" width="17.26953125" style="145" customWidth="1"/>
    <col min="7624" max="7624" width="17.1796875" style="145" customWidth="1"/>
    <col min="7625" max="7625" width="20.453125" style="145" customWidth="1"/>
    <col min="7626" max="7628" width="17.1796875" style="145" customWidth="1"/>
    <col min="7629" max="7629" width="19.7265625" style="145" customWidth="1"/>
    <col min="7630" max="7632" width="19" style="145" customWidth="1"/>
    <col min="7633" max="7633" width="21" style="145" customWidth="1"/>
    <col min="7634" max="7636" width="19.453125" style="145" customWidth="1"/>
    <col min="7637" max="7637" width="21" style="145" customWidth="1"/>
    <col min="7638" max="7640" width="19.453125" style="145" customWidth="1"/>
    <col min="7641" max="7641" width="21" style="145" customWidth="1"/>
    <col min="7642" max="7648" width="19.453125" style="145" customWidth="1"/>
    <col min="7649" max="7649" width="21.453125" style="145" customWidth="1"/>
    <col min="7650" max="7650" width="21" style="145" customWidth="1"/>
    <col min="7651" max="7651" width="22.1796875" style="145" customWidth="1"/>
    <col min="7652" max="7652" width="21.7265625" style="145" customWidth="1"/>
    <col min="7653" max="7653" width="21.1796875" style="145" customWidth="1"/>
    <col min="7654" max="7654" width="20.7265625" style="145" customWidth="1"/>
    <col min="7655" max="7656" width="19.453125" style="145" customWidth="1"/>
    <col min="7657" max="7657" width="21.453125" style="145" customWidth="1"/>
    <col min="7658" max="7672" width="19.453125" style="145" customWidth="1"/>
    <col min="7673" max="7673" width="21.7265625" style="145" customWidth="1"/>
    <col min="7674" max="7684" width="19.453125" style="145" customWidth="1"/>
    <col min="7685" max="7685" width="20.81640625" style="145" customWidth="1"/>
    <col min="7686" max="7688" width="20" style="145" customWidth="1"/>
    <col min="7689" max="7689" width="20.81640625" style="145" customWidth="1"/>
    <col min="7690" max="7692" width="20" style="145" customWidth="1"/>
    <col min="7693" max="7693" width="20.81640625" style="145" customWidth="1"/>
    <col min="7694" max="7696" width="20" style="145" customWidth="1"/>
    <col min="7697" max="7697" width="20.81640625" style="145" customWidth="1"/>
    <col min="7698" max="7700" width="20" style="145" customWidth="1"/>
    <col min="7701" max="7701" width="20.81640625" style="145" customWidth="1"/>
    <col min="7702" max="7704" width="20" style="145" customWidth="1"/>
    <col min="7705" max="7705" width="20.81640625" style="145" customWidth="1"/>
    <col min="7706" max="7708" width="20" style="145" customWidth="1"/>
    <col min="7709" max="7709" width="20.81640625" style="145" customWidth="1"/>
    <col min="7710" max="7712" width="20" style="145" customWidth="1"/>
    <col min="7713" max="7713" width="20.81640625" style="145" customWidth="1"/>
    <col min="7714" max="7716" width="20" style="145" customWidth="1"/>
    <col min="7717" max="7717" width="20.26953125" style="145" customWidth="1"/>
    <col min="7718" max="7718" width="25.453125" style="145" customWidth="1"/>
    <col min="7719" max="7719" width="18" style="145" customWidth="1"/>
    <col min="7720" max="7720" width="19.1796875" style="145" customWidth="1"/>
    <col min="7721" max="7721" width="21.81640625" style="145" customWidth="1"/>
    <col min="7722" max="7723" width="25.26953125" style="145" customWidth="1"/>
    <col min="7724" max="7724" width="24.453125" style="145" customWidth="1"/>
    <col min="7725" max="7725" width="36.453125" style="145" customWidth="1"/>
    <col min="7726" max="7726" width="11.453125" style="145"/>
    <col min="7727" max="7727" width="19.7265625" style="145" bestFit="1" customWidth="1"/>
    <col min="7728" max="7850" width="11.453125" style="145"/>
    <col min="7851" max="7851" width="54.1796875" style="145" customWidth="1"/>
    <col min="7852" max="7852" width="22.81640625" style="145" customWidth="1"/>
    <col min="7853" max="7856" width="20.26953125" style="145" customWidth="1"/>
    <col min="7857" max="7864" width="18.26953125" style="145" customWidth="1"/>
    <col min="7865" max="7868" width="20.54296875" style="145" customWidth="1"/>
    <col min="7869" max="7869" width="20.26953125" style="145" customWidth="1"/>
    <col min="7870" max="7870" width="25.453125" style="145" customWidth="1"/>
    <col min="7871" max="7871" width="18" style="145" customWidth="1"/>
    <col min="7872" max="7873" width="19.1796875" style="145" customWidth="1"/>
    <col min="7874" max="7874" width="18" style="145" customWidth="1"/>
    <col min="7875" max="7876" width="20.1796875" style="145" customWidth="1"/>
    <col min="7877" max="7878" width="18.453125" style="145" customWidth="1"/>
    <col min="7879" max="7879" width="17.26953125" style="145" customWidth="1"/>
    <col min="7880" max="7880" width="17.1796875" style="145" customWidth="1"/>
    <col min="7881" max="7881" width="20.453125" style="145" customWidth="1"/>
    <col min="7882" max="7884" width="17.1796875" style="145" customWidth="1"/>
    <col min="7885" max="7885" width="19.7265625" style="145" customWidth="1"/>
    <col min="7886" max="7888" width="19" style="145" customWidth="1"/>
    <col min="7889" max="7889" width="21" style="145" customWidth="1"/>
    <col min="7890" max="7892" width="19.453125" style="145" customWidth="1"/>
    <col min="7893" max="7893" width="21" style="145" customWidth="1"/>
    <col min="7894" max="7896" width="19.453125" style="145" customWidth="1"/>
    <col min="7897" max="7897" width="21" style="145" customWidth="1"/>
    <col min="7898" max="7904" width="19.453125" style="145" customWidth="1"/>
    <col min="7905" max="7905" width="21.453125" style="145" customWidth="1"/>
    <col min="7906" max="7906" width="21" style="145" customWidth="1"/>
    <col min="7907" max="7907" width="22.1796875" style="145" customWidth="1"/>
    <col min="7908" max="7908" width="21.7265625" style="145" customWidth="1"/>
    <col min="7909" max="7909" width="21.1796875" style="145" customWidth="1"/>
    <col min="7910" max="7910" width="20.7265625" style="145" customWidth="1"/>
    <col min="7911" max="7912" width="19.453125" style="145" customWidth="1"/>
    <col min="7913" max="7913" width="21.453125" style="145" customWidth="1"/>
    <col min="7914" max="7928" width="19.453125" style="145" customWidth="1"/>
    <col min="7929" max="7929" width="21.7265625" style="145" customWidth="1"/>
    <col min="7930" max="7940" width="19.453125" style="145" customWidth="1"/>
    <col min="7941" max="7941" width="20.81640625" style="145" customWidth="1"/>
    <col min="7942" max="7944" width="20" style="145" customWidth="1"/>
    <col min="7945" max="7945" width="20.81640625" style="145" customWidth="1"/>
    <col min="7946" max="7948" width="20" style="145" customWidth="1"/>
    <col min="7949" max="7949" width="20.81640625" style="145" customWidth="1"/>
    <col min="7950" max="7952" width="20" style="145" customWidth="1"/>
    <col min="7953" max="7953" width="20.81640625" style="145" customWidth="1"/>
    <col min="7954" max="7956" width="20" style="145" customWidth="1"/>
    <col min="7957" max="7957" width="20.81640625" style="145" customWidth="1"/>
    <col min="7958" max="7960" width="20" style="145" customWidth="1"/>
    <col min="7961" max="7961" width="20.81640625" style="145" customWidth="1"/>
    <col min="7962" max="7964" width="20" style="145" customWidth="1"/>
    <col min="7965" max="7965" width="20.81640625" style="145" customWidth="1"/>
    <col min="7966" max="7968" width="20" style="145" customWidth="1"/>
    <col min="7969" max="7969" width="20.81640625" style="145" customWidth="1"/>
    <col min="7970" max="7972" width="20" style="145" customWidth="1"/>
    <col min="7973" max="7973" width="20.26953125" style="145" customWidth="1"/>
    <col min="7974" max="7974" width="25.453125" style="145" customWidth="1"/>
    <col min="7975" max="7975" width="18" style="145" customWidth="1"/>
    <col min="7976" max="7976" width="19.1796875" style="145" customWidth="1"/>
    <col min="7977" max="7977" width="21.81640625" style="145" customWidth="1"/>
    <col min="7978" max="7979" width="25.26953125" style="145" customWidth="1"/>
    <col min="7980" max="7980" width="24.453125" style="145" customWidth="1"/>
    <col min="7981" max="7981" width="36.453125" style="145" customWidth="1"/>
    <col min="7982" max="7982" width="11.453125" style="145"/>
    <col min="7983" max="7983" width="19.7265625" style="145" bestFit="1" customWidth="1"/>
    <col min="7984" max="8106" width="11.453125" style="145"/>
    <col min="8107" max="8107" width="54.1796875" style="145" customWidth="1"/>
    <col min="8108" max="8108" width="22.81640625" style="145" customWidth="1"/>
    <col min="8109" max="8112" width="20.26953125" style="145" customWidth="1"/>
    <col min="8113" max="8120" width="18.26953125" style="145" customWidth="1"/>
    <col min="8121" max="8124" width="20.54296875" style="145" customWidth="1"/>
    <col min="8125" max="8125" width="20.26953125" style="145" customWidth="1"/>
    <col min="8126" max="8126" width="25.453125" style="145" customWidth="1"/>
    <col min="8127" max="8127" width="18" style="145" customWidth="1"/>
    <col min="8128" max="8129" width="19.1796875" style="145" customWidth="1"/>
    <col min="8130" max="8130" width="18" style="145" customWidth="1"/>
    <col min="8131" max="8132" width="20.1796875" style="145" customWidth="1"/>
    <col min="8133" max="8134" width="18.453125" style="145" customWidth="1"/>
    <col min="8135" max="8135" width="17.26953125" style="145" customWidth="1"/>
    <col min="8136" max="8136" width="17.1796875" style="145" customWidth="1"/>
    <col min="8137" max="8137" width="20.453125" style="145" customWidth="1"/>
    <col min="8138" max="8140" width="17.1796875" style="145" customWidth="1"/>
    <col min="8141" max="8141" width="19.7265625" style="145" customWidth="1"/>
    <col min="8142" max="8144" width="19" style="145" customWidth="1"/>
    <col min="8145" max="8145" width="21" style="145" customWidth="1"/>
    <col min="8146" max="8148" width="19.453125" style="145" customWidth="1"/>
    <col min="8149" max="8149" width="21" style="145" customWidth="1"/>
    <col min="8150" max="8152" width="19.453125" style="145" customWidth="1"/>
    <col min="8153" max="8153" width="21" style="145" customWidth="1"/>
    <col min="8154" max="8160" width="19.453125" style="145" customWidth="1"/>
    <col min="8161" max="8161" width="21.453125" style="145" customWidth="1"/>
    <col min="8162" max="8162" width="21" style="145" customWidth="1"/>
    <col min="8163" max="8163" width="22.1796875" style="145" customWidth="1"/>
    <col min="8164" max="8164" width="21.7265625" style="145" customWidth="1"/>
    <col min="8165" max="8165" width="21.1796875" style="145" customWidth="1"/>
    <col min="8166" max="8166" width="20.7265625" style="145" customWidth="1"/>
    <col min="8167" max="8168" width="19.453125" style="145" customWidth="1"/>
    <col min="8169" max="8169" width="21.453125" style="145" customWidth="1"/>
    <col min="8170" max="8184" width="19.453125" style="145" customWidth="1"/>
    <col min="8185" max="8185" width="21.7265625" style="145" customWidth="1"/>
    <col min="8186" max="8196" width="19.453125" style="145" customWidth="1"/>
    <col min="8197" max="8197" width="20.81640625" style="145" customWidth="1"/>
    <col min="8198" max="8200" width="20" style="145" customWidth="1"/>
    <col min="8201" max="8201" width="20.81640625" style="145" customWidth="1"/>
    <col min="8202" max="8204" width="20" style="145" customWidth="1"/>
    <col min="8205" max="8205" width="20.81640625" style="145" customWidth="1"/>
    <col min="8206" max="8208" width="20" style="145" customWidth="1"/>
    <col min="8209" max="8209" width="20.81640625" style="145" customWidth="1"/>
    <col min="8210" max="8212" width="20" style="145" customWidth="1"/>
    <col min="8213" max="8213" width="20.81640625" style="145" customWidth="1"/>
    <col min="8214" max="8216" width="20" style="145" customWidth="1"/>
    <col min="8217" max="8217" width="20.81640625" style="145" customWidth="1"/>
    <col min="8218" max="8220" width="20" style="145" customWidth="1"/>
    <col min="8221" max="8221" width="20.81640625" style="145" customWidth="1"/>
    <col min="8222" max="8224" width="20" style="145" customWidth="1"/>
    <col min="8225" max="8225" width="20.81640625" style="145" customWidth="1"/>
    <col min="8226" max="8228" width="20" style="145" customWidth="1"/>
    <col min="8229" max="8229" width="20.26953125" style="145" customWidth="1"/>
    <col min="8230" max="8230" width="25.453125" style="145" customWidth="1"/>
    <col min="8231" max="8231" width="18" style="145" customWidth="1"/>
    <col min="8232" max="8232" width="19.1796875" style="145" customWidth="1"/>
    <col min="8233" max="8233" width="21.81640625" style="145" customWidth="1"/>
    <col min="8234" max="8235" width="25.26953125" style="145" customWidth="1"/>
    <col min="8236" max="8236" width="24.453125" style="145" customWidth="1"/>
    <col min="8237" max="8237" width="36.453125" style="145" customWidth="1"/>
    <col min="8238" max="8238" width="11.453125" style="145"/>
    <col min="8239" max="8239" width="19.7265625" style="145" bestFit="1" customWidth="1"/>
    <col min="8240" max="8362" width="11.453125" style="145"/>
    <col min="8363" max="8363" width="54.1796875" style="145" customWidth="1"/>
    <col min="8364" max="8364" width="22.81640625" style="145" customWidth="1"/>
    <col min="8365" max="8368" width="20.26953125" style="145" customWidth="1"/>
    <col min="8369" max="8376" width="18.26953125" style="145" customWidth="1"/>
    <col min="8377" max="8380" width="20.54296875" style="145" customWidth="1"/>
    <col min="8381" max="8381" width="20.26953125" style="145" customWidth="1"/>
    <col min="8382" max="8382" width="25.453125" style="145" customWidth="1"/>
    <col min="8383" max="8383" width="18" style="145" customWidth="1"/>
    <col min="8384" max="8385" width="19.1796875" style="145" customWidth="1"/>
    <col min="8386" max="8386" width="18" style="145" customWidth="1"/>
    <col min="8387" max="8388" width="20.1796875" style="145" customWidth="1"/>
    <col min="8389" max="8390" width="18.453125" style="145" customWidth="1"/>
    <col min="8391" max="8391" width="17.26953125" style="145" customWidth="1"/>
    <col min="8392" max="8392" width="17.1796875" style="145" customWidth="1"/>
    <col min="8393" max="8393" width="20.453125" style="145" customWidth="1"/>
    <col min="8394" max="8396" width="17.1796875" style="145" customWidth="1"/>
    <col min="8397" max="8397" width="19.7265625" style="145" customWidth="1"/>
    <col min="8398" max="8400" width="19" style="145" customWidth="1"/>
    <col min="8401" max="8401" width="21" style="145" customWidth="1"/>
    <col min="8402" max="8404" width="19.453125" style="145" customWidth="1"/>
    <col min="8405" max="8405" width="21" style="145" customWidth="1"/>
    <col min="8406" max="8408" width="19.453125" style="145" customWidth="1"/>
    <col min="8409" max="8409" width="21" style="145" customWidth="1"/>
    <col min="8410" max="8416" width="19.453125" style="145" customWidth="1"/>
    <col min="8417" max="8417" width="21.453125" style="145" customWidth="1"/>
    <col min="8418" max="8418" width="21" style="145" customWidth="1"/>
    <col min="8419" max="8419" width="22.1796875" style="145" customWidth="1"/>
    <col min="8420" max="8420" width="21.7265625" style="145" customWidth="1"/>
    <col min="8421" max="8421" width="21.1796875" style="145" customWidth="1"/>
    <col min="8422" max="8422" width="20.7265625" style="145" customWidth="1"/>
    <col min="8423" max="8424" width="19.453125" style="145" customWidth="1"/>
    <col min="8425" max="8425" width="21.453125" style="145" customWidth="1"/>
    <col min="8426" max="8440" width="19.453125" style="145" customWidth="1"/>
    <col min="8441" max="8441" width="21.7265625" style="145" customWidth="1"/>
    <col min="8442" max="8452" width="19.453125" style="145" customWidth="1"/>
    <col min="8453" max="8453" width="20.81640625" style="145" customWidth="1"/>
    <col min="8454" max="8456" width="20" style="145" customWidth="1"/>
    <col min="8457" max="8457" width="20.81640625" style="145" customWidth="1"/>
    <col min="8458" max="8460" width="20" style="145" customWidth="1"/>
    <col min="8461" max="8461" width="20.81640625" style="145" customWidth="1"/>
    <col min="8462" max="8464" width="20" style="145" customWidth="1"/>
    <col min="8465" max="8465" width="20.81640625" style="145" customWidth="1"/>
    <col min="8466" max="8468" width="20" style="145" customWidth="1"/>
    <col min="8469" max="8469" width="20.81640625" style="145" customWidth="1"/>
    <col min="8470" max="8472" width="20" style="145" customWidth="1"/>
    <col min="8473" max="8473" width="20.81640625" style="145" customWidth="1"/>
    <col min="8474" max="8476" width="20" style="145" customWidth="1"/>
    <col min="8477" max="8477" width="20.81640625" style="145" customWidth="1"/>
    <col min="8478" max="8480" width="20" style="145" customWidth="1"/>
    <col min="8481" max="8481" width="20.81640625" style="145" customWidth="1"/>
    <col min="8482" max="8484" width="20" style="145" customWidth="1"/>
    <col min="8485" max="8485" width="20.26953125" style="145" customWidth="1"/>
    <col min="8486" max="8486" width="25.453125" style="145" customWidth="1"/>
    <col min="8487" max="8487" width="18" style="145" customWidth="1"/>
    <col min="8488" max="8488" width="19.1796875" style="145" customWidth="1"/>
    <col min="8489" max="8489" width="21.81640625" style="145" customWidth="1"/>
    <col min="8490" max="8491" width="25.26953125" style="145" customWidth="1"/>
    <col min="8492" max="8492" width="24.453125" style="145" customWidth="1"/>
    <col min="8493" max="8493" width="36.453125" style="145" customWidth="1"/>
    <col min="8494" max="8494" width="11.453125" style="145"/>
    <col min="8495" max="8495" width="19.7265625" style="145" bestFit="1" customWidth="1"/>
    <col min="8496" max="8618" width="11.453125" style="145"/>
    <col min="8619" max="8619" width="54.1796875" style="145" customWidth="1"/>
    <col min="8620" max="8620" width="22.81640625" style="145" customWidth="1"/>
    <col min="8621" max="8624" width="20.26953125" style="145" customWidth="1"/>
    <col min="8625" max="8632" width="18.26953125" style="145" customWidth="1"/>
    <col min="8633" max="8636" width="20.54296875" style="145" customWidth="1"/>
    <col min="8637" max="8637" width="20.26953125" style="145" customWidth="1"/>
    <col min="8638" max="8638" width="25.453125" style="145" customWidth="1"/>
    <col min="8639" max="8639" width="18" style="145" customWidth="1"/>
    <col min="8640" max="8641" width="19.1796875" style="145" customWidth="1"/>
    <col min="8642" max="8642" width="18" style="145" customWidth="1"/>
    <col min="8643" max="8644" width="20.1796875" style="145" customWidth="1"/>
    <col min="8645" max="8646" width="18.453125" style="145" customWidth="1"/>
    <col min="8647" max="8647" width="17.26953125" style="145" customWidth="1"/>
    <col min="8648" max="8648" width="17.1796875" style="145" customWidth="1"/>
    <col min="8649" max="8649" width="20.453125" style="145" customWidth="1"/>
    <col min="8650" max="8652" width="17.1796875" style="145" customWidth="1"/>
    <col min="8653" max="8653" width="19.7265625" style="145" customWidth="1"/>
    <col min="8654" max="8656" width="19" style="145" customWidth="1"/>
    <col min="8657" max="8657" width="21" style="145" customWidth="1"/>
    <col min="8658" max="8660" width="19.453125" style="145" customWidth="1"/>
    <col min="8661" max="8661" width="21" style="145" customWidth="1"/>
    <col min="8662" max="8664" width="19.453125" style="145" customWidth="1"/>
    <col min="8665" max="8665" width="21" style="145" customWidth="1"/>
    <col min="8666" max="8672" width="19.453125" style="145" customWidth="1"/>
    <col min="8673" max="8673" width="21.453125" style="145" customWidth="1"/>
    <col min="8674" max="8674" width="21" style="145" customWidth="1"/>
    <col min="8675" max="8675" width="22.1796875" style="145" customWidth="1"/>
    <col min="8676" max="8676" width="21.7265625" style="145" customWidth="1"/>
    <col min="8677" max="8677" width="21.1796875" style="145" customWidth="1"/>
    <col min="8678" max="8678" width="20.7265625" style="145" customWidth="1"/>
    <col min="8679" max="8680" width="19.453125" style="145" customWidth="1"/>
    <col min="8681" max="8681" width="21.453125" style="145" customWidth="1"/>
    <col min="8682" max="8696" width="19.453125" style="145" customWidth="1"/>
    <col min="8697" max="8697" width="21.7265625" style="145" customWidth="1"/>
    <col min="8698" max="8708" width="19.453125" style="145" customWidth="1"/>
    <col min="8709" max="8709" width="20.81640625" style="145" customWidth="1"/>
    <col min="8710" max="8712" width="20" style="145" customWidth="1"/>
    <col min="8713" max="8713" width="20.81640625" style="145" customWidth="1"/>
    <col min="8714" max="8716" width="20" style="145" customWidth="1"/>
    <col min="8717" max="8717" width="20.81640625" style="145" customWidth="1"/>
    <col min="8718" max="8720" width="20" style="145" customWidth="1"/>
    <col min="8721" max="8721" width="20.81640625" style="145" customWidth="1"/>
    <col min="8722" max="8724" width="20" style="145" customWidth="1"/>
    <col min="8725" max="8725" width="20.81640625" style="145" customWidth="1"/>
    <col min="8726" max="8728" width="20" style="145" customWidth="1"/>
    <col min="8729" max="8729" width="20.81640625" style="145" customWidth="1"/>
    <col min="8730" max="8732" width="20" style="145" customWidth="1"/>
    <col min="8733" max="8733" width="20.81640625" style="145" customWidth="1"/>
    <col min="8734" max="8736" width="20" style="145" customWidth="1"/>
    <col min="8737" max="8737" width="20.81640625" style="145" customWidth="1"/>
    <col min="8738" max="8740" width="20" style="145" customWidth="1"/>
    <col min="8741" max="8741" width="20.26953125" style="145" customWidth="1"/>
    <col min="8742" max="8742" width="25.453125" style="145" customWidth="1"/>
    <col min="8743" max="8743" width="18" style="145" customWidth="1"/>
    <col min="8744" max="8744" width="19.1796875" style="145" customWidth="1"/>
    <col min="8745" max="8745" width="21.81640625" style="145" customWidth="1"/>
    <col min="8746" max="8747" width="25.26953125" style="145" customWidth="1"/>
    <col min="8748" max="8748" width="24.453125" style="145" customWidth="1"/>
    <col min="8749" max="8749" width="36.453125" style="145" customWidth="1"/>
    <col min="8750" max="8750" width="11.453125" style="145"/>
    <col min="8751" max="8751" width="19.7265625" style="145" bestFit="1" customWidth="1"/>
    <col min="8752" max="8874" width="11.453125" style="145"/>
    <col min="8875" max="8875" width="54.1796875" style="145" customWidth="1"/>
    <col min="8876" max="8876" width="22.81640625" style="145" customWidth="1"/>
    <col min="8877" max="8880" width="20.26953125" style="145" customWidth="1"/>
    <col min="8881" max="8888" width="18.26953125" style="145" customWidth="1"/>
    <col min="8889" max="8892" width="20.54296875" style="145" customWidth="1"/>
    <col min="8893" max="8893" width="20.26953125" style="145" customWidth="1"/>
    <col min="8894" max="8894" width="25.453125" style="145" customWidth="1"/>
    <col min="8895" max="8895" width="18" style="145" customWidth="1"/>
    <col min="8896" max="8897" width="19.1796875" style="145" customWidth="1"/>
    <col min="8898" max="8898" width="18" style="145" customWidth="1"/>
    <col min="8899" max="8900" width="20.1796875" style="145" customWidth="1"/>
    <col min="8901" max="8902" width="18.453125" style="145" customWidth="1"/>
    <col min="8903" max="8903" width="17.26953125" style="145" customWidth="1"/>
    <col min="8904" max="8904" width="17.1796875" style="145" customWidth="1"/>
    <col min="8905" max="8905" width="20.453125" style="145" customWidth="1"/>
    <col min="8906" max="8908" width="17.1796875" style="145" customWidth="1"/>
    <col min="8909" max="8909" width="19.7265625" style="145" customWidth="1"/>
    <col min="8910" max="8912" width="19" style="145" customWidth="1"/>
    <col min="8913" max="8913" width="21" style="145" customWidth="1"/>
    <col min="8914" max="8916" width="19.453125" style="145" customWidth="1"/>
    <col min="8917" max="8917" width="21" style="145" customWidth="1"/>
    <col min="8918" max="8920" width="19.453125" style="145" customWidth="1"/>
    <col min="8921" max="8921" width="21" style="145" customWidth="1"/>
    <col min="8922" max="8928" width="19.453125" style="145" customWidth="1"/>
    <col min="8929" max="8929" width="21.453125" style="145" customWidth="1"/>
    <col min="8930" max="8930" width="21" style="145" customWidth="1"/>
    <col min="8931" max="8931" width="22.1796875" style="145" customWidth="1"/>
    <col min="8932" max="8932" width="21.7265625" style="145" customWidth="1"/>
    <col min="8933" max="8933" width="21.1796875" style="145" customWidth="1"/>
    <col min="8934" max="8934" width="20.7265625" style="145" customWidth="1"/>
    <col min="8935" max="8936" width="19.453125" style="145" customWidth="1"/>
    <col min="8937" max="8937" width="21.453125" style="145" customWidth="1"/>
    <col min="8938" max="8952" width="19.453125" style="145" customWidth="1"/>
    <col min="8953" max="8953" width="21.7265625" style="145" customWidth="1"/>
    <col min="8954" max="8964" width="19.453125" style="145" customWidth="1"/>
    <col min="8965" max="8965" width="20.81640625" style="145" customWidth="1"/>
    <col min="8966" max="8968" width="20" style="145" customWidth="1"/>
    <col min="8969" max="8969" width="20.81640625" style="145" customWidth="1"/>
    <col min="8970" max="8972" width="20" style="145" customWidth="1"/>
    <col min="8973" max="8973" width="20.81640625" style="145" customWidth="1"/>
    <col min="8974" max="8976" width="20" style="145" customWidth="1"/>
    <col min="8977" max="8977" width="20.81640625" style="145" customWidth="1"/>
    <col min="8978" max="8980" width="20" style="145" customWidth="1"/>
    <col min="8981" max="8981" width="20.81640625" style="145" customWidth="1"/>
    <col min="8982" max="8984" width="20" style="145" customWidth="1"/>
    <col min="8985" max="8985" width="20.81640625" style="145" customWidth="1"/>
    <col min="8986" max="8988" width="20" style="145" customWidth="1"/>
    <col min="8989" max="8989" width="20.81640625" style="145" customWidth="1"/>
    <col min="8990" max="8992" width="20" style="145" customWidth="1"/>
    <col min="8993" max="8993" width="20.81640625" style="145" customWidth="1"/>
    <col min="8994" max="8996" width="20" style="145" customWidth="1"/>
    <col min="8997" max="8997" width="20.26953125" style="145" customWidth="1"/>
    <col min="8998" max="8998" width="25.453125" style="145" customWidth="1"/>
    <col min="8999" max="8999" width="18" style="145" customWidth="1"/>
    <col min="9000" max="9000" width="19.1796875" style="145" customWidth="1"/>
    <col min="9001" max="9001" width="21.81640625" style="145" customWidth="1"/>
    <col min="9002" max="9003" width="25.26953125" style="145" customWidth="1"/>
    <col min="9004" max="9004" width="24.453125" style="145" customWidth="1"/>
    <col min="9005" max="9005" width="36.453125" style="145" customWidth="1"/>
    <col min="9006" max="9006" width="11.453125" style="145"/>
    <col min="9007" max="9007" width="19.7265625" style="145" bestFit="1" customWidth="1"/>
    <col min="9008" max="9130" width="11.453125" style="145"/>
    <col min="9131" max="9131" width="54.1796875" style="145" customWidth="1"/>
    <col min="9132" max="9132" width="22.81640625" style="145" customWidth="1"/>
    <col min="9133" max="9136" width="20.26953125" style="145" customWidth="1"/>
    <col min="9137" max="9144" width="18.26953125" style="145" customWidth="1"/>
    <col min="9145" max="9148" width="20.54296875" style="145" customWidth="1"/>
    <col min="9149" max="9149" width="20.26953125" style="145" customWidth="1"/>
    <col min="9150" max="9150" width="25.453125" style="145" customWidth="1"/>
    <col min="9151" max="9151" width="18" style="145" customWidth="1"/>
    <col min="9152" max="9153" width="19.1796875" style="145" customWidth="1"/>
    <col min="9154" max="9154" width="18" style="145" customWidth="1"/>
    <col min="9155" max="9156" width="20.1796875" style="145" customWidth="1"/>
    <col min="9157" max="9158" width="18.453125" style="145" customWidth="1"/>
    <col min="9159" max="9159" width="17.26953125" style="145" customWidth="1"/>
    <col min="9160" max="9160" width="17.1796875" style="145" customWidth="1"/>
    <col min="9161" max="9161" width="20.453125" style="145" customWidth="1"/>
    <col min="9162" max="9164" width="17.1796875" style="145" customWidth="1"/>
    <col min="9165" max="9165" width="19.7265625" style="145" customWidth="1"/>
    <col min="9166" max="9168" width="19" style="145" customWidth="1"/>
    <col min="9169" max="9169" width="21" style="145" customWidth="1"/>
    <col min="9170" max="9172" width="19.453125" style="145" customWidth="1"/>
    <col min="9173" max="9173" width="21" style="145" customWidth="1"/>
    <col min="9174" max="9176" width="19.453125" style="145" customWidth="1"/>
    <col min="9177" max="9177" width="21" style="145" customWidth="1"/>
    <col min="9178" max="9184" width="19.453125" style="145" customWidth="1"/>
    <col min="9185" max="9185" width="21.453125" style="145" customWidth="1"/>
    <col min="9186" max="9186" width="21" style="145" customWidth="1"/>
    <col min="9187" max="9187" width="22.1796875" style="145" customWidth="1"/>
    <col min="9188" max="9188" width="21.7265625" style="145" customWidth="1"/>
    <col min="9189" max="9189" width="21.1796875" style="145" customWidth="1"/>
    <col min="9190" max="9190" width="20.7265625" style="145" customWidth="1"/>
    <col min="9191" max="9192" width="19.453125" style="145" customWidth="1"/>
    <col min="9193" max="9193" width="21.453125" style="145" customWidth="1"/>
    <col min="9194" max="9208" width="19.453125" style="145" customWidth="1"/>
    <col min="9209" max="9209" width="21.7265625" style="145" customWidth="1"/>
    <col min="9210" max="9220" width="19.453125" style="145" customWidth="1"/>
    <col min="9221" max="9221" width="20.81640625" style="145" customWidth="1"/>
    <col min="9222" max="9224" width="20" style="145" customWidth="1"/>
    <col min="9225" max="9225" width="20.81640625" style="145" customWidth="1"/>
    <col min="9226" max="9228" width="20" style="145" customWidth="1"/>
    <col min="9229" max="9229" width="20.81640625" style="145" customWidth="1"/>
    <col min="9230" max="9232" width="20" style="145" customWidth="1"/>
    <col min="9233" max="9233" width="20.81640625" style="145" customWidth="1"/>
    <col min="9234" max="9236" width="20" style="145" customWidth="1"/>
    <col min="9237" max="9237" width="20.81640625" style="145" customWidth="1"/>
    <col min="9238" max="9240" width="20" style="145" customWidth="1"/>
    <col min="9241" max="9241" width="20.81640625" style="145" customWidth="1"/>
    <col min="9242" max="9244" width="20" style="145" customWidth="1"/>
    <col min="9245" max="9245" width="20.81640625" style="145" customWidth="1"/>
    <col min="9246" max="9248" width="20" style="145" customWidth="1"/>
    <col min="9249" max="9249" width="20.81640625" style="145" customWidth="1"/>
    <col min="9250" max="9252" width="20" style="145" customWidth="1"/>
    <col min="9253" max="9253" width="20.26953125" style="145" customWidth="1"/>
    <col min="9254" max="9254" width="25.453125" style="145" customWidth="1"/>
    <col min="9255" max="9255" width="18" style="145" customWidth="1"/>
    <col min="9256" max="9256" width="19.1796875" style="145" customWidth="1"/>
    <col min="9257" max="9257" width="21.81640625" style="145" customWidth="1"/>
    <col min="9258" max="9259" width="25.26953125" style="145" customWidth="1"/>
    <col min="9260" max="9260" width="24.453125" style="145" customWidth="1"/>
    <col min="9261" max="9261" width="36.453125" style="145" customWidth="1"/>
    <col min="9262" max="9262" width="11.453125" style="145"/>
    <col min="9263" max="9263" width="19.7265625" style="145" bestFit="1" customWidth="1"/>
    <col min="9264" max="9386" width="11.453125" style="145"/>
    <col min="9387" max="9387" width="54.1796875" style="145" customWidth="1"/>
    <col min="9388" max="9388" width="22.81640625" style="145" customWidth="1"/>
    <col min="9389" max="9392" width="20.26953125" style="145" customWidth="1"/>
    <col min="9393" max="9400" width="18.26953125" style="145" customWidth="1"/>
    <col min="9401" max="9404" width="20.54296875" style="145" customWidth="1"/>
    <col min="9405" max="9405" width="20.26953125" style="145" customWidth="1"/>
    <col min="9406" max="9406" width="25.453125" style="145" customWidth="1"/>
    <col min="9407" max="9407" width="18" style="145" customWidth="1"/>
    <col min="9408" max="9409" width="19.1796875" style="145" customWidth="1"/>
    <col min="9410" max="9410" width="18" style="145" customWidth="1"/>
    <col min="9411" max="9412" width="20.1796875" style="145" customWidth="1"/>
    <col min="9413" max="9414" width="18.453125" style="145" customWidth="1"/>
    <col min="9415" max="9415" width="17.26953125" style="145" customWidth="1"/>
    <col min="9416" max="9416" width="17.1796875" style="145" customWidth="1"/>
    <col min="9417" max="9417" width="20.453125" style="145" customWidth="1"/>
    <col min="9418" max="9420" width="17.1796875" style="145" customWidth="1"/>
    <col min="9421" max="9421" width="19.7265625" style="145" customWidth="1"/>
    <col min="9422" max="9424" width="19" style="145" customWidth="1"/>
    <col min="9425" max="9425" width="21" style="145" customWidth="1"/>
    <col min="9426" max="9428" width="19.453125" style="145" customWidth="1"/>
    <col min="9429" max="9429" width="21" style="145" customWidth="1"/>
    <col min="9430" max="9432" width="19.453125" style="145" customWidth="1"/>
    <col min="9433" max="9433" width="21" style="145" customWidth="1"/>
    <col min="9434" max="9440" width="19.453125" style="145" customWidth="1"/>
    <col min="9441" max="9441" width="21.453125" style="145" customWidth="1"/>
    <col min="9442" max="9442" width="21" style="145" customWidth="1"/>
    <col min="9443" max="9443" width="22.1796875" style="145" customWidth="1"/>
    <col min="9444" max="9444" width="21.7265625" style="145" customWidth="1"/>
    <col min="9445" max="9445" width="21.1796875" style="145" customWidth="1"/>
    <col min="9446" max="9446" width="20.7265625" style="145" customWidth="1"/>
    <col min="9447" max="9448" width="19.453125" style="145" customWidth="1"/>
    <col min="9449" max="9449" width="21.453125" style="145" customWidth="1"/>
    <col min="9450" max="9464" width="19.453125" style="145" customWidth="1"/>
    <col min="9465" max="9465" width="21.7265625" style="145" customWidth="1"/>
    <col min="9466" max="9476" width="19.453125" style="145" customWidth="1"/>
    <col min="9477" max="9477" width="20.81640625" style="145" customWidth="1"/>
    <col min="9478" max="9480" width="20" style="145" customWidth="1"/>
    <col min="9481" max="9481" width="20.81640625" style="145" customWidth="1"/>
    <col min="9482" max="9484" width="20" style="145" customWidth="1"/>
    <col min="9485" max="9485" width="20.81640625" style="145" customWidth="1"/>
    <col min="9486" max="9488" width="20" style="145" customWidth="1"/>
    <col min="9489" max="9489" width="20.81640625" style="145" customWidth="1"/>
    <col min="9490" max="9492" width="20" style="145" customWidth="1"/>
    <col min="9493" max="9493" width="20.81640625" style="145" customWidth="1"/>
    <col min="9494" max="9496" width="20" style="145" customWidth="1"/>
    <col min="9497" max="9497" width="20.81640625" style="145" customWidth="1"/>
    <col min="9498" max="9500" width="20" style="145" customWidth="1"/>
    <col min="9501" max="9501" width="20.81640625" style="145" customWidth="1"/>
    <col min="9502" max="9504" width="20" style="145" customWidth="1"/>
    <col min="9505" max="9505" width="20.81640625" style="145" customWidth="1"/>
    <col min="9506" max="9508" width="20" style="145" customWidth="1"/>
    <col min="9509" max="9509" width="20.26953125" style="145" customWidth="1"/>
    <col min="9510" max="9510" width="25.453125" style="145" customWidth="1"/>
    <col min="9511" max="9511" width="18" style="145" customWidth="1"/>
    <col min="9512" max="9512" width="19.1796875" style="145" customWidth="1"/>
    <col min="9513" max="9513" width="21.81640625" style="145" customWidth="1"/>
    <col min="9514" max="9515" width="25.26953125" style="145" customWidth="1"/>
    <col min="9516" max="9516" width="24.453125" style="145" customWidth="1"/>
    <col min="9517" max="9517" width="36.453125" style="145" customWidth="1"/>
    <col min="9518" max="9518" width="11.453125" style="145"/>
    <col min="9519" max="9519" width="19.7265625" style="145" bestFit="1" customWidth="1"/>
    <col min="9520" max="9642" width="11.453125" style="145"/>
    <col min="9643" max="9643" width="54.1796875" style="145" customWidth="1"/>
    <col min="9644" max="9644" width="22.81640625" style="145" customWidth="1"/>
    <col min="9645" max="9648" width="20.26953125" style="145" customWidth="1"/>
    <col min="9649" max="9656" width="18.26953125" style="145" customWidth="1"/>
    <col min="9657" max="9660" width="20.54296875" style="145" customWidth="1"/>
    <col min="9661" max="9661" width="20.26953125" style="145" customWidth="1"/>
    <col min="9662" max="9662" width="25.453125" style="145" customWidth="1"/>
    <col min="9663" max="9663" width="18" style="145" customWidth="1"/>
    <col min="9664" max="9665" width="19.1796875" style="145" customWidth="1"/>
    <col min="9666" max="9666" width="18" style="145" customWidth="1"/>
    <col min="9667" max="9668" width="20.1796875" style="145" customWidth="1"/>
    <col min="9669" max="9670" width="18.453125" style="145" customWidth="1"/>
    <col min="9671" max="9671" width="17.26953125" style="145" customWidth="1"/>
    <col min="9672" max="9672" width="17.1796875" style="145" customWidth="1"/>
    <col min="9673" max="9673" width="20.453125" style="145" customWidth="1"/>
    <col min="9674" max="9676" width="17.1796875" style="145" customWidth="1"/>
    <col min="9677" max="9677" width="19.7265625" style="145" customWidth="1"/>
    <col min="9678" max="9680" width="19" style="145" customWidth="1"/>
    <col min="9681" max="9681" width="21" style="145" customWidth="1"/>
    <col min="9682" max="9684" width="19.453125" style="145" customWidth="1"/>
    <col min="9685" max="9685" width="21" style="145" customWidth="1"/>
    <col min="9686" max="9688" width="19.453125" style="145" customWidth="1"/>
    <col min="9689" max="9689" width="21" style="145" customWidth="1"/>
    <col min="9690" max="9696" width="19.453125" style="145" customWidth="1"/>
    <col min="9697" max="9697" width="21.453125" style="145" customWidth="1"/>
    <col min="9698" max="9698" width="21" style="145" customWidth="1"/>
    <col min="9699" max="9699" width="22.1796875" style="145" customWidth="1"/>
    <col min="9700" max="9700" width="21.7265625" style="145" customWidth="1"/>
    <col min="9701" max="9701" width="21.1796875" style="145" customWidth="1"/>
    <col min="9702" max="9702" width="20.7265625" style="145" customWidth="1"/>
    <col min="9703" max="9704" width="19.453125" style="145" customWidth="1"/>
    <col min="9705" max="9705" width="21.453125" style="145" customWidth="1"/>
    <col min="9706" max="9720" width="19.453125" style="145" customWidth="1"/>
    <col min="9721" max="9721" width="21.7265625" style="145" customWidth="1"/>
    <col min="9722" max="9732" width="19.453125" style="145" customWidth="1"/>
    <col min="9733" max="9733" width="20.81640625" style="145" customWidth="1"/>
    <col min="9734" max="9736" width="20" style="145" customWidth="1"/>
    <col min="9737" max="9737" width="20.81640625" style="145" customWidth="1"/>
    <col min="9738" max="9740" width="20" style="145" customWidth="1"/>
    <col min="9741" max="9741" width="20.81640625" style="145" customWidth="1"/>
    <col min="9742" max="9744" width="20" style="145" customWidth="1"/>
    <col min="9745" max="9745" width="20.81640625" style="145" customWidth="1"/>
    <col min="9746" max="9748" width="20" style="145" customWidth="1"/>
    <col min="9749" max="9749" width="20.81640625" style="145" customWidth="1"/>
    <col min="9750" max="9752" width="20" style="145" customWidth="1"/>
    <col min="9753" max="9753" width="20.81640625" style="145" customWidth="1"/>
    <col min="9754" max="9756" width="20" style="145" customWidth="1"/>
    <col min="9757" max="9757" width="20.81640625" style="145" customWidth="1"/>
    <col min="9758" max="9760" width="20" style="145" customWidth="1"/>
    <col min="9761" max="9761" width="20.81640625" style="145" customWidth="1"/>
    <col min="9762" max="9764" width="20" style="145" customWidth="1"/>
    <col min="9765" max="9765" width="20.26953125" style="145" customWidth="1"/>
    <col min="9766" max="9766" width="25.453125" style="145" customWidth="1"/>
    <col min="9767" max="9767" width="18" style="145" customWidth="1"/>
    <col min="9768" max="9768" width="19.1796875" style="145" customWidth="1"/>
    <col min="9769" max="9769" width="21.81640625" style="145" customWidth="1"/>
    <col min="9770" max="9771" width="25.26953125" style="145" customWidth="1"/>
    <col min="9772" max="9772" width="24.453125" style="145" customWidth="1"/>
    <col min="9773" max="9773" width="36.453125" style="145" customWidth="1"/>
    <col min="9774" max="9774" width="11.453125" style="145"/>
    <col min="9775" max="9775" width="19.7265625" style="145" bestFit="1" customWidth="1"/>
    <col min="9776" max="9898" width="11.453125" style="145"/>
    <col min="9899" max="9899" width="54.1796875" style="145" customWidth="1"/>
    <col min="9900" max="9900" width="22.81640625" style="145" customWidth="1"/>
    <col min="9901" max="9904" width="20.26953125" style="145" customWidth="1"/>
    <col min="9905" max="9912" width="18.26953125" style="145" customWidth="1"/>
    <col min="9913" max="9916" width="20.54296875" style="145" customWidth="1"/>
    <col min="9917" max="9917" width="20.26953125" style="145" customWidth="1"/>
    <col min="9918" max="9918" width="25.453125" style="145" customWidth="1"/>
    <col min="9919" max="9919" width="18" style="145" customWidth="1"/>
    <col min="9920" max="9921" width="19.1796875" style="145" customWidth="1"/>
    <col min="9922" max="9922" width="18" style="145" customWidth="1"/>
    <col min="9923" max="9924" width="20.1796875" style="145" customWidth="1"/>
    <col min="9925" max="9926" width="18.453125" style="145" customWidth="1"/>
    <col min="9927" max="9927" width="17.26953125" style="145" customWidth="1"/>
    <col min="9928" max="9928" width="17.1796875" style="145" customWidth="1"/>
    <col min="9929" max="9929" width="20.453125" style="145" customWidth="1"/>
    <col min="9930" max="9932" width="17.1796875" style="145" customWidth="1"/>
    <col min="9933" max="9933" width="19.7265625" style="145" customWidth="1"/>
    <col min="9934" max="9936" width="19" style="145" customWidth="1"/>
    <col min="9937" max="9937" width="21" style="145" customWidth="1"/>
    <col min="9938" max="9940" width="19.453125" style="145" customWidth="1"/>
    <col min="9941" max="9941" width="21" style="145" customWidth="1"/>
    <col min="9942" max="9944" width="19.453125" style="145" customWidth="1"/>
    <col min="9945" max="9945" width="21" style="145" customWidth="1"/>
    <col min="9946" max="9952" width="19.453125" style="145" customWidth="1"/>
    <col min="9953" max="9953" width="21.453125" style="145" customWidth="1"/>
    <col min="9954" max="9954" width="21" style="145" customWidth="1"/>
    <col min="9955" max="9955" width="22.1796875" style="145" customWidth="1"/>
    <col min="9956" max="9956" width="21.7265625" style="145" customWidth="1"/>
    <col min="9957" max="9957" width="21.1796875" style="145" customWidth="1"/>
    <col min="9958" max="9958" width="20.7265625" style="145" customWidth="1"/>
    <col min="9959" max="9960" width="19.453125" style="145" customWidth="1"/>
    <col min="9961" max="9961" width="21.453125" style="145" customWidth="1"/>
    <col min="9962" max="9976" width="19.453125" style="145" customWidth="1"/>
    <col min="9977" max="9977" width="21.7265625" style="145" customWidth="1"/>
    <col min="9978" max="9988" width="19.453125" style="145" customWidth="1"/>
    <col min="9989" max="9989" width="20.81640625" style="145" customWidth="1"/>
    <col min="9990" max="9992" width="20" style="145" customWidth="1"/>
    <col min="9993" max="9993" width="20.81640625" style="145" customWidth="1"/>
    <col min="9994" max="9996" width="20" style="145" customWidth="1"/>
    <col min="9997" max="9997" width="20.81640625" style="145" customWidth="1"/>
    <col min="9998" max="10000" width="20" style="145" customWidth="1"/>
    <col min="10001" max="10001" width="20.81640625" style="145" customWidth="1"/>
    <col min="10002" max="10004" width="20" style="145" customWidth="1"/>
    <col min="10005" max="10005" width="20.81640625" style="145" customWidth="1"/>
    <col min="10006" max="10008" width="20" style="145" customWidth="1"/>
    <col min="10009" max="10009" width="20.81640625" style="145" customWidth="1"/>
    <col min="10010" max="10012" width="20" style="145" customWidth="1"/>
    <col min="10013" max="10013" width="20.81640625" style="145" customWidth="1"/>
    <col min="10014" max="10016" width="20" style="145" customWidth="1"/>
    <col min="10017" max="10017" width="20.81640625" style="145" customWidth="1"/>
    <col min="10018" max="10020" width="20" style="145" customWidth="1"/>
    <col min="10021" max="10021" width="20.26953125" style="145" customWidth="1"/>
    <col min="10022" max="10022" width="25.453125" style="145" customWidth="1"/>
    <col min="10023" max="10023" width="18" style="145" customWidth="1"/>
    <col min="10024" max="10024" width="19.1796875" style="145" customWidth="1"/>
    <col min="10025" max="10025" width="21.81640625" style="145" customWidth="1"/>
    <col min="10026" max="10027" width="25.26953125" style="145" customWidth="1"/>
    <col min="10028" max="10028" width="24.453125" style="145" customWidth="1"/>
    <col min="10029" max="10029" width="36.453125" style="145" customWidth="1"/>
    <col min="10030" max="10030" width="11.453125" style="145"/>
    <col min="10031" max="10031" width="19.7265625" style="145" bestFit="1" customWidth="1"/>
    <col min="10032" max="10154" width="11.453125" style="145"/>
    <col min="10155" max="10155" width="54.1796875" style="145" customWidth="1"/>
    <col min="10156" max="10156" width="22.81640625" style="145" customWidth="1"/>
    <col min="10157" max="10160" width="20.26953125" style="145" customWidth="1"/>
    <col min="10161" max="10168" width="18.26953125" style="145" customWidth="1"/>
    <col min="10169" max="10172" width="20.54296875" style="145" customWidth="1"/>
    <col min="10173" max="10173" width="20.26953125" style="145" customWidth="1"/>
    <col min="10174" max="10174" width="25.453125" style="145" customWidth="1"/>
    <col min="10175" max="10175" width="18" style="145" customWidth="1"/>
    <col min="10176" max="10177" width="19.1796875" style="145" customWidth="1"/>
    <col min="10178" max="10178" width="18" style="145" customWidth="1"/>
    <col min="10179" max="10180" width="20.1796875" style="145" customWidth="1"/>
    <col min="10181" max="10182" width="18.453125" style="145" customWidth="1"/>
    <col min="10183" max="10183" width="17.26953125" style="145" customWidth="1"/>
    <col min="10184" max="10184" width="17.1796875" style="145" customWidth="1"/>
    <col min="10185" max="10185" width="20.453125" style="145" customWidth="1"/>
    <col min="10186" max="10188" width="17.1796875" style="145" customWidth="1"/>
    <col min="10189" max="10189" width="19.7265625" style="145" customWidth="1"/>
    <col min="10190" max="10192" width="19" style="145" customWidth="1"/>
    <col min="10193" max="10193" width="21" style="145" customWidth="1"/>
    <col min="10194" max="10196" width="19.453125" style="145" customWidth="1"/>
    <col min="10197" max="10197" width="21" style="145" customWidth="1"/>
    <col min="10198" max="10200" width="19.453125" style="145" customWidth="1"/>
    <col min="10201" max="10201" width="21" style="145" customWidth="1"/>
    <col min="10202" max="10208" width="19.453125" style="145" customWidth="1"/>
    <col min="10209" max="10209" width="21.453125" style="145" customWidth="1"/>
    <col min="10210" max="10210" width="21" style="145" customWidth="1"/>
    <col min="10211" max="10211" width="22.1796875" style="145" customWidth="1"/>
    <col min="10212" max="10212" width="21.7265625" style="145" customWidth="1"/>
    <col min="10213" max="10213" width="21.1796875" style="145" customWidth="1"/>
    <col min="10214" max="10214" width="20.7265625" style="145" customWidth="1"/>
    <col min="10215" max="10216" width="19.453125" style="145" customWidth="1"/>
    <col min="10217" max="10217" width="21.453125" style="145" customWidth="1"/>
    <col min="10218" max="10232" width="19.453125" style="145" customWidth="1"/>
    <col min="10233" max="10233" width="21.7265625" style="145" customWidth="1"/>
    <col min="10234" max="10244" width="19.453125" style="145" customWidth="1"/>
    <col min="10245" max="10245" width="20.81640625" style="145" customWidth="1"/>
    <col min="10246" max="10248" width="20" style="145" customWidth="1"/>
    <col min="10249" max="10249" width="20.81640625" style="145" customWidth="1"/>
    <col min="10250" max="10252" width="20" style="145" customWidth="1"/>
    <col min="10253" max="10253" width="20.81640625" style="145" customWidth="1"/>
    <col min="10254" max="10256" width="20" style="145" customWidth="1"/>
    <col min="10257" max="10257" width="20.81640625" style="145" customWidth="1"/>
    <col min="10258" max="10260" width="20" style="145" customWidth="1"/>
    <col min="10261" max="10261" width="20.81640625" style="145" customWidth="1"/>
    <col min="10262" max="10264" width="20" style="145" customWidth="1"/>
    <col min="10265" max="10265" width="20.81640625" style="145" customWidth="1"/>
    <col min="10266" max="10268" width="20" style="145" customWidth="1"/>
    <col min="10269" max="10269" width="20.81640625" style="145" customWidth="1"/>
    <col min="10270" max="10272" width="20" style="145" customWidth="1"/>
    <col min="10273" max="10273" width="20.81640625" style="145" customWidth="1"/>
    <col min="10274" max="10276" width="20" style="145" customWidth="1"/>
    <col min="10277" max="10277" width="20.26953125" style="145" customWidth="1"/>
    <col min="10278" max="10278" width="25.453125" style="145" customWidth="1"/>
    <col min="10279" max="10279" width="18" style="145" customWidth="1"/>
    <col min="10280" max="10280" width="19.1796875" style="145" customWidth="1"/>
    <col min="10281" max="10281" width="21.81640625" style="145" customWidth="1"/>
    <col min="10282" max="10283" width="25.26953125" style="145" customWidth="1"/>
    <col min="10284" max="10284" width="24.453125" style="145" customWidth="1"/>
    <col min="10285" max="10285" width="36.453125" style="145" customWidth="1"/>
    <col min="10286" max="10286" width="11.453125" style="145"/>
    <col min="10287" max="10287" width="19.7265625" style="145" bestFit="1" customWidth="1"/>
    <col min="10288" max="10410" width="11.453125" style="145"/>
    <col min="10411" max="10411" width="54.1796875" style="145" customWidth="1"/>
    <col min="10412" max="10412" width="22.81640625" style="145" customWidth="1"/>
    <col min="10413" max="10416" width="20.26953125" style="145" customWidth="1"/>
    <col min="10417" max="10424" width="18.26953125" style="145" customWidth="1"/>
    <col min="10425" max="10428" width="20.54296875" style="145" customWidth="1"/>
    <col min="10429" max="10429" width="20.26953125" style="145" customWidth="1"/>
    <col min="10430" max="10430" width="25.453125" style="145" customWidth="1"/>
    <col min="10431" max="10431" width="18" style="145" customWidth="1"/>
    <col min="10432" max="10433" width="19.1796875" style="145" customWidth="1"/>
    <col min="10434" max="10434" width="18" style="145" customWidth="1"/>
    <col min="10435" max="10436" width="20.1796875" style="145" customWidth="1"/>
    <col min="10437" max="10438" width="18.453125" style="145" customWidth="1"/>
    <col min="10439" max="10439" width="17.26953125" style="145" customWidth="1"/>
    <col min="10440" max="10440" width="17.1796875" style="145" customWidth="1"/>
    <col min="10441" max="10441" width="20.453125" style="145" customWidth="1"/>
    <col min="10442" max="10444" width="17.1796875" style="145" customWidth="1"/>
    <col min="10445" max="10445" width="19.7265625" style="145" customWidth="1"/>
    <col min="10446" max="10448" width="19" style="145" customWidth="1"/>
    <col min="10449" max="10449" width="21" style="145" customWidth="1"/>
    <col min="10450" max="10452" width="19.453125" style="145" customWidth="1"/>
    <col min="10453" max="10453" width="21" style="145" customWidth="1"/>
    <col min="10454" max="10456" width="19.453125" style="145" customWidth="1"/>
    <col min="10457" max="10457" width="21" style="145" customWidth="1"/>
    <col min="10458" max="10464" width="19.453125" style="145" customWidth="1"/>
    <col min="10465" max="10465" width="21.453125" style="145" customWidth="1"/>
    <col min="10466" max="10466" width="21" style="145" customWidth="1"/>
    <col min="10467" max="10467" width="22.1796875" style="145" customWidth="1"/>
    <col min="10468" max="10468" width="21.7265625" style="145" customWidth="1"/>
    <col min="10469" max="10469" width="21.1796875" style="145" customWidth="1"/>
    <col min="10470" max="10470" width="20.7265625" style="145" customWidth="1"/>
    <col min="10471" max="10472" width="19.453125" style="145" customWidth="1"/>
    <col min="10473" max="10473" width="21.453125" style="145" customWidth="1"/>
    <col min="10474" max="10488" width="19.453125" style="145" customWidth="1"/>
    <col min="10489" max="10489" width="21.7265625" style="145" customWidth="1"/>
    <col min="10490" max="10500" width="19.453125" style="145" customWidth="1"/>
    <col min="10501" max="10501" width="20.81640625" style="145" customWidth="1"/>
    <col min="10502" max="10504" width="20" style="145" customWidth="1"/>
    <col min="10505" max="10505" width="20.81640625" style="145" customWidth="1"/>
    <col min="10506" max="10508" width="20" style="145" customWidth="1"/>
    <col min="10509" max="10509" width="20.81640625" style="145" customWidth="1"/>
    <col min="10510" max="10512" width="20" style="145" customWidth="1"/>
    <col min="10513" max="10513" width="20.81640625" style="145" customWidth="1"/>
    <col min="10514" max="10516" width="20" style="145" customWidth="1"/>
    <col min="10517" max="10517" width="20.81640625" style="145" customWidth="1"/>
    <col min="10518" max="10520" width="20" style="145" customWidth="1"/>
    <col min="10521" max="10521" width="20.81640625" style="145" customWidth="1"/>
    <col min="10522" max="10524" width="20" style="145" customWidth="1"/>
    <col min="10525" max="10525" width="20.81640625" style="145" customWidth="1"/>
    <col min="10526" max="10528" width="20" style="145" customWidth="1"/>
    <col min="10529" max="10529" width="20.81640625" style="145" customWidth="1"/>
    <col min="10530" max="10532" width="20" style="145" customWidth="1"/>
    <col min="10533" max="10533" width="20.26953125" style="145" customWidth="1"/>
    <col min="10534" max="10534" width="25.453125" style="145" customWidth="1"/>
    <col min="10535" max="10535" width="18" style="145" customWidth="1"/>
    <col min="10536" max="10536" width="19.1796875" style="145" customWidth="1"/>
    <col min="10537" max="10537" width="21.81640625" style="145" customWidth="1"/>
    <col min="10538" max="10539" width="25.26953125" style="145" customWidth="1"/>
    <col min="10540" max="10540" width="24.453125" style="145" customWidth="1"/>
    <col min="10541" max="10541" width="36.453125" style="145" customWidth="1"/>
    <col min="10542" max="10542" width="11.453125" style="145"/>
    <col min="10543" max="10543" width="19.7265625" style="145" bestFit="1" customWidth="1"/>
    <col min="10544" max="10666" width="11.453125" style="145"/>
    <col min="10667" max="10667" width="54.1796875" style="145" customWidth="1"/>
    <col min="10668" max="10668" width="22.81640625" style="145" customWidth="1"/>
    <col min="10669" max="10672" width="20.26953125" style="145" customWidth="1"/>
    <col min="10673" max="10680" width="18.26953125" style="145" customWidth="1"/>
    <col min="10681" max="10684" width="20.54296875" style="145" customWidth="1"/>
    <col min="10685" max="10685" width="20.26953125" style="145" customWidth="1"/>
    <col min="10686" max="10686" width="25.453125" style="145" customWidth="1"/>
    <col min="10687" max="10687" width="18" style="145" customWidth="1"/>
    <col min="10688" max="10689" width="19.1796875" style="145" customWidth="1"/>
    <col min="10690" max="10690" width="18" style="145" customWidth="1"/>
    <col min="10691" max="10692" width="20.1796875" style="145" customWidth="1"/>
    <col min="10693" max="10694" width="18.453125" style="145" customWidth="1"/>
    <col min="10695" max="10695" width="17.26953125" style="145" customWidth="1"/>
    <col min="10696" max="10696" width="17.1796875" style="145" customWidth="1"/>
    <col min="10697" max="10697" width="20.453125" style="145" customWidth="1"/>
    <col min="10698" max="10700" width="17.1796875" style="145" customWidth="1"/>
    <col min="10701" max="10701" width="19.7265625" style="145" customWidth="1"/>
    <col min="10702" max="10704" width="19" style="145" customWidth="1"/>
    <col min="10705" max="10705" width="21" style="145" customWidth="1"/>
    <col min="10706" max="10708" width="19.453125" style="145" customWidth="1"/>
    <col min="10709" max="10709" width="21" style="145" customWidth="1"/>
    <col min="10710" max="10712" width="19.453125" style="145" customWidth="1"/>
    <col min="10713" max="10713" width="21" style="145" customWidth="1"/>
    <col min="10714" max="10720" width="19.453125" style="145" customWidth="1"/>
    <col min="10721" max="10721" width="21.453125" style="145" customWidth="1"/>
    <col min="10722" max="10722" width="21" style="145" customWidth="1"/>
    <col min="10723" max="10723" width="22.1796875" style="145" customWidth="1"/>
    <col min="10724" max="10724" width="21.7265625" style="145" customWidth="1"/>
    <col min="10725" max="10725" width="21.1796875" style="145" customWidth="1"/>
    <col min="10726" max="10726" width="20.7265625" style="145" customWidth="1"/>
    <col min="10727" max="10728" width="19.453125" style="145" customWidth="1"/>
    <col min="10729" max="10729" width="21.453125" style="145" customWidth="1"/>
    <col min="10730" max="10744" width="19.453125" style="145" customWidth="1"/>
    <col min="10745" max="10745" width="21.7265625" style="145" customWidth="1"/>
    <col min="10746" max="10756" width="19.453125" style="145" customWidth="1"/>
    <col min="10757" max="10757" width="20.81640625" style="145" customWidth="1"/>
    <col min="10758" max="10760" width="20" style="145" customWidth="1"/>
    <col min="10761" max="10761" width="20.81640625" style="145" customWidth="1"/>
    <col min="10762" max="10764" width="20" style="145" customWidth="1"/>
    <col min="10765" max="10765" width="20.81640625" style="145" customWidth="1"/>
    <col min="10766" max="10768" width="20" style="145" customWidth="1"/>
    <col min="10769" max="10769" width="20.81640625" style="145" customWidth="1"/>
    <col min="10770" max="10772" width="20" style="145" customWidth="1"/>
    <col min="10773" max="10773" width="20.81640625" style="145" customWidth="1"/>
    <col min="10774" max="10776" width="20" style="145" customWidth="1"/>
    <col min="10777" max="10777" width="20.81640625" style="145" customWidth="1"/>
    <col min="10778" max="10780" width="20" style="145" customWidth="1"/>
    <col min="10781" max="10781" width="20.81640625" style="145" customWidth="1"/>
    <col min="10782" max="10784" width="20" style="145" customWidth="1"/>
    <col min="10785" max="10785" width="20.81640625" style="145" customWidth="1"/>
    <col min="10786" max="10788" width="20" style="145" customWidth="1"/>
    <col min="10789" max="10789" width="20.26953125" style="145" customWidth="1"/>
    <col min="10790" max="10790" width="25.453125" style="145" customWidth="1"/>
    <col min="10791" max="10791" width="18" style="145" customWidth="1"/>
    <col min="10792" max="10792" width="19.1796875" style="145" customWidth="1"/>
    <col min="10793" max="10793" width="21.81640625" style="145" customWidth="1"/>
    <col min="10794" max="10795" width="25.26953125" style="145" customWidth="1"/>
    <col min="10796" max="10796" width="24.453125" style="145" customWidth="1"/>
    <col min="10797" max="10797" width="36.453125" style="145" customWidth="1"/>
    <col min="10798" max="10798" width="11.453125" style="145"/>
    <col min="10799" max="10799" width="19.7265625" style="145" bestFit="1" customWidth="1"/>
    <col min="10800" max="10922" width="11.453125" style="145"/>
    <col min="10923" max="10923" width="54.1796875" style="145" customWidth="1"/>
    <col min="10924" max="10924" width="22.81640625" style="145" customWidth="1"/>
    <col min="10925" max="10928" width="20.26953125" style="145" customWidth="1"/>
    <col min="10929" max="10936" width="18.26953125" style="145" customWidth="1"/>
    <col min="10937" max="10940" width="20.54296875" style="145" customWidth="1"/>
    <col min="10941" max="10941" width="20.26953125" style="145" customWidth="1"/>
    <col min="10942" max="10942" width="25.453125" style="145" customWidth="1"/>
    <col min="10943" max="10943" width="18" style="145" customWidth="1"/>
    <col min="10944" max="10945" width="19.1796875" style="145" customWidth="1"/>
    <col min="10946" max="10946" width="18" style="145" customWidth="1"/>
    <col min="10947" max="10948" width="20.1796875" style="145" customWidth="1"/>
    <col min="10949" max="10950" width="18.453125" style="145" customWidth="1"/>
    <col min="10951" max="10951" width="17.26953125" style="145" customWidth="1"/>
    <col min="10952" max="10952" width="17.1796875" style="145" customWidth="1"/>
    <col min="10953" max="10953" width="20.453125" style="145" customWidth="1"/>
    <col min="10954" max="10956" width="17.1796875" style="145" customWidth="1"/>
    <col min="10957" max="10957" width="19.7265625" style="145" customWidth="1"/>
    <col min="10958" max="10960" width="19" style="145" customWidth="1"/>
    <col min="10961" max="10961" width="21" style="145" customWidth="1"/>
    <col min="10962" max="10964" width="19.453125" style="145" customWidth="1"/>
    <col min="10965" max="10965" width="21" style="145" customWidth="1"/>
    <col min="10966" max="10968" width="19.453125" style="145" customWidth="1"/>
    <col min="10969" max="10969" width="21" style="145" customWidth="1"/>
    <col min="10970" max="10976" width="19.453125" style="145" customWidth="1"/>
    <col min="10977" max="10977" width="21.453125" style="145" customWidth="1"/>
    <col min="10978" max="10978" width="21" style="145" customWidth="1"/>
    <col min="10979" max="10979" width="22.1796875" style="145" customWidth="1"/>
    <col min="10980" max="10980" width="21.7265625" style="145" customWidth="1"/>
    <col min="10981" max="10981" width="21.1796875" style="145" customWidth="1"/>
    <col min="10982" max="10982" width="20.7265625" style="145" customWidth="1"/>
    <col min="10983" max="10984" width="19.453125" style="145" customWidth="1"/>
    <col min="10985" max="10985" width="21.453125" style="145" customWidth="1"/>
    <col min="10986" max="11000" width="19.453125" style="145" customWidth="1"/>
    <col min="11001" max="11001" width="21.7265625" style="145" customWidth="1"/>
    <col min="11002" max="11012" width="19.453125" style="145" customWidth="1"/>
    <col min="11013" max="11013" width="20.81640625" style="145" customWidth="1"/>
    <col min="11014" max="11016" width="20" style="145" customWidth="1"/>
    <col min="11017" max="11017" width="20.81640625" style="145" customWidth="1"/>
    <col min="11018" max="11020" width="20" style="145" customWidth="1"/>
    <col min="11021" max="11021" width="20.81640625" style="145" customWidth="1"/>
    <col min="11022" max="11024" width="20" style="145" customWidth="1"/>
    <col min="11025" max="11025" width="20.81640625" style="145" customWidth="1"/>
    <col min="11026" max="11028" width="20" style="145" customWidth="1"/>
    <col min="11029" max="11029" width="20.81640625" style="145" customWidth="1"/>
    <col min="11030" max="11032" width="20" style="145" customWidth="1"/>
    <col min="11033" max="11033" width="20.81640625" style="145" customWidth="1"/>
    <col min="11034" max="11036" width="20" style="145" customWidth="1"/>
    <col min="11037" max="11037" width="20.81640625" style="145" customWidth="1"/>
    <col min="11038" max="11040" width="20" style="145" customWidth="1"/>
    <col min="11041" max="11041" width="20.81640625" style="145" customWidth="1"/>
    <col min="11042" max="11044" width="20" style="145" customWidth="1"/>
    <col min="11045" max="11045" width="20.26953125" style="145" customWidth="1"/>
    <col min="11046" max="11046" width="25.453125" style="145" customWidth="1"/>
    <col min="11047" max="11047" width="18" style="145" customWidth="1"/>
    <col min="11048" max="11048" width="19.1796875" style="145" customWidth="1"/>
    <col min="11049" max="11049" width="21.81640625" style="145" customWidth="1"/>
    <col min="11050" max="11051" width="25.26953125" style="145" customWidth="1"/>
    <col min="11052" max="11052" width="24.453125" style="145" customWidth="1"/>
    <col min="11053" max="11053" width="36.453125" style="145" customWidth="1"/>
    <col min="11054" max="11054" width="11.453125" style="145"/>
    <col min="11055" max="11055" width="19.7265625" style="145" bestFit="1" customWidth="1"/>
    <col min="11056" max="11178" width="11.453125" style="145"/>
    <col min="11179" max="11179" width="54.1796875" style="145" customWidth="1"/>
    <col min="11180" max="11180" width="22.81640625" style="145" customWidth="1"/>
    <col min="11181" max="11184" width="20.26953125" style="145" customWidth="1"/>
    <col min="11185" max="11192" width="18.26953125" style="145" customWidth="1"/>
    <col min="11193" max="11196" width="20.54296875" style="145" customWidth="1"/>
    <col min="11197" max="11197" width="20.26953125" style="145" customWidth="1"/>
    <col min="11198" max="11198" width="25.453125" style="145" customWidth="1"/>
    <col min="11199" max="11199" width="18" style="145" customWidth="1"/>
    <col min="11200" max="11201" width="19.1796875" style="145" customWidth="1"/>
    <col min="11202" max="11202" width="18" style="145" customWidth="1"/>
    <col min="11203" max="11204" width="20.1796875" style="145" customWidth="1"/>
    <col min="11205" max="11206" width="18.453125" style="145" customWidth="1"/>
    <col min="11207" max="11207" width="17.26953125" style="145" customWidth="1"/>
    <col min="11208" max="11208" width="17.1796875" style="145" customWidth="1"/>
    <col min="11209" max="11209" width="20.453125" style="145" customWidth="1"/>
    <col min="11210" max="11212" width="17.1796875" style="145" customWidth="1"/>
    <col min="11213" max="11213" width="19.7265625" style="145" customWidth="1"/>
    <col min="11214" max="11216" width="19" style="145" customWidth="1"/>
    <col min="11217" max="11217" width="21" style="145" customWidth="1"/>
    <col min="11218" max="11220" width="19.453125" style="145" customWidth="1"/>
    <col min="11221" max="11221" width="21" style="145" customWidth="1"/>
    <col min="11222" max="11224" width="19.453125" style="145" customWidth="1"/>
    <col min="11225" max="11225" width="21" style="145" customWidth="1"/>
    <col min="11226" max="11232" width="19.453125" style="145" customWidth="1"/>
    <col min="11233" max="11233" width="21.453125" style="145" customWidth="1"/>
    <col min="11234" max="11234" width="21" style="145" customWidth="1"/>
    <col min="11235" max="11235" width="22.1796875" style="145" customWidth="1"/>
    <col min="11236" max="11236" width="21.7265625" style="145" customWidth="1"/>
    <col min="11237" max="11237" width="21.1796875" style="145" customWidth="1"/>
    <col min="11238" max="11238" width="20.7265625" style="145" customWidth="1"/>
    <col min="11239" max="11240" width="19.453125" style="145" customWidth="1"/>
    <col min="11241" max="11241" width="21.453125" style="145" customWidth="1"/>
    <col min="11242" max="11256" width="19.453125" style="145" customWidth="1"/>
    <col min="11257" max="11257" width="21.7265625" style="145" customWidth="1"/>
    <col min="11258" max="11268" width="19.453125" style="145" customWidth="1"/>
    <col min="11269" max="11269" width="20.81640625" style="145" customWidth="1"/>
    <col min="11270" max="11272" width="20" style="145" customWidth="1"/>
    <col min="11273" max="11273" width="20.81640625" style="145" customWidth="1"/>
    <col min="11274" max="11276" width="20" style="145" customWidth="1"/>
    <col min="11277" max="11277" width="20.81640625" style="145" customWidth="1"/>
    <col min="11278" max="11280" width="20" style="145" customWidth="1"/>
    <col min="11281" max="11281" width="20.81640625" style="145" customWidth="1"/>
    <col min="11282" max="11284" width="20" style="145" customWidth="1"/>
    <col min="11285" max="11285" width="20.81640625" style="145" customWidth="1"/>
    <col min="11286" max="11288" width="20" style="145" customWidth="1"/>
    <col min="11289" max="11289" width="20.81640625" style="145" customWidth="1"/>
    <col min="11290" max="11292" width="20" style="145" customWidth="1"/>
    <col min="11293" max="11293" width="20.81640625" style="145" customWidth="1"/>
    <col min="11294" max="11296" width="20" style="145" customWidth="1"/>
    <col min="11297" max="11297" width="20.81640625" style="145" customWidth="1"/>
    <col min="11298" max="11300" width="20" style="145" customWidth="1"/>
    <col min="11301" max="11301" width="20.26953125" style="145" customWidth="1"/>
    <col min="11302" max="11302" width="25.453125" style="145" customWidth="1"/>
    <col min="11303" max="11303" width="18" style="145" customWidth="1"/>
    <col min="11304" max="11304" width="19.1796875" style="145" customWidth="1"/>
    <col min="11305" max="11305" width="21.81640625" style="145" customWidth="1"/>
    <col min="11306" max="11307" width="25.26953125" style="145" customWidth="1"/>
    <col min="11308" max="11308" width="24.453125" style="145" customWidth="1"/>
    <col min="11309" max="11309" width="36.453125" style="145" customWidth="1"/>
    <col min="11310" max="11310" width="11.453125" style="145"/>
    <col min="11311" max="11311" width="19.7265625" style="145" bestFit="1" customWidth="1"/>
    <col min="11312" max="11434" width="11.453125" style="145"/>
    <col min="11435" max="11435" width="54.1796875" style="145" customWidth="1"/>
    <col min="11436" max="11436" width="22.81640625" style="145" customWidth="1"/>
    <col min="11437" max="11440" width="20.26953125" style="145" customWidth="1"/>
    <col min="11441" max="11448" width="18.26953125" style="145" customWidth="1"/>
    <col min="11449" max="11452" width="20.54296875" style="145" customWidth="1"/>
    <col min="11453" max="11453" width="20.26953125" style="145" customWidth="1"/>
    <col min="11454" max="11454" width="25.453125" style="145" customWidth="1"/>
    <col min="11455" max="11455" width="18" style="145" customWidth="1"/>
    <col min="11456" max="11457" width="19.1796875" style="145" customWidth="1"/>
    <col min="11458" max="11458" width="18" style="145" customWidth="1"/>
    <col min="11459" max="11460" width="20.1796875" style="145" customWidth="1"/>
    <col min="11461" max="11462" width="18.453125" style="145" customWidth="1"/>
    <col min="11463" max="11463" width="17.26953125" style="145" customWidth="1"/>
    <col min="11464" max="11464" width="17.1796875" style="145" customWidth="1"/>
    <col min="11465" max="11465" width="20.453125" style="145" customWidth="1"/>
    <col min="11466" max="11468" width="17.1796875" style="145" customWidth="1"/>
    <col min="11469" max="11469" width="19.7265625" style="145" customWidth="1"/>
    <col min="11470" max="11472" width="19" style="145" customWidth="1"/>
    <col min="11473" max="11473" width="21" style="145" customWidth="1"/>
    <col min="11474" max="11476" width="19.453125" style="145" customWidth="1"/>
    <col min="11477" max="11477" width="21" style="145" customWidth="1"/>
    <col min="11478" max="11480" width="19.453125" style="145" customWidth="1"/>
    <col min="11481" max="11481" width="21" style="145" customWidth="1"/>
    <col min="11482" max="11488" width="19.453125" style="145" customWidth="1"/>
    <col min="11489" max="11489" width="21.453125" style="145" customWidth="1"/>
    <col min="11490" max="11490" width="21" style="145" customWidth="1"/>
    <col min="11491" max="11491" width="22.1796875" style="145" customWidth="1"/>
    <col min="11492" max="11492" width="21.7265625" style="145" customWidth="1"/>
    <col min="11493" max="11493" width="21.1796875" style="145" customWidth="1"/>
    <col min="11494" max="11494" width="20.7265625" style="145" customWidth="1"/>
    <col min="11495" max="11496" width="19.453125" style="145" customWidth="1"/>
    <col min="11497" max="11497" width="21.453125" style="145" customWidth="1"/>
    <col min="11498" max="11512" width="19.453125" style="145" customWidth="1"/>
    <col min="11513" max="11513" width="21.7265625" style="145" customWidth="1"/>
    <col min="11514" max="11524" width="19.453125" style="145" customWidth="1"/>
    <col min="11525" max="11525" width="20.81640625" style="145" customWidth="1"/>
    <col min="11526" max="11528" width="20" style="145" customWidth="1"/>
    <col min="11529" max="11529" width="20.81640625" style="145" customWidth="1"/>
    <col min="11530" max="11532" width="20" style="145" customWidth="1"/>
    <col min="11533" max="11533" width="20.81640625" style="145" customWidth="1"/>
    <col min="11534" max="11536" width="20" style="145" customWidth="1"/>
    <col min="11537" max="11537" width="20.81640625" style="145" customWidth="1"/>
    <col min="11538" max="11540" width="20" style="145" customWidth="1"/>
    <col min="11541" max="11541" width="20.81640625" style="145" customWidth="1"/>
    <col min="11542" max="11544" width="20" style="145" customWidth="1"/>
    <col min="11545" max="11545" width="20.81640625" style="145" customWidth="1"/>
    <col min="11546" max="11548" width="20" style="145" customWidth="1"/>
    <col min="11549" max="11549" width="20.81640625" style="145" customWidth="1"/>
    <col min="11550" max="11552" width="20" style="145" customWidth="1"/>
    <col min="11553" max="11553" width="20.81640625" style="145" customWidth="1"/>
    <col min="11554" max="11556" width="20" style="145" customWidth="1"/>
    <col min="11557" max="11557" width="20.26953125" style="145" customWidth="1"/>
    <col min="11558" max="11558" width="25.453125" style="145" customWidth="1"/>
    <col min="11559" max="11559" width="18" style="145" customWidth="1"/>
    <col min="11560" max="11560" width="19.1796875" style="145" customWidth="1"/>
    <col min="11561" max="11561" width="21.81640625" style="145" customWidth="1"/>
    <col min="11562" max="11563" width="25.26953125" style="145" customWidth="1"/>
    <col min="11564" max="11564" width="24.453125" style="145" customWidth="1"/>
    <col min="11565" max="11565" width="36.453125" style="145" customWidth="1"/>
    <col min="11566" max="11566" width="11.453125" style="145"/>
    <col min="11567" max="11567" width="19.7265625" style="145" bestFit="1" customWidth="1"/>
    <col min="11568" max="11690" width="11.453125" style="145"/>
    <col min="11691" max="11691" width="54.1796875" style="145" customWidth="1"/>
    <col min="11692" max="11692" width="22.81640625" style="145" customWidth="1"/>
    <col min="11693" max="11696" width="20.26953125" style="145" customWidth="1"/>
    <col min="11697" max="11704" width="18.26953125" style="145" customWidth="1"/>
    <col min="11705" max="11708" width="20.54296875" style="145" customWidth="1"/>
    <col min="11709" max="11709" width="20.26953125" style="145" customWidth="1"/>
    <col min="11710" max="11710" width="25.453125" style="145" customWidth="1"/>
    <col min="11711" max="11711" width="18" style="145" customWidth="1"/>
    <col min="11712" max="11713" width="19.1796875" style="145" customWidth="1"/>
    <col min="11714" max="11714" width="18" style="145" customWidth="1"/>
    <col min="11715" max="11716" width="20.1796875" style="145" customWidth="1"/>
    <col min="11717" max="11718" width="18.453125" style="145" customWidth="1"/>
    <col min="11719" max="11719" width="17.26953125" style="145" customWidth="1"/>
    <col min="11720" max="11720" width="17.1796875" style="145" customWidth="1"/>
    <col min="11721" max="11721" width="20.453125" style="145" customWidth="1"/>
    <col min="11722" max="11724" width="17.1796875" style="145" customWidth="1"/>
    <col min="11725" max="11725" width="19.7265625" style="145" customWidth="1"/>
    <col min="11726" max="11728" width="19" style="145" customWidth="1"/>
    <col min="11729" max="11729" width="21" style="145" customWidth="1"/>
    <col min="11730" max="11732" width="19.453125" style="145" customWidth="1"/>
    <col min="11733" max="11733" width="21" style="145" customWidth="1"/>
    <col min="11734" max="11736" width="19.453125" style="145" customWidth="1"/>
    <col min="11737" max="11737" width="21" style="145" customWidth="1"/>
    <col min="11738" max="11744" width="19.453125" style="145" customWidth="1"/>
    <col min="11745" max="11745" width="21.453125" style="145" customWidth="1"/>
    <col min="11746" max="11746" width="21" style="145" customWidth="1"/>
    <col min="11747" max="11747" width="22.1796875" style="145" customWidth="1"/>
    <col min="11748" max="11748" width="21.7265625" style="145" customWidth="1"/>
    <col min="11749" max="11749" width="21.1796875" style="145" customWidth="1"/>
    <col min="11750" max="11750" width="20.7265625" style="145" customWidth="1"/>
    <col min="11751" max="11752" width="19.453125" style="145" customWidth="1"/>
    <col min="11753" max="11753" width="21.453125" style="145" customWidth="1"/>
    <col min="11754" max="11768" width="19.453125" style="145" customWidth="1"/>
    <col min="11769" max="11769" width="21.7265625" style="145" customWidth="1"/>
    <col min="11770" max="11780" width="19.453125" style="145" customWidth="1"/>
    <col min="11781" max="11781" width="20.81640625" style="145" customWidth="1"/>
    <col min="11782" max="11784" width="20" style="145" customWidth="1"/>
    <col min="11785" max="11785" width="20.81640625" style="145" customWidth="1"/>
    <col min="11786" max="11788" width="20" style="145" customWidth="1"/>
    <col min="11789" max="11789" width="20.81640625" style="145" customWidth="1"/>
    <col min="11790" max="11792" width="20" style="145" customWidth="1"/>
    <col min="11793" max="11793" width="20.81640625" style="145" customWidth="1"/>
    <col min="11794" max="11796" width="20" style="145" customWidth="1"/>
    <col min="11797" max="11797" width="20.81640625" style="145" customWidth="1"/>
    <col min="11798" max="11800" width="20" style="145" customWidth="1"/>
    <col min="11801" max="11801" width="20.81640625" style="145" customWidth="1"/>
    <col min="11802" max="11804" width="20" style="145" customWidth="1"/>
    <col min="11805" max="11805" width="20.81640625" style="145" customWidth="1"/>
    <col min="11806" max="11808" width="20" style="145" customWidth="1"/>
    <col min="11809" max="11809" width="20.81640625" style="145" customWidth="1"/>
    <col min="11810" max="11812" width="20" style="145" customWidth="1"/>
    <col min="11813" max="11813" width="20.26953125" style="145" customWidth="1"/>
    <col min="11814" max="11814" width="25.453125" style="145" customWidth="1"/>
    <col min="11815" max="11815" width="18" style="145" customWidth="1"/>
    <col min="11816" max="11816" width="19.1796875" style="145" customWidth="1"/>
    <col min="11817" max="11817" width="21.81640625" style="145" customWidth="1"/>
    <col min="11818" max="11819" width="25.26953125" style="145" customWidth="1"/>
    <col min="11820" max="11820" width="24.453125" style="145" customWidth="1"/>
    <col min="11821" max="11821" width="36.453125" style="145" customWidth="1"/>
    <col min="11822" max="11822" width="11.453125" style="145"/>
    <col min="11823" max="11823" width="19.7265625" style="145" bestFit="1" customWidth="1"/>
    <col min="11824" max="11946" width="11.453125" style="145"/>
    <col min="11947" max="11947" width="54.1796875" style="145" customWidth="1"/>
    <col min="11948" max="11948" width="22.81640625" style="145" customWidth="1"/>
    <col min="11949" max="11952" width="20.26953125" style="145" customWidth="1"/>
    <col min="11953" max="11960" width="18.26953125" style="145" customWidth="1"/>
    <col min="11961" max="11964" width="20.54296875" style="145" customWidth="1"/>
    <col min="11965" max="11965" width="20.26953125" style="145" customWidth="1"/>
    <col min="11966" max="11966" width="25.453125" style="145" customWidth="1"/>
    <col min="11967" max="11967" width="18" style="145" customWidth="1"/>
    <col min="11968" max="11969" width="19.1796875" style="145" customWidth="1"/>
    <col min="11970" max="11970" width="18" style="145" customWidth="1"/>
    <col min="11971" max="11972" width="20.1796875" style="145" customWidth="1"/>
    <col min="11973" max="11974" width="18.453125" style="145" customWidth="1"/>
    <col min="11975" max="11975" width="17.26953125" style="145" customWidth="1"/>
    <col min="11976" max="11976" width="17.1796875" style="145" customWidth="1"/>
    <col min="11977" max="11977" width="20.453125" style="145" customWidth="1"/>
    <col min="11978" max="11980" width="17.1796875" style="145" customWidth="1"/>
    <col min="11981" max="11981" width="19.7265625" style="145" customWidth="1"/>
    <col min="11982" max="11984" width="19" style="145" customWidth="1"/>
    <col min="11985" max="11985" width="21" style="145" customWidth="1"/>
    <col min="11986" max="11988" width="19.453125" style="145" customWidth="1"/>
    <col min="11989" max="11989" width="21" style="145" customWidth="1"/>
    <col min="11990" max="11992" width="19.453125" style="145" customWidth="1"/>
    <col min="11993" max="11993" width="21" style="145" customWidth="1"/>
    <col min="11994" max="12000" width="19.453125" style="145" customWidth="1"/>
    <col min="12001" max="12001" width="21.453125" style="145" customWidth="1"/>
    <col min="12002" max="12002" width="21" style="145" customWidth="1"/>
    <col min="12003" max="12003" width="22.1796875" style="145" customWidth="1"/>
    <col min="12004" max="12004" width="21.7265625" style="145" customWidth="1"/>
    <col min="12005" max="12005" width="21.1796875" style="145" customWidth="1"/>
    <col min="12006" max="12006" width="20.7265625" style="145" customWidth="1"/>
    <col min="12007" max="12008" width="19.453125" style="145" customWidth="1"/>
    <col min="12009" max="12009" width="21.453125" style="145" customWidth="1"/>
    <col min="12010" max="12024" width="19.453125" style="145" customWidth="1"/>
    <col min="12025" max="12025" width="21.7265625" style="145" customWidth="1"/>
    <col min="12026" max="12036" width="19.453125" style="145" customWidth="1"/>
    <col min="12037" max="12037" width="20.81640625" style="145" customWidth="1"/>
    <col min="12038" max="12040" width="20" style="145" customWidth="1"/>
    <col min="12041" max="12041" width="20.81640625" style="145" customWidth="1"/>
    <col min="12042" max="12044" width="20" style="145" customWidth="1"/>
    <col min="12045" max="12045" width="20.81640625" style="145" customWidth="1"/>
    <col min="12046" max="12048" width="20" style="145" customWidth="1"/>
    <col min="12049" max="12049" width="20.81640625" style="145" customWidth="1"/>
    <col min="12050" max="12052" width="20" style="145" customWidth="1"/>
    <col min="12053" max="12053" width="20.81640625" style="145" customWidth="1"/>
    <col min="12054" max="12056" width="20" style="145" customWidth="1"/>
    <col min="12057" max="12057" width="20.81640625" style="145" customWidth="1"/>
    <col min="12058" max="12060" width="20" style="145" customWidth="1"/>
    <col min="12061" max="12061" width="20.81640625" style="145" customWidth="1"/>
    <col min="12062" max="12064" width="20" style="145" customWidth="1"/>
    <col min="12065" max="12065" width="20.81640625" style="145" customWidth="1"/>
    <col min="12066" max="12068" width="20" style="145" customWidth="1"/>
    <col min="12069" max="12069" width="20.26953125" style="145" customWidth="1"/>
    <col min="12070" max="12070" width="25.453125" style="145" customWidth="1"/>
    <col min="12071" max="12071" width="18" style="145" customWidth="1"/>
    <col min="12072" max="12072" width="19.1796875" style="145" customWidth="1"/>
    <col min="12073" max="12073" width="21.81640625" style="145" customWidth="1"/>
    <col min="12074" max="12075" width="25.26953125" style="145" customWidth="1"/>
    <col min="12076" max="12076" width="24.453125" style="145" customWidth="1"/>
    <col min="12077" max="12077" width="36.453125" style="145" customWidth="1"/>
    <col min="12078" max="12078" width="11.453125" style="145"/>
    <col min="12079" max="12079" width="19.7265625" style="145" bestFit="1" customWidth="1"/>
    <col min="12080" max="12202" width="11.453125" style="145"/>
    <col min="12203" max="12203" width="54.1796875" style="145" customWidth="1"/>
    <col min="12204" max="12204" width="22.81640625" style="145" customWidth="1"/>
    <col min="12205" max="12208" width="20.26953125" style="145" customWidth="1"/>
    <col min="12209" max="12216" width="18.26953125" style="145" customWidth="1"/>
    <col min="12217" max="12220" width="20.54296875" style="145" customWidth="1"/>
    <col min="12221" max="12221" width="20.26953125" style="145" customWidth="1"/>
    <col min="12222" max="12222" width="25.453125" style="145" customWidth="1"/>
    <col min="12223" max="12223" width="18" style="145" customWidth="1"/>
    <col min="12224" max="12225" width="19.1796875" style="145" customWidth="1"/>
    <col min="12226" max="12226" width="18" style="145" customWidth="1"/>
    <col min="12227" max="12228" width="20.1796875" style="145" customWidth="1"/>
    <col min="12229" max="12230" width="18.453125" style="145" customWidth="1"/>
    <col min="12231" max="12231" width="17.26953125" style="145" customWidth="1"/>
    <col min="12232" max="12232" width="17.1796875" style="145" customWidth="1"/>
    <col min="12233" max="12233" width="20.453125" style="145" customWidth="1"/>
    <col min="12234" max="12236" width="17.1796875" style="145" customWidth="1"/>
    <col min="12237" max="12237" width="19.7265625" style="145" customWidth="1"/>
    <col min="12238" max="12240" width="19" style="145" customWidth="1"/>
    <col min="12241" max="12241" width="21" style="145" customWidth="1"/>
    <col min="12242" max="12244" width="19.453125" style="145" customWidth="1"/>
    <col min="12245" max="12245" width="21" style="145" customWidth="1"/>
    <col min="12246" max="12248" width="19.453125" style="145" customWidth="1"/>
    <col min="12249" max="12249" width="21" style="145" customWidth="1"/>
    <col min="12250" max="12256" width="19.453125" style="145" customWidth="1"/>
    <col min="12257" max="12257" width="21.453125" style="145" customWidth="1"/>
    <col min="12258" max="12258" width="21" style="145" customWidth="1"/>
    <col min="12259" max="12259" width="22.1796875" style="145" customWidth="1"/>
    <col min="12260" max="12260" width="21.7265625" style="145" customWidth="1"/>
    <col min="12261" max="12261" width="21.1796875" style="145" customWidth="1"/>
    <col min="12262" max="12262" width="20.7265625" style="145" customWidth="1"/>
    <col min="12263" max="12264" width="19.453125" style="145" customWidth="1"/>
    <col min="12265" max="12265" width="21.453125" style="145" customWidth="1"/>
    <col min="12266" max="12280" width="19.453125" style="145" customWidth="1"/>
    <col min="12281" max="12281" width="21.7265625" style="145" customWidth="1"/>
    <col min="12282" max="12292" width="19.453125" style="145" customWidth="1"/>
    <col min="12293" max="12293" width="20.81640625" style="145" customWidth="1"/>
    <col min="12294" max="12296" width="20" style="145" customWidth="1"/>
    <col min="12297" max="12297" width="20.81640625" style="145" customWidth="1"/>
    <col min="12298" max="12300" width="20" style="145" customWidth="1"/>
    <col min="12301" max="12301" width="20.81640625" style="145" customWidth="1"/>
    <col min="12302" max="12304" width="20" style="145" customWidth="1"/>
    <col min="12305" max="12305" width="20.81640625" style="145" customWidth="1"/>
    <col min="12306" max="12308" width="20" style="145" customWidth="1"/>
    <col min="12309" max="12309" width="20.81640625" style="145" customWidth="1"/>
    <col min="12310" max="12312" width="20" style="145" customWidth="1"/>
    <col min="12313" max="12313" width="20.81640625" style="145" customWidth="1"/>
    <col min="12314" max="12316" width="20" style="145" customWidth="1"/>
    <col min="12317" max="12317" width="20.81640625" style="145" customWidth="1"/>
    <col min="12318" max="12320" width="20" style="145" customWidth="1"/>
    <col min="12321" max="12321" width="20.81640625" style="145" customWidth="1"/>
    <col min="12322" max="12324" width="20" style="145" customWidth="1"/>
    <col min="12325" max="12325" width="20.26953125" style="145" customWidth="1"/>
    <col min="12326" max="12326" width="25.453125" style="145" customWidth="1"/>
    <col min="12327" max="12327" width="18" style="145" customWidth="1"/>
    <col min="12328" max="12328" width="19.1796875" style="145" customWidth="1"/>
    <col min="12329" max="12329" width="21.81640625" style="145" customWidth="1"/>
    <col min="12330" max="12331" width="25.26953125" style="145" customWidth="1"/>
    <col min="12332" max="12332" width="24.453125" style="145" customWidth="1"/>
    <col min="12333" max="12333" width="36.453125" style="145" customWidth="1"/>
    <col min="12334" max="12334" width="11.453125" style="145"/>
    <col min="12335" max="12335" width="19.7265625" style="145" bestFit="1" customWidth="1"/>
    <col min="12336" max="12458" width="11.453125" style="145"/>
    <col min="12459" max="12459" width="54.1796875" style="145" customWidth="1"/>
    <col min="12460" max="12460" width="22.81640625" style="145" customWidth="1"/>
    <col min="12461" max="12464" width="20.26953125" style="145" customWidth="1"/>
    <col min="12465" max="12472" width="18.26953125" style="145" customWidth="1"/>
    <col min="12473" max="12476" width="20.54296875" style="145" customWidth="1"/>
    <col min="12477" max="12477" width="20.26953125" style="145" customWidth="1"/>
    <col min="12478" max="12478" width="25.453125" style="145" customWidth="1"/>
    <col min="12479" max="12479" width="18" style="145" customWidth="1"/>
    <col min="12480" max="12481" width="19.1796875" style="145" customWidth="1"/>
    <col min="12482" max="12482" width="18" style="145" customWidth="1"/>
    <col min="12483" max="12484" width="20.1796875" style="145" customWidth="1"/>
    <col min="12485" max="12486" width="18.453125" style="145" customWidth="1"/>
    <col min="12487" max="12487" width="17.26953125" style="145" customWidth="1"/>
    <col min="12488" max="12488" width="17.1796875" style="145" customWidth="1"/>
    <col min="12489" max="12489" width="20.453125" style="145" customWidth="1"/>
    <col min="12490" max="12492" width="17.1796875" style="145" customWidth="1"/>
    <col min="12493" max="12493" width="19.7265625" style="145" customWidth="1"/>
    <col min="12494" max="12496" width="19" style="145" customWidth="1"/>
    <col min="12497" max="12497" width="21" style="145" customWidth="1"/>
    <col min="12498" max="12500" width="19.453125" style="145" customWidth="1"/>
    <col min="12501" max="12501" width="21" style="145" customWidth="1"/>
    <col min="12502" max="12504" width="19.453125" style="145" customWidth="1"/>
    <col min="12505" max="12505" width="21" style="145" customWidth="1"/>
    <col min="12506" max="12512" width="19.453125" style="145" customWidth="1"/>
    <col min="12513" max="12513" width="21.453125" style="145" customWidth="1"/>
    <col min="12514" max="12514" width="21" style="145" customWidth="1"/>
    <col min="12515" max="12515" width="22.1796875" style="145" customWidth="1"/>
    <col min="12516" max="12516" width="21.7265625" style="145" customWidth="1"/>
    <col min="12517" max="12517" width="21.1796875" style="145" customWidth="1"/>
    <col min="12518" max="12518" width="20.7265625" style="145" customWidth="1"/>
    <col min="12519" max="12520" width="19.453125" style="145" customWidth="1"/>
    <col min="12521" max="12521" width="21.453125" style="145" customWidth="1"/>
    <col min="12522" max="12536" width="19.453125" style="145" customWidth="1"/>
    <col min="12537" max="12537" width="21.7265625" style="145" customWidth="1"/>
    <col min="12538" max="12548" width="19.453125" style="145" customWidth="1"/>
    <col min="12549" max="12549" width="20.81640625" style="145" customWidth="1"/>
    <col min="12550" max="12552" width="20" style="145" customWidth="1"/>
    <col min="12553" max="12553" width="20.81640625" style="145" customWidth="1"/>
    <col min="12554" max="12556" width="20" style="145" customWidth="1"/>
    <col min="12557" max="12557" width="20.81640625" style="145" customWidth="1"/>
    <col min="12558" max="12560" width="20" style="145" customWidth="1"/>
    <col min="12561" max="12561" width="20.81640625" style="145" customWidth="1"/>
    <col min="12562" max="12564" width="20" style="145" customWidth="1"/>
    <col min="12565" max="12565" width="20.81640625" style="145" customWidth="1"/>
    <col min="12566" max="12568" width="20" style="145" customWidth="1"/>
    <col min="12569" max="12569" width="20.81640625" style="145" customWidth="1"/>
    <col min="12570" max="12572" width="20" style="145" customWidth="1"/>
    <col min="12573" max="12573" width="20.81640625" style="145" customWidth="1"/>
    <col min="12574" max="12576" width="20" style="145" customWidth="1"/>
    <col min="12577" max="12577" width="20.81640625" style="145" customWidth="1"/>
    <col min="12578" max="12580" width="20" style="145" customWidth="1"/>
    <col min="12581" max="12581" width="20.26953125" style="145" customWidth="1"/>
    <col min="12582" max="12582" width="25.453125" style="145" customWidth="1"/>
    <col min="12583" max="12583" width="18" style="145" customWidth="1"/>
    <col min="12584" max="12584" width="19.1796875" style="145" customWidth="1"/>
    <col min="12585" max="12585" width="21.81640625" style="145" customWidth="1"/>
    <col min="12586" max="12587" width="25.26953125" style="145" customWidth="1"/>
    <col min="12588" max="12588" width="24.453125" style="145" customWidth="1"/>
    <col min="12589" max="12589" width="36.453125" style="145" customWidth="1"/>
    <col min="12590" max="12590" width="11.453125" style="145"/>
    <col min="12591" max="12591" width="19.7265625" style="145" bestFit="1" customWidth="1"/>
    <col min="12592" max="12714" width="11.453125" style="145"/>
    <col min="12715" max="12715" width="54.1796875" style="145" customWidth="1"/>
    <col min="12716" max="12716" width="22.81640625" style="145" customWidth="1"/>
    <col min="12717" max="12720" width="20.26953125" style="145" customWidth="1"/>
    <col min="12721" max="12728" width="18.26953125" style="145" customWidth="1"/>
    <col min="12729" max="12732" width="20.54296875" style="145" customWidth="1"/>
    <col min="12733" max="12733" width="20.26953125" style="145" customWidth="1"/>
    <col min="12734" max="12734" width="25.453125" style="145" customWidth="1"/>
    <col min="12735" max="12735" width="18" style="145" customWidth="1"/>
    <col min="12736" max="12737" width="19.1796875" style="145" customWidth="1"/>
    <col min="12738" max="12738" width="18" style="145" customWidth="1"/>
    <col min="12739" max="12740" width="20.1796875" style="145" customWidth="1"/>
    <col min="12741" max="12742" width="18.453125" style="145" customWidth="1"/>
    <col min="12743" max="12743" width="17.26953125" style="145" customWidth="1"/>
    <col min="12744" max="12744" width="17.1796875" style="145" customWidth="1"/>
    <col min="12745" max="12745" width="20.453125" style="145" customWidth="1"/>
    <col min="12746" max="12748" width="17.1796875" style="145" customWidth="1"/>
    <col min="12749" max="12749" width="19.7265625" style="145" customWidth="1"/>
    <col min="12750" max="12752" width="19" style="145" customWidth="1"/>
    <col min="12753" max="12753" width="21" style="145" customWidth="1"/>
    <col min="12754" max="12756" width="19.453125" style="145" customWidth="1"/>
    <col min="12757" max="12757" width="21" style="145" customWidth="1"/>
    <col min="12758" max="12760" width="19.453125" style="145" customWidth="1"/>
    <col min="12761" max="12761" width="21" style="145" customWidth="1"/>
    <col min="12762" max="12768" width="19.453125" style="145" customWidth="1"/>
    <col min="12769" max="12769" width="21.453125" style="145" customWidth="1"/>
    <col min="12770" max="12770" width="21" style="145" customWidth="1"/>
    <col min="12771" max="12771" width="22.1796875" style="145" customWidth="1"/>
    <col min="12772" max="12772" width="21.7265625" style="145" customWidth="1"/>
    <col min="12773" max="12773" width="21.1796875" style="145" customWidth="1"/>
    <col min="12774" max="12774" width="20.7265625" style="145" customWidth="1"/>
    <col min="12775" max="12776" width="19.453125" style="145" customWidth="1"/>
    <col min="12777" max="12777" width="21.453125" style="145" customWidth="1"/>
    <col min="12778" max="12792" width="19.453125" style="145" customWidth="1"/>
    <col min="12793" max="12793" width="21.7265625" style="145" customWidth="1"/>
    <col min="12794" max="12804" width="19.453125" style="145" customWidth="1"/>
    <col min="12805" max="12805" width="20.81640625" style="145" customWidth="1"/>
    <col min="12806" max="12808" width="20" style="145" customWidth="1"/>
    <col min="12809" max="12809" width="20.81640625" style="145" customWidth="1"/>
    <col min="12810" max="12812" width="20" style="145" customWidth="1"/>
    <col min="12813" max="12813" width="20.81640625" style="145" customWidth="1"/>
    <col min="12814" max="12816" width="20" style="145" customWidth="1"/>
    <col min="12817" max="12817" width="20.81640625" style="145" customWidth="1"/>
    <col min="12818" max="12820" width="20" style="145" customWidth="1"/>
    <col min="12821" max="12821" width="20.81640625" style="145" customWidth="1"/>
    <col min="12822" max="12824" width="20" style="145" customWidth="1"/>
    <col min="12825" max="12825" width="20.81640625" style="145" customWidth="1"/>
    <col min="12826" max="12828" width="20" style="145" customWidth="1"/>
    <col min="12829" max="12829" width="20.81640625" style="145" customWidth="1"/>
    <col min="12830" max="12832" width="20" style="145" customWidth="1"/>
    <col min="12833" max="12833" width="20.81640625" style="145" customWidth="1"/>
    <col min="12834" max="12836" width="20" style="145" customWidth="1"/>
    <col min="12837" max="12837" width="20.26953125" style="145" customWidth="1"/>
    <col min="12838" max="12838" width="25.453125" style="145" customWidth="1"/>
    <col min="12839" max="12839" width="18" style="145" customWidth="1"/>
    <col min="12840" max="12840" width="19.1796875" style="145" customWidth="1"/>
    <col min="12841" max="12841" width="21.81640625" style="145" customWidth="1"/>
    <col min="12842" max="12843" width="25.26953125" style="145" customWidth="1"/>
    <col min="12844" max="12844" width="24.453125" style="145" customWidth="1"/>
    <col min="12845" max="12845" width="36.453125" style="145" customWidth="1"/>
    <col min="12846" max="12846" width="11.453125" style="145"/>
    <col min="12847" max="12847" width="19.7265625" style="145" bestFit="1" customWidth="1"/>
    <col min="12848" max="12970" width="11.453125" style="145"/>
    <col min="12971" max="12971" width="54.1796875" style="145" customWidth="1"/>
    <col min="12972" max="12972" width="22.81640625" style="145" customWidth="1"/>
    <col min="12973" max="12976" width="20.26953125" style="145" customWidth="1"/>
    <col min="12977" max="12984" width="18.26953125" style="145" customWidth="1"/>
    <col min="12985" max="12988" width="20.54296875" style="145" customWidth="1"/>
    <col min="12989" max="12989" width="20.26953125" style="145" customWidth="1"/>
    <col min="12990" max="12990" width="25.453125" style="145" customWidth="1"/>
    <col min="12991" max="12991" width="18" style="145" customWidth="1"/>
    <col min="12992" max="12993" width="19.1796875" style="145" customWidth="1"/>
    <col min="12994" max="12994" width="18" style="145" customWidth="1"/>
    <col min="12995" max="12996" width="20.1796875" style="145" customWidth="1"/>
    <col min="12997" max="12998" width="18.453125" style="145" customWidth="1"/>
    <col min="12999" max="12999" width="17.26953125" style="145" customWidth="1"/>
    <col min="13000" max="13000" width="17.1796875" style="145" customWidth="1"/>
    <col min="13001" max="13001" width="20.453125" style="145" customWidth="1"/>
    <col min="13002" max="13004" width="17.1796875" style="145" customWidth="1"/>
    <col min="13005" max="13005" width="19.7265625" style="145" customWidth="1"/>
    <col min="13006" max="13008" width="19" style="145" customWidth="1"/>
    <col min="13009" max="13009" width="21" style="145" customWidth="1"/>
    <col min="13010" max="13012" width="19.453125" style="145" customWidth="1"/>
    <col min="13013" max="13013" width="21" style="145" customWidth="1"/>
    <col min="13014" max="13016" width="19.453125" style="145" customWidth="1"/>
    <col min="13017" max="13017" width="21" style="145" customWidth="1"/>
    <col min="13018" max="13024" width="19.453125" style="145" customWidth="1"/>
    <col min="13025" max="13025" width="21.453125" style="145" customWidth="1"/>
    <col min="13026" max="13026" width="21" style="145" customWidth="1"/>
    <col min="13027" max="13027" width="22.1796875" style="145" customWidth="1"/>
    <col min="13028" max="13028" width="21.7265625" style="145" customWidth="1"/>
    <col min="13029" max="13029" width="21.1796875" style="145" customWidth="1"/>
    <col min="13030" max="13030" width="20.7265625" style="145" customWidth="1"/>
    <col min="13031" max="13032" width="19.453125" style="145" customWidth="1"/>
    <col min="13033" max="13033" width="21.453125" style="145" customWidth="1"/>
    <col min="13034" max="13048" width="19.453125" style="145" customWidth="1"/>
    <col min="13049" max="13049" width="21.7265625" style="145" customWidth="1"/>
    <col min="13050" max="13060" width="19.453125" style="145" customWidth="1"/>
    <col min="13061" max="13061" width="20.81640625" style="145" customWidth="1"/>
    <col min="13062" max="13064" width="20" style="145" customWidth="1"/>
    <col min="13065" max="13065" width="20.81640625" style="145" customWidth="1"/>
    <col min="13066" max="13068" width="20" style="145" customWidth="1"/>
    <col min="13069" max="13069" width="20.81640625" style="145" customWidth="1"/>
    <col min="13070" max="13072" width="20" style="145" customWidth="1"/>
    <col min="13073" max="13073" width="20.81640625" style="145" customWidth="1"/>
    <col min="13074" max="13076" width="20" style="145" customWidth="1"/>
    <col min="13077" max="13077" width="20.81640625" style="145" customWidth="1"/>
    <col min="13078" max="13080" width="20" style="145" customWidth="1"/>
    <col min="13081" max="13081" width="20.81640625" style="145" customWidth="1"/>
    <col min="13082" max="13084" width="20" style="145" customWidth="1"/>
    <col min="13085" max="13085" width="20.81640625" style="145" customWidth="1"/>
    <col min="13086" max="13088" width="20" style="145" customWidth="1"/>
    <col min="13089" max="13089" width="20.81640625" style="145" customWidth="1"/>
    <col min="13090" max="13092" width="20" style="145" customWidth="1"/>
    <col min="13093" max="13093" width="20.26953125" style="145" customWidth="1"/>
    <col min="13094" max="13094" width="25.453125" style="145" customWidth="1"/>
    <col min="13095" max="13095" width="18" style="145" customWidth="1"/>
    <col min="13096" max="13096" width="19.1796875" style="145" customWidth="1"/>
    <col min="13097" max="13097" width="21.81640625" style="145" customWidth="1"/>
    <col min="13098" max="13099" width="25.26953125" style="145" customWidth="1"/>
    <col min="13100" max="13100" width="24.453125" style="145" customWidth="1"/>
    <col min="13101" max="13101" width="36.453125" style="145" customWidth="1"/>
    <col min="13102" max="13102" width="11.453125" style="145"/>
    <col min="13103" max="13103" width="19.7265625" style="145" bestFit="1" customWidth="1"/>
    <col min="13104" max="13226" width="11.453125" style="145"/>
    <col min="13227" max="13227" width="54.1796875" style="145" customWidth="1"/>
    <col min="13228" max="13228" width="22.81640625" style="145" customWidth="1"/>
    <col min="13229" max="13232" width="20.26953125" style="145" customWidth="1"/>
    <col min="13233" max="13240" width="18.26953125" style="145" customWidth="1"/>
    <col min="13241" max="13244" width="20.54296875" style="145" customWidth="1"/>
    <col min="13245" max="13245" width="20.26953125" style="145" customWidth="1"/>
    <col min="13246" max="13246" width="25.453125" style="145" customWidth="1"/>
    <col min="13247" max="13247" width="18" style="145" customWidth="1"/>
    <col min="13248" max="13249" width="19.1796875" style="145" customWidth="1"/>
    <col min="13250" max="13250" width="18" style="145" customWidth="1"/>
    <col min="13251" max="13252" width="20.1796875" style="145" customWidth="1"/>
    <col min="13253" max="13254" width="18.453125" style="145" customWidth="1"/>
    <col min="13255" max="13255" width="17.26953125" style="145" customWidth="1"/>
    <col min="13256" max="13256" width="17.1796875" style="145" customWidth="1"/>
    <col min="13257" max="13257" width="20.453125" style="145" customWidth="1"/>
    <col min="13258" max="13260" width="17.1796875" style="145" customWidth="1"/>
    <col min="13261" max="13261" width="19.7265625" style="145" customWidth="1"/>
    <col min="13262" max="13264" width="19" style="145" customWidth="1"/>
    <col min="13265" max="13265" width="21" style="145" customWidth="1"/>
    <col min="13266" max="13268" width="19.453125" style="145" customWidth="1"/>
    <col min="13269" max="13269" width="21" style="145" customWidth="1"/>
    <col min="13270" max="13272" width="19.453125" style="145" customWidth="1"/>
    <col min="13273" max="13273" width="21" style="145" customWidth="1"/>
    <col min="13274" max="13280" width="19.453125" style="145" customWidth="1"/>
    <col min="13281" max="13281" width="21.453125" style="145" customWidth="1"/>
    <col min="13282" max="13282" width="21" style="145" customWidth="1"/>
    <col min="13283" max="13283" width="22.1796875" style="145" customWidth="1"/>
    <col min="13284" max="13284" width="21.7265625" style="145" customWidth="1"/>
    <col min="13285" max="13285" width="21.1796875" style="145" customWidth="1"/>
    <col min="13286" max="13286" width="20.7265625" style="145" customWidth="1"/>
    <col min="13287" max="13288" width="19.453125" style="145" customWidth="1"/>
    <col min="13289" max="13289" width="21.453125" style="145" customWidth="1"/>
    <col min="13290" max="13304" width="19.453125" style="145" customWidth="1"/>
    <col min="13305" max="13305" width="21.7265625" style="145" customWidth="1"/>
    <col min="13306" max="13316" width="19.453125" style="145" customWidth="1"/>
    <col min="13317" max="13317" width="20.81640625" style="145" customWidth="1"/>
    <col min="13318" max="13320" width="20" style="145" customWidth="1"/>
    <col min="13321" max="13321" width="20.81640625" style="145" customWidth="1"/>
    <col min="13322" max="13324" width="20" style="145" customWidth="1"/>
    <col min="13325" max="13325" width="20.81640625" style="145" customWidth="1"/>
    <col min="13326" max="13328" width="20" style="145" customWidth="1"/>
    <col min="13329" max="13329" width="20.81640625" style="145" customWidth="1"/>
    <col min="13330" max="13332" width="20" style="145" customWidth="1"/>
    <col min="13333" max="13333" width="20.81640625" style="145" customWidth="1"/>
    <col min="13334" max="13336" width="20" style="145" customWidth="1"/>
    <col min="13337" max="13337" width="20.81640625" style="145" customWidth="1"/>
    <col min="13338" max="13340" width="20" style="145" customWidth="1"/>
    <col min="13341" max="13341" width="20.81640625" style="145" customWidth="1"/>
    <col min="13342" max="13344" width="20" style="145" customWidth="1"/>
    <col min="13345" max="13345" width="20.81640625" style="145" customWidth="1"/>
    <col min="13346" max="13348" width="20" style="145" customWidth="1"/>
    <col min="13349" max="13349" width="20.26953125" style="145" customWidth="1"/>
    <col min="13350" max="13350" width="25.453125" style="145" customWidth="1"/>
    <col min="13351" max="13351" width="18" style="145" customWidth="1"/>
    <col min="13352" max="13352" width="19.1796875" style="145" customWidth="1"/>
    <col min="13353" max="13353" width="21.81640625" style="145" customWidth="1"/>
    <col min="13354" max="13355" width="25.26953125" style="145" customWidth="1"/>
    <col min="13356" max="13356" width="24.453125" style="145" customWidth="1"/>
    <col min="13357" max="13357" width="36.453125" style="145" customWidth="1"/>
    <col min="13358" max="13358" width="11.453125" style="145"/>
    <col min="13359" max="13359" width="19.7265625" style="145" bestFit="1" customWidth="1"/>
    <col min="13360" max="13482" width="11.453125" style="145"/>
    <col min="13483" max="13483" width="54.1796875" style="145" customWidth="1"/>
    <col min="13484" max="13484" width="22.81640625" style="145" customWidth="1"/>
    <col min="13485" max="13488" width="20.26953125" style="145" customWidth="1"/>
    <col min="13489" max="13496" width="18.26953125" style="145" customWidth="1"/>
    <col min="13497" max="13500" width="20.54296875" style="145" customWidth="1"/>
    <col min="13501" max="13501" width="20.26953125" style="145" customWidth="1"/>
    <col min="13502" max="13502" width="25.453125" style="145" customWidth="1"/>
    <col min="13503" max="13503" width="18" style="145" customWidth="1"/>
    <col min="13504" max="13505" width="19.1796875" style="145" customWidth="1"/>
    <col min="13506" max="13506" width="18" style="145" customWidth="1"/>
    <col min="13507" max="13508" width="20.1796875" style="145" customWidth="1"/>
    <col min="13509" max="13510" width="18.453125" style="145" customWidth="1"/>
    <col min="13511" max="13511" width="17.26953125" style="145" customWidth="1"/>
    <col min="13512" max="13512" width="17.1796875" style="145" customWidth="1"/>
    <col min="13513" max="13513" width="20.453125" style="145" customWidth="1"/>
    <col min="13514" max="13516" width="17.1796875" style="145" customWidth="1"/>
    <col min="13517" max="13517" width="19.7265625" style="145" customWidth="1"/>
    <col min="13518" max="13520" width="19" style="145" customWidth="1"/>
    <col min="13521" max="13521" width="21" style="145" customWidth="1"/>
    <col min="13522" max="13524" width="19.453125" style="145" customWidth="1"/>
    <col min="13525" max="13525" width="21" style="145" customWidth="1"/>
    <col min="13526" max="13528" width="19.453125" style="145" customWidth="1"/>
    <col min="13529" max="13529" width="21" style="145" customWidth="1"/>
    <col min="13530" max="13536" width="19.453125" style="145" customWidth="1"/>
    <col min="13537" max="13537" width="21.453125" style="145" customWidth="1"/>
    <col min="13538" max="13538" width="21" style="145" customWidth="1"/>
    <col min="13539" max="13539" width="22.1796875" style="145" customWidth="1"/>
    <col min="13540" max="13540" width="21.7265625" style="145" customWidth="1"/>
    <col min="13541" max="13541" width="21.1796875" style="145" customWidth="1"/>
    <col min="13542" max="13542" width="20.7265625" style="145" customWidth="1"/>
    <col min="13543" max="13544" width="19.453125" style="145" customWidth="1"/>
    <col min="13545" max="13545" width="21.453125" style="145" customWidth="1"/>
    <col min="13546" max="13560" width="19.453125" style="145" customWidth="1"/>
    <col min="13561" max="13561" width="21.7265625" style="145" customWidth="1"/>
    <col min="13562" max="13572" width="19.453125" style="145" customWidth="1"/>
    <col min="13573" max="13573" width="20.81640625" style="145" customWidth="1"/>
    <col min="13574" max="13576" width="20" style="145" customWidth="1"/>
    <col min="13577" max="13577" width="20.81640625" style="145" customWidth="1"/>
    <col min="13578" max="13580" width="20" style="145" customWidth="1"/>
    <col min="13581" max="13581" width="20.81640625" style="145" customWidth="1"/>
    <col min="13582" max="13584" width="20" style="145" customWidth="1"/>
    <col min="13585" max="13585" width="20.81640625" style="145" customWidth="1"/>
    <col min="13586" max="13588" width="20" style="145" customWidth="1"/>
    <col min="13589" max="13589" width="20.81640625" style="145" customWidth="1"/>
    <col min="13590" max="13592" width="20" style="145" customWidth="1"/>
    <col min="13593" max="13593" width="20.81640625" style="145" customWidth="1"/>
    <col min="13594" max="13596" width="20" style="145" customWidth="1"/>
    <col min="13597" max="13597" width="20.81640625" style="145" customWidth="1"/>
    <col min="13598" max="13600" width="20" style="145" customWidth="1"/>
    <col min="13601" max="13601" width="20.81640625" style="145" customWidth="1"/>
    <col min="13602" max="13604" width="20" style="145" customWidth="1"/>
    <col min="13605" max="13605" width="20.26953125" style="145" customWidth="1"/>
    <col min="13606" max="13606" width="25.453125" style="145" customWidth="1"/>
    <col min="13607" max="13607" width="18" style="145" customWidth="1"/>
    <col min="13608" max="13608" width="19.1796875" style="145" customWidth="1"/>
    <col min="13609" max="13609" width="21.81640625" style="145" customWidth="1"/>
    <col min="13610" max="13611" width="25.26953125" style="145" customWidth="1"/>
    <col min="13612" max="13612" width="24.453125" style="145" customWidth="1"/>
    <col min="13613" max="13613" width="36.453125" style="145" customWidth="1"/>
    <col min="13614" max="13614" width="11.453125" style="145"/>
    <col min="13615" max="13615" width="19.7265625" style="145" bestFit="1" customWidth="1"/>
    <col min="13616" max="13738" width="11.453125" style="145"/>
    <col min="13739" max="13739" width="54.1796875" style="145" customWidth="1"/>
    <col min="13740" max="13740" width="22.81640625" style="145" customWidth="1"/>
    <col min="13741" max="13744" width="20.26953125" style="145" customWidth="1"/>
    <col min="13745" max="13752" width="18.26953125" style="145" customWidth="1"/>
    <col min="13753" max="13756" width="20.54296875" style="145" customWidth="1"/>
    <col min="13757" max="13757" width="20.26953125" style="145" customWidth="1"/>
    <col min="13758" max="13758" width="25.453125" style="145" customWidth="1"/>
    <col min="13759" max="13759" width="18" style="145" customWidth="1"/>
    <col min="13760" max="13761" width="19.1796875" style="145" customWidth="1"/>
    <col min="13762" max="13762" width="18" style="145" customWidth="1"/>
    <col min="13763" max="13764" width="20.1796875" style="145" customWidth="1"/>
    <col min="13765" max="13766" width="18.453125" style="145" customWidth="1"/>
    <col min="13767" max="13767" width="17.26953125" style="145" customWidth="1"/>
    <col min="13768" max="13768" width="17.1796875" style="145" customWidth="1"/>
    <col min="13769" max="13769" width="20.453125" style="145" customWidth="1"/>
    <col min="13770" max="13772" width="17.1796875" style="145" customWidth="1"/>
    <col min="13773" max="13773" width="19.7265625" style="145" customWidth="1"/>
    <col min="13774" max="13776" width="19" style="145" customWidth="1"/>
    <col min="13777" max="13777" width="21" style="145" customWidth="1"/>
    <col min="13778" max="13780" width="19.453125" style="145" customWidth="1"/>
    <col min="13781" max="13781" width="21" style="145" customWidth="1"/>
    <col min="13782" max="13784" width="19.453125" style="145" customWidth="1"/>
    <col min="13785" max="13785" width="21" style="145" customWidth="1"/>
    <col min="13786" max="13792" width="19.453125" style="145" customWidth="1"/>
    <col min="13793" max="13793" width="21.453125" style="145" customWidth="1"/>
    <col min="13794" max="13794" width="21" style="145" customWidth="1"/>
    <col min="13795" max="13795" width="22.1796875" style="145" customWidth="1"/>
    <col min="13796" max="13796" width="21.7265625" style="145" customWidth="1"/>
    <col min="13797" max="13797" width="21.1796875" style="145" customWidth="1"/>
    <col min="13798" max="13798" width="20.7265625" style="145" customWidth="1"/>
    <col min="13799" max="13800" width="19.453125" style="145" customWidth="1"/>
    <col min="13801" max="13801" width="21.453125" style="145" customWidth="1"/>
    <col min="13802" max="13816" width="19.453125" style="145" customWidth="1"/>
    <col min="13817" max="13817" width="21.7265625" style="145" customWidth="1"/>
    <col min="13818" max="13828" width="19.453125" style="145" customWidth="1"/>
    <col min="13829" max="13829" width="20.81640625" style="145" customWidth="1"/>
    <col min="13830" max="13832" width="20" style="145" customWidth="1"/>
    <col min="13833" max="13833" width="20.81640625" style="145" customWidth="1"/>
    <col min="13834" max="13836" width="20" style="145" customWidth="1"/>
    <col min="13837" max="13837" width="20.81640625" style="145" customWidth="1"/>
    <col min="13838" max="13840" width="20" style="145" customWidth="1"/>
    <col min="13841" max="13841" width="20.81640625" style="145" customWidth="1"/>
    <col min="13842" max="13844" width="20" style="145" customWidth="1"/>
    <col min="13845" max="13845" width="20.81640625" style="145" customWidth="1"/>
    <col min="13846" max="13848" width="20" style="145" customWidth="1"/>
    <col min="13849" max="13849" width="20.81640625" style="145" customWidth="1"/>
    <col min="13850" max="13852" width="20" style="145" customWidth="1"/>
    <col min="13853" max="13853" width="20.81640625" style="145" customWidth="1"/>
    <col min="13854" max="13856" width="20" style="145" customWidth="1"/>
    <col min="13857" max="13857" width="20.81640625" style="145" customWidth="1"/>
    <col min="13858" max="13860" width="20" style="145" customWidth="1"/>
    <col min="13861" max="13861" width="20.26953125" style="145" customWidth="1"/>
    <col min="13862" max="13862" width="25.453125" style="145" customWidth="1"/>
    <col min="13863" max="13863" width="18" style="145" customWidth="1"/>
    <col min="13864" max="13864" width="19.1796875" style="145" customWidth="1"/>
    <col min="13865" max="13865" width="21.81640625" style="145" customWidth="1"/>
    <col min="13866" max="13867" width="25.26953125" style="145" customWidth="1"/>
    <col min="13868" max="13868" width="24.453125" style="145" customWidth="1"/>
    <col min="13869" max="13869" width="36.453125" style="145" customWidth="1"/>
    <col min="13870" max="13870" width="11.453125" style="145"/>
    <col min="13871" max="13871" width="19.7265625" style="145" bestFit="1" customWidth="1"/>
    <col min="13872" max="13994" width="11.453125" style="145"/>
    <col min="13995" max="13995" width="54.1796875" style="145" customWidth="1"/>
    <col min="13996" max="13996" width="22.81640625" style="145" customWidth="1"/>
    <col min="13997" max="14000" width="20.26953125" style="145" customWidth="1"/>
    <col min="14001" max="14008" width="18.26953125" style="145" customWidth="1"/>
    <col min="14009" max="14012" width="20.54296875" style="145" customWidth="1"/>
    <col min="14013" max="14013" width="20.26953125" style="145" customWidth="1"/>
    <col min="14014" max="14014" width="25.453125" style="145" customWidth="1"/>
    <col min="14015" max="14015" width="18" style="145" customWidth="1"/>
    <col min="14016" max="14017" width="19.1796875" style="145" customWidth="1"/>
    <col min="14018" max="14018" width="18" style="145" customWidth="1"/>
    <col min="14019" max="14020" width="20.1796875" style="145" customWidth="1"/>
    <col min="14021" max="14022" width="18.453125" style="145" customWidth="1"/>
    <col min="14023" max="14023" width="17.26953125" style="145" customWidth="1"/>
    <col min="14024" max="14024" width="17.1796875" style="145" customWidth="1"/>
    <col min="14025" max="14025" width="20.453125" style="145" customWidth="1"/>
    <col min="14026" max="14028" width="17.1796875" style="145" customWidth="1"/>
    <col min="14029" max="14029" width="19.7265625" style="145" customWidth="1"/>
    <col min="14030" max="14032" width="19" style="145" customWidth="1"/>
    <col min="14033" max="14033" width="21" style="145" customWidth="1"/>
    <col min="14034" max="14036" width="19.453125" style="145" customWidth="1"/>
    <col min="14037" max="14037" width="21" style="145" customWidth="1"/>
    <col min="14038" max="14040" width="19.453125" style="145" customWidth="1"/>
    <col min="14041" max="14041" width="21" style="145" customWidth="1"/>
    <col min="14042" max="14048" width="19.453125" style="145" customWidth="1"/>
    <col min="14049" max="14049" width="21.453125" style="145" customWidth="1"/>
    <col min="14050" max="14050" width="21" style="145" customWidth="1"/>
    <col min="14051" max="14051" width="22.1796875" style="145" customWidth="1"/>
    <col min="14052" max="14052" width="21.7265625" style="145" customWidth="1"/>
    <col min="14053" max="14053" width="21.1796875" style="145" customWidth="1"/>
    <col min="14054" max="14054" width="20.7265625" style="145" customWidth="1"/>
    <col min="14055" max="14056" width="19.453125" style="145" customWidth="1"/>
    <col min="14057" max="14057" width="21.453125" style="145" customWidth="1"/>
    <col min="14058" max="14072" width="19.453125" style="145" customWidth="1"/>
    <col min="14073" max="14073" width="21.7265625" style="145" customWidth="1"/>
    <col min="14074" max="14084" width="19.453125" style="145" customWidth="1"/>
    <col min="14085" max="14085" width="20.81640625" style="145" customWidth="1"/>
    <col min="14086" max="14088" width="20" style="145" customWidth="1"/>
    <col min="14089" max="14089" width="20.81640625" style="145" customWidth="1"/>
    <col min="14090" max="14092" width="20" style="145" customWidth="1"/>
    <col min="14093" max="14093" width="20.81640625" style="145" customWidth="1"/>
    <col min="14094" max="14096" width="20" style="145" customWidth="1"/>
    <col min="14097" max="14097" width="20.81640625" style="145" customWidth="1"/>
    <col min="14098" max="14100" width="20" style="145" customWidth="1"/>
    <col min="14101" max="14101" width="20.81640625" style="145" customWidth="1"/>
    <col min="14102" max="14104" width="20" style="145" customWidth="1"/>
    <col min="14105" max="14105" width="20.81640625" style="145" customWidth="1"/>
    <col min="14106" max="14108" width="20" style="145" customWidth="1"/>
    <col min="14109" max="14109" width="20.81640625" style="145" customWidth="1"/>
    <col min="14110" max="14112" width="20" style="145" customWidth="1"/>
    <col min="14113" max="14113" width="20.81640625" style="145" customWidth="1"/>
    <col min="14114" max="14116" width="20" style="145" customWidth="1"/>
    <col min="14117" max="14117" width="20.26953125" style="145" customWidth="1"/>
    <col min="14118" max="14118" width="25.453125" style="145" customWidth="1"/>
    <col min="14119" max="14119" width="18" style="145" customWidth="1"/>
    <col min="14120" max="14120" width="19.1796875" style="145" customWidth="1"/>
    <col min="14121" max="14121" width="21.81640625" style="145" customWidth="1"/>
    <col min="14122" max="14123" width="25.26953125" style="145" customWidth="1"/>
    <col min="14124" max="14124" width="24.453125" style="145" customWidth="1"/>
    <col min="14125" max="14125" width="36.453125" style="145" customWidth="1"/>
    <col min="14126" max="14126" width="11.453125" style="145"/>
    <col min="14127" max="14127" width="19.7265625" style="145" bestFit="1" customWidth="1"/>
    <col min="14128" max="14250" width="11.453125" style="145"/>
    <col min="14251" max="14251" width="54.1796875" style="145" customWidth="1"/>
    <col min="14252" max="14252" width="22.81640625" style="145" customWidth="1"/>
    <col min="14253" max="14256" width="20.26953125" style="145" customWidth="1"/>
    <col min="14257" max="14264" width="18.26953125" style="145" customWidth="1"/>
    <col min="14265" max="14268" width="20.54296875" style="145" customWidth="1"/>
    <col min="14269" max="14269" width="20.26953125" style="145" customWidth="1"/>
    <col min="14270" max="14270" width="25.453125" style="145" customWidth="1"/>
    <col min="14271" max="14271" width="18" style="145" customWidth="1"/>
    <col min="14272" max="14273" width="19.1796875" style="145" customWidth="1"/>
    <col min="14274" max="14274" width="18" style="145" customWidth="1"/>
    <col min="14275" max="14276" width="20.1796875" style="145" customWidth="1"/>
    <col min="14277" max="14278" width="18.453125" style="145" customWidth="1"/>
    <col min="14279" max="14279" width="17.26953125" style="145" customWidth="1"/>
    <col min="14280" max="14280" width="17.1796875" style="145" customWidth="1"/>
    <col min="14281" max="14281" width="20.453125" style="145" customWidth="1"/>
    <col min="14282" max="14284" width="17.1796875" style="145" customWidth="1"/>
    <col min="14285" max="14285" width="19.7265625" style="145" customWidth="1"/>
    <col min="14286" max="14288" width="19" style="145" customWidth="1"/>
    <col min="14289" max="14289" width="21" style="145" customWidth="1"/>
    <col min="14290" max="14292" width="19.453125" style="145" customWidth="1"/>
    <col min="14293" max="14293" width="21" style="145" customWidth="1"/>
    <col min="14294" max="14296" width="19.453125" style="145" customWidth="1"/>
    <col min="14297" max="14297" width="21" style="145" customWidth="1"/>
    <col min="14298" max="14304" width="19.453125" style="145" customWidth="1"/>
    <col min="14305" max="14305" width="21.453125" style="145" customWidth="1"/>
    <col min="14306" max="14306" width="21" style="145" customWidth="1"/>
    <col min="14307" max="14307" width="22.1796875" style="145" customWidth="1"/>
    <col min="14308" max="14308" width="21.7265625" style="145" customWidth="1"/>
    <col min="14309" max="14309" width="21.1796875" style="145" customWidth="1"/>
    <col min="14310" max="14310" width="20.7265625" style="145" customWidth="1"/>
    <col min="14311" max="14312" width="19.453125" style="145" customWidth="1"/>
    <col min="14313" max="14313" width="21.453125" style="145" customWidth="1"/>
    <col min="14314" max="14328" width="19.453125" style="145" customWidth="1"/>
    <col min="14329" max="14329" width="21.7265625" style="145" customWidth="1"/>
    <col min="14330" max="14340" width="19.453125" style="145" customWidth="1"/>
    <col min="14341" max="14341" width="20.81640625" style="145" customWidth="1"/>
    <col min="14342" max="14344" width="20" style="145" customWidth="1"/>
    <col min="14345" max="14345" width="20.81640625" style="145" customWidth="1"/>
    <col min="14346" max="14348" width="20" style="145" customWidth="1"/>
    <col min="14349" max="14349" width="20.81640625" style="145" customWidth="1"/>
    <col min="14350" max="14352" width="20" style="145" customWidth="1"/>
    <col min="14353" max="14353" width="20.81640625" style="145" customWidth="1"/>
    <col min="14354" max="14356" width="20" style="145" customWidth="1"/>
    <col min="14357" max="14357" width="20.81640625" style="145" customWidth="1"/>
    <col min="14358" max="14360" width="20" style="145" customWidth="1"/>
    <col min="14361" max="14361" width="20.81640625" style="145" customWidth="1"/>
    <col min="14362" max="14364" width="20" style="145" customWidth="1"/>
    <col min="14365" max="14365" width="20.81640625" style="145" customWidth="1"/>
    <col min="14366" max="14368" width="20" style="145" customWidth="1"/>
    <col min="14369" max="14369" width="20.81640625" style="145" customWidth="1"/>
    <col min="14370" max="14372" width="20" style="145" customWidth="1"/>
    <col min="14373" max="14373" width="20.26953125" style="145" customWidth="1"/>
    <col min="14374" max="14374" width="25.453125" style="145" customWidth="1"/>
    <col min="14375" max="14375" width="18" style="145" customWidth="1"/>
    <col min="14376" max="14376" width="19.1796875" style="145" customWidth="1"/>
    <col min="14377" max="14377" width="21.81640625" style="145" customWidth="1"/>
    <col min="14378" max="14379" width="25.26953125" style="145" customWidth="1"/>
    <col min="14380" max="14380" width="24.453125" style="145" customWidth="1"/>
    <col min="14381" max="14381" width="36.453125" style="145" customWidth="1"/>
    <col min="14382" max="14382" width="11.453125" style="145"/>
    <col min="14383" max="14383" width="19.7265625" style="145" bestFit="1" customWidth="1"/>
    <col min="14384" max="14506" width="11.453125" style="145"/>
    <col min="14507" max="14507" width="54.1796875" style="145" customWidth="1"/>
    <col min="14508" max="14508" width="22.81640625" style="145" customWidth="1"/>
    <col min="14509" max="14512" width="20.26953125" style="145" customWidth="1"/>
    <col min="14513" max="14520" width="18.26953125" style="145" customWidth="1"/>
    <col min="14521" max="14524" width="20.54296875" style="145" customWidth="1"/>
    <col min="14525" max="14525" width="20.26953125" style="145" customWidth="1"/>
    <col min="14526" max="14526" width="25.453125" style="145" customWidth="1"/>
    <col min="14527" max="14527" width="18" style="145" customWidth="1"/>
    <col min="14528" max="14529" width="19.1796875" style="145" customWidth="1"/>
    <col min="14530" max="14530" width="18" style="145" customWidth="1"/>
    <col min="14531" max="14532" width="20.1796875" style="145" customWidth="1"/>
    <col min="14533" max="14534" width="18.453125" style="145" customWidth="1"/>
    <col min="14535" max="14535" width="17.26953125" style="145" customWidth="1"/>
    <col min="14536" max="14536" width="17.1796875" style="145" customWidth="1"/>
    <col min="14537" max="14537" width="20.453125" style="145" customWidth="1"/>
    <col min="14538" max="14540" width="17.1796875" style="145" customWidth="1"/>
    <col min="14541" max="14541" width="19.7265625" style="145" customWidth="1"/>
    <col min="14542" max="14544" width="19" style="145" customWidth="1"/>
    <col min="14545" max="14545" width="21" style="145" customWidth="1"/>
    <col min="14546" max="14548" width="19.453125" style="145" customWidth="1"/>
    <col min="14549" max="14549" width="21" style="145" customWidth="1"/>
    <col min="14550" max="14552" width="19.453125" style="145" customWidth="1"/>
    <col min="14553" max="14553" width="21" style="145" customWidth="1"/>
    <col min="14554" max="14560" width="19.453125" style="145" customWidth="1"/>
    <col min="14561" max="14561" width="21.453125" style="145" customWidth="1"/>
    <col min="14562" max="14562" width="21" style="145" customWidth="1"/>
    <col min="14563" max="14563" width="22.1796875" style="145" customWidth="1"/>
    <col min="14564" max="14564" width="21.7265625" style="145" customWidth="1"/>
    <col min="14565" max="14565" width="21.1796875" style="145" customWidth="1"/>
    <col min="14566" max="14566" width="20.7265625" style="145" customWidth="1"/>
    <col min="14567" max="14568" width="19.453125" style="145" customWidth="1"/>
    <col min="14569" max="14569" width="21.453125" style="145" customWidth="1"/>
    <col min="14570" max="14584" width="19.453125" style="145" customWidth="1"/>
    <col min="14585" max="14585" width="21.7265625" style="145" customWidth="1"/>
    <col min="14586" max="14596" width="19.453125" style="145" customWidth="1"/>
    <col min="14597" max="14597" width="20.81640625" style="145" customWidth="1"/>
    <col min="14598" max="14600" width="20" style="145" customWidth="1"/>
    <col min="14601" max="14601" width="20.81640625" style="145" customWidth="1"/>
    <col min="14602" max="14604" width="20" style="145" customWidth="1"/>
    <col min="14605" max="14605" width="20.81640625" style="145" customWidth="1"/>
    <col min="14606" max="14608" width="20" style="145" customWidth="1"/>
    <col min="14609" max="14609" width="20.81640625" style="145" customWidth="1"/>
    <col min="14610" max="14612" width="20" style="145" customWidth="1"/>
    <col min="14613" max="14613" width="20.81640625" style="145" customWidth="1"/>
    <col min="14614" max="14616" width="20" style="145" customWidth="1"/>
    <col min="14617" max="14617" width="20.81640625" style="145" customWidth="1"/>
    <col min="14618" max="14620" width="20" style="145" customWidth="1"/>
    <col min="14621" max="14621" width="20.81640625" style="145" customWidth="1"/>
    <col min="14622" max="14624" width="20" style="145" customWidth="1"/>
    <col min="14625" max="14625" width="20.81640625" style="145" customWidth="1"/>
    <col min="14626" max="14628" width="20" style="145" customWidth="1"/>
    <col min="14629" max="14629" width="20.26953125" style="145" customWidth="1"/>
    <col min="14630" max="14630" width="25.453125" style="145" customWidth="1"/>
    <col min="14631" max="14631" width="18" style="145" customWidth="1"/>
    <col min="14632" max="14632" width="19.1796875" style="145" customWidth="1"/>
    <col min="14633" max="14633" width="21.81640625" style="145" customWidth="1"/>
    <col min="14634" max="14635" width="25.26953125" style="145" customWidth="1"/>
    <col min="14636" max="14636" width="24.453125" style="145" customWidth="1"/>
    <col min="14637" max="14637" width="36.453125" style="145" customWidth="1"/>
    <col min="14638" max="14638" width="11.453125" style="145"/>
    <col min="14639" max="14639" width="19.7265625" style="145" bestFit="1" customWidth="1"/>
    <col min="14640" max="14762" width="11.453125" style="145"/>
    <col min="14763" max="14763" width="54.1796875" style="145" customWidth="1"/>
    <col min="14764" max="14764" width="22.81640625" style="145" customWidth="1"/>
    <col min="14765" max="14768" width="20.26953125" style="145" customWidth="1"/>
    <col min="14769" max="14776" width="18.26953125" style="145" customWidth="1"/>
    <col min="14777" max="14780" width="20.54296875" style="145" customWidth="1"/>
    <col min="14781" max="14781" width="20.26953125" style="145" customWidth="1"/>
    <col min="14782" max="14782" width="25.453125" style="145" customWidth="1"/>
    <col min="14783" max="14783" width="18" style="145" customWidth="1"/>
    <col min="14784" max="14785" width="19.1796875" style="145" customWidth="1"/>
    <col min="14786" max="14786" width="18" style="145" customWidth="1"/>
    <col min="14787" max="14788" width="20.1796875" style="145" customWidth="1"/>
    <col min="14789" max="14790" width="18.453125" style="145" customWidth="1"/>
    <col min="14791" max="14791" width="17.26953125" style="145" customWidth="1"/>
    <col min="14792" max="14792" width="17.1796875" style="145" customWidth="1"/>
    <col min="14793" max="14793" width="20.453125" style="145" customWidth="1"/>
    <col min="14794" max="14796" width="17.1796875" style="145" customWidth="1"/>
    <col min="14797" max="14797" width="19.7265625" style="145" customWidth="1"/>
    <col min="14798" max="14800" width="19" style="145" customWidth="1"/>
    <col min="14801" max="14801" width="21" style="145" customWidth="1"/>
    <col min="14802" max="14804" width="19.453125" style="145" customWidth="1"/>
    <col min="14805" max="14805" width="21" style="145" customWidth="1"/>
    <col min="14806" max="14808" width="19.453125" style="145" customWidth="1"/>
    <col min="14809" max="14809" width="21" style="145" customWidth="1"/>
    <col min="14810" max="14816" width="19.453125" style="145" customWidth="1"/>
    <col min="14817" max="14817" width="21.453125" style="145" customWidth="1"/>
    <col min="14818" max="14818" width="21" style="145" customWidth="1"/>
    <col min="14819" max="14819" width="22.1796875" style="145" customWidth="1"/>
    <col min="14820" max="14820" width="21.7265625" style="145" customWidth="1"/>
    <col min="14821" max="14821" width="21.1796875" style="145" customWidth="1"/>
    <col min="14822" max="14822" width="20.7265625" style="145" customWidth="1"/>
    <col min="14823" max="14824" width="19.453125" style="145" customWidth="1"/>
    <col min="14825" max="14825" width="21.453125" style="145" customWidth="1"/>
    <col min="14826" max="14840" width="19.453125" style="145" customWidth="1"/>
    <col min="14841" max="14841" width="21.7265625" style="145" customWidth="1"/>
    <col min="14842" max="14852" width="19.453125" style="145" customWidth="1"/>
    <col min="14853" max="14853" width="20.81640625" style="145" customWidth="1"/>
    <col min="14854" max="14856" width="20" style="145" customWidth="1"/>
    <col min="14857" max="14857" width="20.81640625" style="145" customWidth="1"/>
    <col min="14858" max="14860" width="20" style="145" customWidth="1"/>
    <col min="14861" max="14861" width="20.81640625" style="145" customWidth="1"/>
    <col min="14862" max="14864" width="20" style="145" customWidth="1"/>
    <col min="14865" max="14865" width="20.81640625" style="145" customWidth="1"/>
    <col min="14866" max="14868" width="20" style="145" customWidth="1"/>
    <col min="14869" max="14869" width="20.81640625" style="145" customWidth="1"/>
    <col min="14870" max="14872" width="20" style="145" customWidth="1"/>
    <col min="14873" max="14873" width="20.81640625" style="145" customWidth="1"/>
    <col min="14874" max="14876" width="20" style="145" customWidth="1"/>
    <col min="14877" max="14877" width="20.81640625" style="145" customWidth="1"/>
    <col min="14878" max="14880" width="20" style="145" customWidth="1"/>
    <col min="14881" max="14881" width="20.81640625" style="145" customWidth="1"/>
    <col min="14882" max="14884" width="20" style="145" customWidth="1"/>
    <col min="14885" max="14885" width="20.26953125" style="145" customWidth="1"/>
    <col min="14886" max="14886" width="25.453125" style="145" customWidth="1"/>
    <col min="14887" max="14887" width="18" style="145" customWidth="1"/>
    <col min="14888" max="14888" width="19.1796875" style="145" customWidth="1"/>
    <col min="14889" max="14889" width="21.81640625" style="145" customWidth="1"/>
    <col min="14890" max="14891" width="25.26953125" style="145" customWidth="1"/>
    <col min="14892" max="14892" width="24.453125" style="145" customWidth="1"/>
    <col min="14893" max="14893" width="36.453125" style="145" customWidth="1"/>
    <col min="14894" max="14894" width="11.453125" style="145"/>
    <col min="14895" max="14895" width="19.7265625" style="145" bestFit="1" customWidth="1"/>
    <col min="14896" max="15018" width="11.453125" style="145"/>
    <col min="15019" max="15019" width="54.1796875" style="145" customWidth="1"/>
    <col min="15020" max="15020" width="22.81640625" style="145" customWidth="1"/>
    <col min="15021" max="15024" width="20.26953125" style="145" customWidth="1"/>
    <col min="15025" max="15032" width="18.26953125" style="145" customWidth="1"/>
    <col min="15033" max="15036" width="20.54296875" style="145" customWidth="1"/>
    <col min="15037" max="15037" width="20.26953125" style="145" customWidth="1"/>
    <col min="15038" max="15038" width="25.453125" style="145" customWidth="1"/>
    <col min="15039" max="15039" width="18" style="145" customWidth="1"/>
    <col min="15040" max="15041" width="19.1796875" style="145" customWidth="1"/>
    <col min="15042" max="15042" width="18" style="145" customWidth="1"/>
    <col min="15043" max="15044" width="20.1796875" style="145" customWidth="1"/>
    <col min="15045" max="15046" width="18.453125" style="145" customWidth="1"/>
    <col min="15047" max="15047" width="17.26953125" style="145" customWidth="1"/>
    <col min="15048" max="15048" width="17.1796875" style="145" customWidth="1"/>
    <col min="15049" max="15049" width="20.453125" style="145" customWidth="1"/>
    <col min="15050" max="15052" width="17.1796875" style="145" customWidth="1"/>
    <col min="15053" max="15053" width="19.7265625" style="145" customWidth="1"/>
    <col min="15054" max="15056" width="19" style="145" customWidth="1"/>
    <col min="15057" max="15057" width="21" style="145" customWidth="1"/>
    <col min="15058" max="15060" width="19.453125" style="145" customWidth="1"/>
    <col min="15061" max="15061" width="21" style="145" customWidth="1"/>
    <col min="15062" max="15064" width="19.453125" style="145" customWidth="1"/>
    <col min="15065" max="15065" width="21" style="145" customWidth="1"/>
    <col min="15066" max="15072" width="19.453125" style="145" customWidth="1"/>
    <col min="15073" max="15073" width="21.453125" style="145" customWidth="1"/>
    <col min="15074" max="15074" width="21" style="145" customWidth="1"/>
    <col min="15075" max="15075" width="22.1796875" style="145" customWidth="1"/>
    <col min="15076" max="15076" width="21.7265625" style="145" customWidth="1"/>
    <col min="15077" max="15077" width="21.1796875" style="145" customWidth="1"/>
    <col min="15078" max="15078" width="20.7265625" style="145" customWidth="1"/>
    <col min="15079" max="15080" width="19.453125" style="145" customWidth="1"/>
    <col min="15081" max="15081" width="21.453125" style="145" customWidth="1"/>
    <col min="15082" max="15096" width="19.453125" style="145" customWidth="1"/>
    <col min="15097" max="15097" width="21.7265625" style="145" customWidth="1"/>
    <col min="15098" max="15108" width="19.453125" style="145" customWidth="1"/>
    <col min="15109" max="15109" width="20.81640625" style="145" customWidth="1"/>
    <col min="15110" max="15112" width="20" style="145" customWidth="1"/>
    <col min="15113" max="15113" width="20.81640625" style="145" customWidth="1"/>
    <col min="15114" max="15116" width="20" style="145" customWidth="1"/>
    <col min="15117" max="15117" width="20.81640625" style="145" customWidth="1"/>
    <col min="15118" max="15120" width="20" style="145" customWidth="1"/>
    <col min="15121" max="15121" width="20.81640625" style="145" customWidth="1"/>
    <col min="15122" max="15124" width="20" style="145" customWidth="1"/>
    <col min="15125" max="15125" width="20.81640625" style="145" customWidth="1"/>
    <col min="15126" max="15128" width="20" style="145" customWidth="1"/>
    <col min="15129" max="15129" width="20.81640625" style="145" customWidth="1"/>
    <col min="15130" max="15132" width="20" style="145" customWidth="1"/>
    <col min="15133" max="15133" width="20.81640625" style="145" customWidth="1"/>
    <col min="15134" max="15136" width="20" style="145" customWidth="1"/>
    <col min="15137" max="15137" width="20.81640625" style="145" customWidth="1"/>
    <col min="15138" max="15140" width="20" style="145" customWidth="1"/>
    <col min="15141" max="15141" width="20.26953125" style="145" customWidth="1"/>
    <col min="15142" max="15142" width="25.453125" style="145" customWidth="1"/>
    <col min="15143" max="15143" width="18" style="145" customWidth="1"/>
    <col min="15144" max="15144" width="19.1796875" style="145" customWidth="1"/>
    <col min="15145" max="15145" width="21.81640625" style="145" customWidth="1"/>
    <col min="15146" max="15147" width="25.26953125" style="145" customWidth="1"/>
    <col min="15148" max="15148" width="24.453125" style="145" customWidth="1"/>
    <col min="15149" max="15149" width="36.453125" style="145" customWidth="1"/>
    <col min="15150" max="15150" width="11.453125" style="145"/>
    <col min="15151" max="15151" width="19.7265625" style="145" bestFit="1" customWidth="1"/>
    <col min="15152" max="15274" width="11.453125" style="145"/>
    <col min="15275" max="15275" width="54.1796875" style="145" customWidth="1"/>
    <col min="15276" max="15276" width="22.81640625" style="145" customWidth="1"/>
    <col min="15277" max="15280" width="20.26953125" style="145" customWidth="1"/>
    <col min="15281" max="15288" width="18.26953125" style="145" customWidth="1"/>
    <col min="15289" max="15292" width="20.54296875" style="145" customWidth="1"/>
    <col min="15293" max="15293" width="20.26953125" style="145" customWidth="1"/>
    <col min="15294" max="15294" width="25.453125" style="145" customWidth="1"/>
    <col min="15295" max="15295" width="18" style="145" customWidth="1"/>
    <col min="15296" max="15297" width="19.1796875" style="145" customWidth="1"/>
    <col min="15298" max="15298" width="18" style="145" customWidth="1"/>
    <col min="15299" max="15300" width="20.1796875" style="145" customWidth="1"/>
    <col min="15301" max="15302" width="18.453125" style="145" customWidth="1"/>
    <col min="15303" max="15303" width="17.26953125" style="145" customWidth="1"/>
    <col min="15304" max="15304" width="17.1796875" style="145" customWidth="1"/>
    <col min="15305" max="15305" width="20.453125" style="145" customWidth="1"/>
    <col min="15306" max="15308" width="17.1796875" style="145" customWidth="1"/>
    <col min="15309" max="15309" width="19.7265625" style="145" customWidth="1"/>
    <col min="15310" max="15312" width="19" style="145" customWidth="1"/>
    <col min="15313" max="15313" width="21" style="145" customWidth="1"/>
    <col min="15314" max="15316" width="19.453125" style="145" customWidth="1"/>
    <col min="15317" max="15317" width="21" style="145" customWidth="1"/>
    <col min="15318" max="15320" width="19.453125" style="145" customWidth="1"/>
    <col min="15321" max="15321" width="21" style="145" customWidth="1"/>
    <col min="15322" max="15328" width="19.453125" style="145" customWidth="1"/>
    <col min="15329" max="15329" width="21.453125" style="145" customWidth="1"/>
    <col min="15330" max="15330" width="21" style="145" customWidth="1"/>
    <col min="15331" max="15331" width="22.1796875" style="145" customWidth="1"/>
    <col min="15332" max="15332" width="21.7265625" style="145" customWidth="1"/>
    <col min="15333" max="15333" width="21.1796875" style="145" customWidth="1"/>
    <col min="15334" max="15334" width="20.7265625" style="145" customWidth="1"/>
    <col min="15335" max="15336" width="19.453125" style="145" customWidth="1"/>
    <col min="15337" max="15337" width="21.453125" style="145" customWidth="1"/>
    <col min="15338" max="15352" width="19.453125" style="145" customWidth="1"/>
    <col min="15353" max="15353" width="21.7265625" style="145" customWidth="1"/>
    <col min="15354" max="15364" width="19.453125" style="145" customWidth="1"/>
    <col min="15365" max="15365" width="20.81640625" style="145" customWidth="1"/>
    <col min="15366" max="15368" width="20" style="145" customWidth="1"/>
    <col min="15369" max="15369" width="20.81640625" style="145" customWidth="1"/>
    <col min="15370" max="15372" width="20" style="145" customWidth="1"/>
    <col min="15373" max="15373" width="20.81640625" style="145" customWidth="1"/>
    <col min="15374" max="15376" width="20" style="145" customWidth="1"/>
    <col min="15377" max="15377" width="20.81640625" style="145" customWidth="1"/>
    <col min="15378" max="15380" width="20" style="145" customWidth="1"/>
    <col min="15381" max="15381" width="20.81640625" style="145" customWidth="1"/>
    <col min="15382" max="15384" width="20" style="145" customWidth="1"/>
    <col min="15385" max="15385" width="20.81640625" style="145" customWidth="1"/>
    <col min="15386" max="15388" width="20" style="145" customWidth="1"/>
    <col min="15389" max="15389" width="20.81640625" style="145" customWidth="1"/>
    <col min="15390" max="15392" width="20" style="145" customWidth="1"/>
    <col min="15393" max="15393" width="20.81640625" style="145" customWidth="1"/>
    <col min="15394" max="15396" width="20" style="145" customWidth="1"/>
    <col min="15397" max="15397" width="20.26953125" style="145" customWidth="1"/>
    <col min="15398" max="15398" width="25.453125" style="145" customWidth="1"/>
    <col min="15399" max="15399" width="18" style="145" customWidth="1"/>
    <col min="15400" max="15400" width="19.1796875" style="145" customWidth="1"/>
    <col min="15401" max="15401" width="21.81640625" style="145" customWidth="1"/>
    <col min="15402" max="15403" width="25.26953125" style="145" customWidth="1"/>
    <col min="15404" max="15404" width="24.453125" style="145" customWidth="1"/>
    <col min="15405" max="15405" width="36.453125" style="145" customWidth="1"/>
    <col min="15406" max="15406" width="11.453125" style="145"/>
    <col min="15407" max="15407" width="19.7265625" style="145" bestFit="1" customWidth="1"/>
    <col min="15408" max="15530" width="11.453125" style="145"/>
    <col min="15531" max="15531" width="54.1796875" style="145" customWidth="1"/>
    <col min="15532" max="15532" width="22.81640625" style="145" customWidth="1"/>
    <col min="15533" max="15536" width="20.26953125" style="145" customWidth="1"/>
    <col min="15537" max="15544" width="18.26953125" style="145" customWidth="1"/>
    <col min="15545" max="15548" width="20.54296875" style="145" customWidth="1"/>
    <col min="15549" max="15549" width="20.26953125" style="145" customWidth="1"/>
    <col min="15550" max="15550" width="25.453125" style="145" customWidth="1"/>
    <col min="15551" max="15551" width="18" style="145" customWidth="1"/>
    <col min="15552" max="15553" width="19.1796875" style="145" customWidth="1"/>
    <col min="15554" max="15554" width="18" style="145" customWidth="1"/>
    <col min="15555" max="15556" width="20.1796875" style="145" customWidth="1"/>
    <col min="15557" max="15558" width="18.453125" style="145" customWidth="1"/>
    <col min="15559" max="15559" width="17.26953125" style="145" customWidth="1"/>
    <col min="15560" max="15560" width="17.1796875" style="145" customWidth="1"/>
    <col min="15561" max="15561" width="20.453125" style="145" customWidth="1"/>
    <col min="15562" max="15564" width="17.1796875" style="145" customWidth="1"/>
    <col min="15565" max="15565" width="19.7265625" style="145" customWidth="1"/>
    <col min="15566" max="15568" width="19" style="145" customWidth="1"/>
    <col min="15569" max="15569" width="21" style="145" customWidth="1"/>
    <col min="15570" max="15572" width="19.453125" style="145" customWidth="1"/>
    <col min="15573" max="15573" width="21" style="145" customWidth="1"/>
    <col min="15574" max="15576" width="19.453125" style="145" customWidth="1"/>
    <col min="15577" max="15577" width="21" style="145" customWidth="1"/>
    <col min="15578" max="15584" width="19.453125" style="145" customWidth="1"/>
    <col min="15585" max="15585" width="21.453125" style="145" customWidth="1"/>
    <col min="15586" max="15586" width="21" style="145" customWidth="1"/>
    <col min="15587" max="15587" width="22.1796875" style="145" customWidth="1"/>
    <col min="15588" max="15588" width="21.7265625" style="145" customWidth="1"/>
    <col min="15589" max="15589" width="21.1796875" style="145" customWidth="1"/>
    <col min="15590" max="15590" width="20.7265625" style="145" customWidth="1"/>
    <col min="15591" max="15592" width="19.453125" style="145" customWidth="1"/>
    <col min="15593" max="15593" width="21.453125" style="145" customWidth="1"/>
    <col min="15594" max="15608" width="19.453125" style="145" customWidth="1"/>
    <col min="15609" max="15609" width="21.7265625" style="145" customWidth="1"/>
    <col min="15610" max="15620" width="19.453125" style="145" customWidth="1"/>
    <col min="15621" max="15621" width="20.81640625" style="145" customWidth="1"/>
    <col min="15622" max="15624" width="20" style="145" customWidth="1"/>
    <col min="15625" max="15625" width="20.81640625" style="145" customWidth="1"/>
    <col min="15626" max="15628" width="20" style="145" customWidth="1"/>
    <col min="15629" max="15629" width="20.81640625" style="145" customWidth="1"/>
    <col min="15630" max="15632" width="20" style="145" customWidth="1"/>
    <col min="15633" max="15633" width="20.81640625" style="145" customWidth="1"/>
    <col min="15634" max="15636" width="20" style="145" customWidth="1"/>
    <col min="15637" max="15637" width="20.81640625" style="145" customWidth="1"/>
    <col min="15638" max="15640" width="20" style="145" customWidth="1"/>
    <col min="15641" max="15641" width="20.81640625" style="145" customWidth="1"/>
    <col min="15642" max="15644" width="20" style="145" customWidth="1"/>
    <col min="15645" max="15645" width="20.81640625" style="145" customWidth="1"/>
    <col min="15646" max="15648" width="20" style="145" customWidth="1"/>
    <col min="15649" max="15649" width="20.81640625" style="145" customWidth="1"/>
    <col min="15650" max="15652" width="20" style="145" customWidth="1"/>
    <col min="15653" max="15653" width="20.26953125" style="145" customWidth="1"/>
    <col min="15654" max="15654" width="25.453125" style="145" customWidth="1"/>
    <col min="15655" max="15655" width="18" style="145" customWidth="1"/>
    <col min="15656" max="15656" width="19.1796875" style="145" customWidth="1"/>
    <col min="15657" max="15657" width="21.81640625" style="145" customWidth="1"/>
    <col min="15658" max="15659" width="25.26953125" style="145" customWidth="1"/>
    <col min="15660" max="15660" width="24.453125" style="145" customWidth="1"/>
    <col min="15661" max="15661" width="36.453125" style="145" customWidth="1"/>
    <col min="15662" max="15662" width="11.453125" style="145"/>
    <col min="15663" max="15663" width="19.7265625" style="145" bestFit="1" customWidth="1"/>
    <col min="15664" max="15786" width="11.453125" style="145"/>
    <col min="15787" max="15787" width="54.1796875" style="145" customWidth="1"/>
    <col min="15788" max="15788" width="22.81640625" style="145" customWidth="1"/>
    <col min="15789" max="15792" width="20.26953125" style="145" customWidth="1"/>
    <col min="15793" max="15800" width="18.26953125" style="145" customWidth="1"/>
    <col min="15801" max="15804" width="20.54296875" style="145" customWidth="1"/>
    <col min="15805" max="15805" width="20.26953125" style="145" customWidth="1"/>
    <col min="15806" max="15806" width="25.453125" style="145" customWidth="1"/>
    <col min="15807" max="15807" width="18" style="145" customWidth="1"/>
    <col min="15808" max="15809" width="19.1796875" style="145" customWidth="1"/>
    <col min="15810" max="15810" width="18" style="145" customWidth="1"/>
    <col min="15811" max="15812" width="20.1796875" style="145" customWidth="1"/>
    <col min="15813" max="15814" width="18.453125" style="145" customWidth="1"/>
    <col min="15815" max="15815" width="17.26953125" style="145" customWidth="1"/>
    <col min="15816" max="15816" width="17.1796875" style="145" customWidth="1"/>
    <col min="15817" max="15817" width="20.453125" style="145" customWidth="1"/>
    <col min="15818" max="15820" width="17.1796875" style="145" customWidth="1"/>
    <col min="15821" max="15821" width="19.7265625" style="145" customWidth="1"/>
    <col min="15822" max="15824" width="19" style="145" customWidth="1"/>
    <col min="15825" max="15825" width="21" style="145" customWidth="1"/>
    <col min="15826" max="15828" width="19.453125" style="145" customWidth="1"/>
    <col min="15829" max="15829" width="21" style="145" customWidth="1"/>
    <col min="15830" max="15832" width="19.453125" style="145" customWidth="1"/>
    <col min="15833" max="15833" width="21" style="145" customWidth="1"/>
    <col min="15834" max="15840" width="19.453125" style="145" customWidth="1"/>
    <col min="15841" max="15841" width="21.453125" style="145" customWidth="1"/>
    <col min="15842" max="15842" width="21" style="145" customWidth="1"/>
    <col min="15843" max="15843" width="22.1796875" style="145" customWidth="1"/>
    <col min="15844" max="15844" width="21.7265625" style="145" customWidth="1"/>
    <col min="15845" max="15845" width="21.1796875" style="145" customWidth="1"/>
    <col min="15846" max="15846" width="20.7265625" style="145" customWidth="1"/>
    <col min="15847" max="15848" width="19.453125" style="145" customWidth="1"/>
    <col min="15849" max="15849" width="21.453125" style="145" customWidth="1"/>
    <col min="15850" max="15864" width="19.453125" style="145" customWidth="1"/>
    <col min="15865" max="15865" width="21.7265625" style="145" customWidth="1"/>
    <col min="15866" max="15876" width="19.453125" style="145" customWidth="1"/>
    <col min="15877" max="15877" width="20.81640625" style="145" customWidth="1"/>
    <col min="15878" max="15880" width="20" style="145" customWidth="1"/>
    <col min="15881" max="15881" width="20.81640625" style="145" customWidth="1"/>
    <col min="15882" max="15884" width="20" style="145" customWidth="1"/>
    <col min="15885" max="15885" width="20.81640625" style="145" customWidth="1"/>
    <col min="15886" max="15888" width="20" style="145" customWidth="1"/>
    <col min="15889" max="15889" width="20.81640625" style="145" customWidth="1"/>
    <col min="15890" max="15892" width="20" style="145" customWidth="1"/>
    <col min="15893" max="15893" width="20.81640625" style="145" customWidth="1"/>
    <col min="15894" max="15896" width="20" style="145" customWidth="1"/>
    <col min="15897" max="15897" width="20.81640625" style="145" customWidth="1"/>
    <col min="15898" max="15900" width="20" style="145" customWidth="1"/>
    <col min="15901" max="15901" width="20.81640625" style="145" customWidth="1"/>
    <col min="15902" max="15904" width="20" style="145" customWidth="1"/>
    <col min="15905" max="15905" width="20.81640625" style="145" customWidth="1"/>
    <col min="15906" max="15908" width="20" style="145" customWidth="1"/>
    <col min="15909" max="15909" width="20.26953125" style="145" customWidth="1"/>
    <col min="15910" max="15910" width="25.453125" style="145" customWidth="1"/>
    <col min="15911" max="15911" width="18" style="145" customWidth="1"/>
    <col min="15912" max="15912" width="19.1796875" style="145" customWidth="1"/>
    <col min="15913" max="15913" width="21.81640625" style="145" customWidth="1"/>
    <col min="15914" max="15915" width="25.26953125" style="145" customWidth="1"/>
    <col min="15916" max="15916" width="24.453125" style="145" customWidth="1"/>
    <col min="15917" max="15917" width="36.453125" style="145" customWidth="1"/>
    <col min="15918" max="15918" width="11.453125" style="145"/>
    <col min="15919" max="15919" width="19.7265625" style="145" bestFit="1" customWidth="1"/>
    <col min="15920" max="16042" width="11.453125" style="145"/>
    <col min="16043" max="16043" width="54.1796875" style="145" customWidth="1"/>
    <col min="16044" max="16044" width="22.81640625" style="145" customWidth="1"/>
    <col min="16045" max="16048" width="20.26953125" style="145" customWidth="1"/>
    <col min="16049" max="16056" width="18.26953125" style="145" customWidth="1"/>
    <col min="16057" max="16060" width="20.54296875" style="145" customWidth="1"/>
    <col min="16061" max="16061" width="20.26953125" style="145" customWidth="1"/>
    <col min="16062" max="16062" width="25.453125" style="145" customWidth="1"/>
    <col min="16063" max="16063" width="18" style="145" customWidth="1"/>
    <col min="16064" max="16065" width="19.1796875" style="145" customWidth="1"/>
    <col min="16066" max="16066" width="18" style="145" customWidth="1"/>
    <col min="16067" max="16068" width="20.1796875" style="145" customWidth="1"/>
    <col min="16069" max="16070" width="18.453125" style="145" customWidth="1"/>
    <col min="16071" max="16071" width="17.26953125" style="145" customWidth="1"/>
    <col min="16072" max="16072" width="17.1796875" style="145" customWidth="1"/>
    <col min="16073" max="16073" width="20.453125" style="145" customWidth="1"/>
    <col min="16074" max="16076" width="17.1796875" style="145" customWidth="1"/>
    <col min="16077" max="16077" width="19.7265625" style="145" customWidth="1"/>
    <col min="16078" max="16080" width="19" style="145" customWidth="1"/>
    <col min="16081" max="16081" width="21" style="145" customWidth="1"/>
    <col min="16082" max="16084" width="19.453125" style="145" customWidth="1"/>
    <col min="16085" max="16085" width="21" style="145" customWidth="1"/>
    <col min="16086" max="16088" width="19.453125" style="145" customWidth="1"/>
    <col min="16089" max="16089" width="21" style="145" customWidth="1"/>
    <col min="16090" max="16096" width="19.453125" style="145" customWidth="1"/>
    <col min="16097" max="16097" width="21.453125" style="145" customWidth="1"/>
    <col min="16098" max="16098" width="21" style="145" customWidth="1"/>
    <col min="16099" max="16099" width="22.1796875" style="145" customWidth="1"/>
    <col min="16100" max="16100" width="21.7265625" style="145" customWidth="1"/>
    <col min="16101" max="16101" width="21.1796875" style="145" customWidth="1"/>
    <col min="16102" max="16102" width="20.7265625" style="145" customWidth="1"/>
    <col min="16103" max="16104" width="19.453125" style="145" customWidth="1"/>
    <col min="16105" max="16105" width="21.453125" style="145" customWidth="1"/>
    <col min="16106" max="16120" width="19.453125" style="145" customWidth="1"/>
    <col min="16121" max="16121" width="21.7265625" style="145" customWidth="1"/>
    <col min="16122" max="16132" width="19.453125" style="145" customWidth="1"/>
    <col min="16133" max="16133" width="20.81640625" style="145" customWidth="1"/>
    <col min="16134" max="16136" width="20" style="145" customWidth="1"/>
    <col min="16137" max="16137" width="20.81640625" style="145" customWidth="1"/>
    <col min="16138" max="16140" width="20" style="145" customWidth="1"/>
    <col min="16141" max="16141" width="20.81640625" style="145" customWidth="1"/>
    <col min="16142" max="16144" width="20" style="145" customWidth="1"/>
    <col min="16145" max="16145" width="20.81640625" style="145" customWidth="1"/>
    <col min="16146" max="16148" width="20" style="145" customWidth="1"/>
    <col min="16149" max="16149" width="20.81640625" style="145" customWidth="1"/>
    <col min="16150" max="16152" width="20" style="145" customWidth="1"/>
    <col min="16153" max="16153" width="20.81640625" style="145" customWidth="1"/>
    <col min="16154" max="16156" width="20" style="145" customWidth="1"/>
    <col min="16157" max="16157" width="20.81640625" style="145" customWidth="1"/>
    <col min="16158" max="16160" width="20" style="145" customWidth="1"/>
    <col min="16161" max="16161" width="20.81640625" style="145" customWidth="1"/>
    <col min="16162" max="16164" width="20" style="145" customWidth="1"/>
    <col min="16165" max="16165" width="20.26953125" style="145" customWidth="1"/>
    <col min="16166" max="16166" width="25.453125" style="145" customWidth="1"/>
    <col min="16167" max="16167" width="18" style="145" customWidth="1"/>
    <col min="16168" max="16168" width="19.1796875" style="145" customWidth="1"/>
    <col min="16169" max="16169" width="21.81640625" style="145" customWidth="1"/>
    <col min="16170" max="16171" width="25.26953125" style="145" customWidth="1"/>
    <col min="16172" max="16172" width="24.453125" style="145" customWidth="1"/>
    <col min="16173" max="16173" width="36.453125" style="145" customWidth="1"/>
    <col min="16174" max="16174" width="11.453125" style="145"/>
    <col min="16175" max="16175" width="19.7265625" style="145" bestFit="1" customWidth="1"/>
    <col min="16176" max="16384" width="11.453125" style="145"/>
  </cols>
  <sheetData>
    <row r="2" spans="1:48" ht="13" thickBot="1" x14ac:dyDescent="0.4">
      <c r="AQ2" s="234"/>
    </row>
    <row r="3" spans="1:48" ht="27" customHeight="1" thickTop="1" thickBot="1" x14ac:dyDescent="0.4">
      <c r="A3" s="354" t="s">
        <v>864</v>
      </c>
      <c r="B3" s="143" t="s">
        <v>711</v>
      </c>
      <c r="C3" s="355" t="s">
        <v>865</v>
      </c>
      <c r="D3" s="356"/>
      <c r="E3" s="356"/>
      <c r="F3" s="357"/>
      <c r="G3" s="355" t="s">
        <v>866</v>
      </c>
      <c r="H3" s="356"/>
      <c r="I3" s="356"/>
      <c r="J3" s="357"/>
      <c r="K3" s="355" t="s">
        <v>867</v>
      </c>
      <c r="L3" s="356"/>
      <c r="M3" s="356"/>
      <c r="N3" s="357"/>
      <c r="O3" s="355" t="s">
        <v>868</v>
      </c>
      <c r="P3" s="356"/>
      <c r="Q3" s="356"/>
      <c r="R3" s="357"/>
      <c r="S3" s="355" t="s">
        <v>869</v>
      </c>
      <c r="T3" s="356"/>
      <c r="U3" s="356"/>
      <c r="V3" s="357"/>
      <c r="W3" s="355" t="s">
        <v>870</v>
      </c>
      <c r="X3" s="356"/>
      <c r="Y3" s="356"/>
      <c r="Z3" s="357"/>
      <c r="AA3" s="355" t="s">
        <v>871</v>
      </c>
      <c r="AB3" s="356"/>
      <c r="AC3" s="356"/>
      <c r="AD3" s="357"/>
      <c r="AE3" s="355" t="s">
        <v>872</v>
      </c>
      <c r="AF3" s="356"/>
      <c r="AG3" s="356"/>
      <c r="AH3" s="357"/>
      <c r="AI3" s="355" t="s">
        <v>873</v>
      </c>
      <c r="AJ3" s="356"/>
      <c r="AK3" s="356"/>
      <c r="AL3" s="357"/>
      <c r="AM3" s="355" t="s">
        <v>874</v>
      </c>
      <c r="AN3" s="356"/>
      <c r="AO3" s="356"/>
      <c r="AP3" s="357"/>
      <c r="AQ3" s="352" t="s">
        <v>636</v>
      </c>
      <c r="AR3" s="353"/>
      <c r="AS3" s="353"/>
      <c r="AT3" s="353"/>
      <c r="AU3" s="144" t="s">
        <v>637</v>
      </c>
    </row>
    <row r="4" spans="1:48" ht="24" customHeight="1" thickTop="1" thickBot="1" x14ac:dyDescent="0.4">
      <c r="A4" s="354"/>
      <c r="B4" s="146"/>
      <c r="C4" s="147" t="s">
        <v>638</v>
      </c>
      <c r="D4" s="147" t="s">
        <v>639</v>
      </c>
      <c r="E4" s="147" t="s">
        <v>640</v>
      </c>
      <c r="F4" s="147" t="s">
        <v>641</v>
      </c>
      <c r="G4" s="147" t="s">
        <v>638</v>
      </c>
      <c r="H4" s="147" t="s">
        <v>639</v>
      </c>
      <c r="I4" s="147" t="s">
        <v>640</v>
      </c>
      <c r="J4" s="147" t="s">
        <v>641</v>
      </c>
      <c r="K4" s="147" t="s">
        <v>638</v>
      </c>
      <c r="L4" s="147" t="s">
        <v>639</v>
      </c>
      <c r="M4" s="147" t="s">
        <v>640</v>
      </c>
      <c r="N4" s="147" t="s">
        <v>641</v>
      </c>
      <c r="O4" s="147" t="s">
        <v>638</v>
      </c>
      <c r="P4" s="147" t="s">
        <v>639</v>
      </c>
      <c r="Q4" s="147" t="s">
        <v>640</v>
      </c>
      <c r="R4" s="147" t="s">
        <v>641</v>
      </c>
      <c r="S4" s="147" t="s">
        <v>638</v>
      </c>
      <c r="T4" s="147" t="s">
        <v>639</v>
      </c>
      <c r="U4" s="147" t="s">
        <v>640</v>
      </c>
      <c r="V4" s="147" t="s">
        <v>641</v>
      </c>
      <c r="W4" s="147" t="s">
        <v>638</v>
      </c>
      <c r="X4" s="147" t="s">
        <v>639</v>
      </c>
      <c r="Y4" s="147" t="s">
        <v>640</v>
      </c>
      <c r="Z4" s="147" t="s">
        <v>641</v>
      </c>
      <c r="AA4" s="147" t="s">
        <v>638</v>
      </c>
      <c r="AB4" s="147" t="s">
        <v>639</v>
      </c>
      <c r="AC4" s="147" t="s">
        <v>640</v>
      </c>
      <c r="AD4" s="147" t="s">
        <v>641</v>
      </c>
      <c r="AE4" s="147" t="s">
        <v>638</v>
      </c>
      <c r="AF4" s="147" t="s">
        <v>639</v>
      </c>
      <c r="AG4" s="147" t="s">
        <v>640</v>
      </c>
      <c r="AH4" s="147" t="s">
        <v>641</v>
      </c>
      <c r="AI4" s="147" t="s">
        <v>638</v>
      </c>
      <c r="AJ4" s="147" t="s">
        <v>639</v>
      </c>
      <c r="AK4" s="147" t="s">
        <v>640</v>
      </c>
      <c r="AL4" s="147" t="s">
        <v>641</v>
      </c>
      <c r="AM4" s="147" t="s">
        <v>638</v>
      </c>
      <c r="AN4" s="147" t="s">
        <v>639</v>
      </c>
      <c r="AO4" s="147" t="s">
        <v>640</v>
      </c>
      <c r="AP4" s="147" t="s">
        <v>641</v>
      </c>
      <c r="AQ4" s="147" t="s">
        <v>638</v>
      </c>
      <c r="AR4" s="147" t="s">
        <v>639</v>
      </c>
      <c r="AS4" s="147" t="s">
        <v>640</v>
      </c>
      <c r="AT4" s="147" t="s">
        <v>642</v>
      </c>
      <c r="AU4" s="147"/>
    </row>
    <row r="5" spans="1:48" ht="18.649999999999999" customHeight="1" thickTop="1" thickBot="1" x14ac:dyDescent="0.35">
      <c r="A5" s="140" t="s">
        <v>760</v>
      </c>
      <c r="B5" s="188">
        <f t="shared" ref="B5:AT5" si="0">+B6</f>
        <v>3399594012</v>
      </c>
      <c r="C5" s="188">
        <f t="shared" si="0"/>
        <v>906679144</v>
      </c>
      <c r="D5" s="188">
        <f t="shared" si="0"/>
        <v>873425466.99999988</v>
      </c>
      <c r="E5" s="188">
        <f t="shared" si="0"/>
        <v>873425466.99999988</v>
      </c>
      <c r="F5" s="188">
        <f t="shared" si="0"/>
        <v>812164673.99999988</v>
      </c>
      <c r="G5" s="188">
        <f t="shared" si="0"/>
        <v>0</v>
      </c>
      <c r="H5" s="188">
        <f t="shared" si="0"/>
        <v>0</v>
      </c>
      <c r="I5" s="188">
        <f t="shared" si="0"/>
        <v>0</v>
      </c>
      <c r="J5" s="188">
        <f t="shared" si="0"/>
        <v>0</v>
      </c>
      <c r="K5" s="188">
        <f t="shared" si="0"/>
        <v>0</v>
      </c>
      <c r="L5" s="188">
        <f t="shared" si="0"/>
        <v>0</v>
      </c>
      <c r="M5" s="188">
        <f t="shared" si="0"/>
        <v>0</v>
      </c>
      <c r="N5" s="188">
        <f t="shared" si="0"/>
        <v>0</v>
      </c>
      <c r="O5" s="188">
        <f t="shared" si="0"/>
        <v>0</v>
      </c>
      <c r="P5" s="188">
        <f t="shared" si="0"/>
        <v>0</v>
      </c>
      <c r="Q5" s="188">
        <f t="shared" si="0"/>
        <v>0</v>
      </c>
      <c r="R5" s="188">
        <f t="shared" si="0"/>
        <v>0</v>
      </c>
      <c r="S5" s="188">
        <f t="shared" si="0"/>
        <v>0</v>
      </c>
      <c r="T5" s="188">
        <f t="shared" si="0"/>
        <v>0</v>
      </c>
      <c r="U5" s="188">
        <f t="shared" si="0"/>
        <v>0</v>
      </c>
      <c r="V5" s="188">
        <f t="shared" si="0"/>
        <v>0</v>
      </c>
      <c r="W5" s="188">
        <f t="shared" si="0"/>
        <v>0</v>
      </c>
      <c r="X5" s="188">
        <f t="shared" si="0"/>
        <v>0</v>
      </c>
      <c r="Y5" s="188">
        <f t="shared" si="0"/>
        <v>0</v>
      </c>
      <c r="Z5" s="188">
        <f t="shared" si="0"/>
        <v>0</v>
      </c>
      <c r="AA5" s="188">
        <f t="shared" si="0"/>
        <v>397494659</v>
      </c>
      <c r="AB5" s="188">
        <f t="shared" si="0"/>
        <v>284645059</v>
      </c>
      <c r="AC5" s="188">
        <f t="shared" si="0"/>
        <v>284645059</v>
      </c>
      <c r="AD5" s="188">
        <f t="shared" si="0"/>
        <v>284645059</v>
      </c>
      <c r="AE5" s="188">
        <f t="shared" si="0"/>
        <v>64256000</v>
      </c>
      <c r="AF5" s="188">
        <f t="shared" si="0"/>
        <v>64256000</v>
      </c>
      <c r="AG5" s="188">
        <f t="shared" si="0"/>
        <v>64256000</v>
      </c>
      <c r="AH5" s="188">
        <f t="shared" si="0"/>
        <v>64256000</v>
      </c>
      <c r="AI5" s="188">
        <f t="shared" si="0"/>
        <v>20080000</v>
      </c>
      <c r="AJ5" s="188">
        <f t="shared" si="0"/>
        <v>20078494</v>
      </c>
      <c r="AK5" s="188">
        <f t="shared" si="0"/>
        <v>20078494</v>
      </c>
      <c r="AL5" s="188">
        <f t="shared" si="0"/>
        <v>0</v>
      </c>
      <c r="AM5" s="188">
        <f t="shared" si="0"/>
        <v>2011084209</v>
      </c>
      <c r="AN5" s="188">
        <f t="shared" si="0"/>
        <v>2011084209</v>
      </c>
      <c r="AO5" s="188">
        <f t="shared" si="0"/>
        <v>1824008479</v>
      </c>
      <c r="AP5" s="188">
        <f t="shared" si="0"/>
        <v>1824008479</v>
      </c>
      <c r="AQ5" s="188">
        <f t="shared" si="0"/>
        <v>3399594012</v>
      </c>
      <c r="AR5" s="188">
        <f t="shared" si="0"/>
        <v>3253489229</v>
      </c>
      <c r="AS5" s="188">
        <f t="shared" si="0"/>
        <v>3066413499</v>
      </c>
      <c r="AT5" s="188">
        <f t="shared" si="0"/>
        <v>2985074212</v>
      </c>
      <c r="AU5" s="233"/>
      <c r="AV5" s="234"/>
    </row>
    <row r="6" spans="1:48" ht="28" customHeight="1" thickTop="1" thickBot="1" x14ac:dyDescent="0.4">
      <c r="A6" s="137" t="s">
        <v>744</v>
      </c>
      <c r="B6" s="189">
        <f>+B7+B15</f>
        <v>3399594012</v>
      </c>
      <c r="C6" s="189">
        <f t="shared" ref="C6:AT6" si="1">+C7+C15</f>
        <v>906679144</v>
      </c>
      <c r="D6" s="189">
        <f t="shared" si="1"/>
        <v>873425466.99999988</v>
      </c>
      <c r="E6" s="189">
        <f t="shared" si="1"/>
        <v>873425466.99999988</v>
      </c>
      <c r="F6" s="189">
        <f t="shared" si="1"/>
        <v>812164673.99999988</v>
      </c>
      <c r="G6" s="189">
        <f t="shared" si="1"/>
        <v>0</v>
      </c>
      <c r="H6" s="189">
        <f t="shared" si="1"/>
        <v>0</v>
      </c>
      <c r="I6" s="189">
        <f t="shared" si="1"/>
        <v>0</v>
      </c>
      <c r="J6" s="189">
        <f t="shared" si="1"/>
        <v>0</v>
      </c>
      <c r="K6" s="189">
        <f t="shared" si="1"/>
        <v>0</v>
      </c>
      <c r="L6" s="189">
        <f t="shared" si="1"/>
        <v>0</v>
      </c>
      <c r="M6" s="189">
        <f t="shared" si="1"/>
        <v>0</v>
      </c>
      <c r="N6" s="189">
        <f t="shared" si="1"/>
        <v>0</v>
      </c>
      <c r="O6" s="189">
        <f t="shared" si="1"/>
        <v>0</v>
      </c>
      <c r="P6" s="189">
        <f t="shared" si="1"/>
        <v>0</v>
      </c>
      <c r="Q6" s="189">
        <f t="shared" si="1"/>
        <v>0</v>
      </c>
      <c r="R6" s="189">
        <f t="shared" si="1"/>
        <v>0</v>
      </c>
      <c r="S6" s="189">
        <f t="shared" si="1"/>
        <v>0</v>
      </c>
      <c r="T6" s="189">
        <f t="shared" si="1"/>
        <v>0</v>
      </c>
      <c r="U6" s="189">
        <f t="shared" si="1"/>
        <v>0</v>
      </c>
      <c r="V6" s="189">
        <f t="shared" si="1"/>
        <v>0</v>
      </c>
      <c r="W6" s="189">
        <f t="shared" si="1"/>
        <v>0</v>
      </c>
      <c r="X6" s="189">
        <f t="shared" si="1"/>
        <v>0</v>
      </c>
      <c r="Y6" s="189">
        <f t="shared" si="1"/>
        <v>0</v>
      </c>
      <c r="Z6" s="189">
        <f t="shared" si="1"/>
        <v>0</v>
      </c>
      <c r="AA6" s="189">
        <f t="shared" si="1"/>
        <v>397494659</v>
      </c>
      <c r="AB6" s="189">
        <f t="shared" si="1"/>
        <v>284645059</v>
      </c>
      <c r="AC6" s="189">
        <f t="shared" si="1"/>
        <v>284645059</v>
      </c>
      <c r="AD6" s="189">
        <f t="shared" si="1"/>
        <v>284645059</v>
      </c>
      <c r="AE6" s="189">
        <f t="shared" si="1"/>
        <v>64256000</v>
      </c>
      <c r="AF6" s="189">
        <f t="shared" si="1"/>
        <v>64256000</v>
      </c>
      <c r="AG6" s="189">
        <f t="shared" si="1"/>
        <v>64256000</v>
      </c>
      <c r="AH6" s="189">
        <f t="shared" si="1"/>
        <v>64256000</v>
      </c>
      <c r="AI6" s="189">
        <f t="shared" si="1"/>
        <v>20080000</v>
      </c>
      <c r="AJ6" s="189">
        <f t="shared" si="1"/>
        <v>20078494</v>
      </c>
      <c r="AK6" s="189">
        <f t="shared" si="1"/>
        <v>20078494</v>
      </c>
      <c r="AL6" s="189">
        <f t="shared" si="1"/>
        <v>0</v>
      </c>
      <c r="AM6" s="189">
        <f t="shared" si="1"/>
        <v>2011084209</v>
      </c>
      <c r="AN6" s="189">
        <f t="shared" si="1"/>
        <v>2011084209</v>
      </c>
      <c r="AO6" s="189">
        <f t="shared" si="1"/>
        <v>1824008479</v>
      </c>
      <c r="AP6" s="189">
        <f t="shared" si="1"/>
        <v>1824008479</v>
      </c>
      <c r="AQ6" s="189">
        <f t="shared" si="1"/>
        <v>3399594012</v>
      </c>
      <c r="AR6" s="189">
        <f t="shared" si="1"/>
        <v>3253489229</v>
      </c>
      <c r="AS6" s="189">
        <f t="shared" si="1"/>
        <v>3066413499</v>
      </c>
      <c r="AT6" s="189">
        <f t="shared" si="1"/>
        <v>2985074212</v>
      </c>
      <c r="AU6" s="233"/>
      <c r="AV6" s="234"/>
    </row>
    <row r="7" spans="1:48" ht="26.25" customHeight="1" thickTop="1" thickBot="1" x14ac:dyDescent="0.4">
      <c r="A7" s="138" t="s">
        <v>745</v>
      </c>
      <c r="B7" s="190">
        <f>+B8</f>
        <v>2121677991</v>
      </c>
      <c r="C7" s="190">
        <f t="shared" ref="C7:AT7" si="2">+C8</f>
        <v>279202039</v>
      </c>
      <c r="D7" s="190">
        <f t="shared" si="2"/>
        <v>257045562</v>
      </c>
      <c r="E7" s="190">
        <f t="shared" si="2"/>
        <v>257045562</v>
      </c>
      <c r="F7" s="190">
        <f t="shared" si="2"/>
        <v>201057109</v>
      </c>
      <c r="G7" s="190">
        <f t="shared" si="2"/>
        <v>0</v>
      </c>
      <c r="H7" s="190">
        <f t="shared" si="2"/>
        <v>0</v>
      </c>
      <c r="I7" s="190">
        <f t="shared" si="2"/>
        <v>0</v>
      </c>
      <c r="J7" s="190">
        <f t="shared" si="2"/>
        <v>0</v>
      </c>
      <c r="K7" s="190">
        <f t="shared" si="2"/>
        <v>0</v>
      </c>
      <c r="L7" s="190">
        <f t="shared" si="2"/>
        <v>0</v>
      </c>
      <c r="M7" s="190">
        <f t="shared" si="2"/>
        <v>0</v>
      </c>
      <c r="N7" s="190">
        <f t="shared" si="2"/>
        <v>0</v>
      </c>
      <c r="O7" s="190">
        <f t="shared" si="2"/>
        <v>0</v>
      </c>
      <c r="P7" s="190">
        <f t="shared" si="2"/>
        <v>0</v>
      </c>
      <c r="Q7" s="190">
        <f t="shared" si="2"/>
        <v>0</v>
      </c>
      <c r="R7" s="190">
        <f t="shared" si="2"/>
        <v>0</v>
      </c>
      <c r="S7" s="190">
        <f t="shared" si="2"/>
        <v>0</v>
      </c>
      <c r="T7" s="190">
        <f t="shared" si="2"/>
        <v>0</v>
      </c>
      <c r="U7" s="190">
        <f t="shared" si="2"/>
        <v>0</v>
      </c>
      <c r="V7" s="190">
        <f t="shared" si="2"/>
        <v>0</v>
      </c>
      <c r="W7" s="190">
        <f t="shared" si="2"/>
        <v>0</v>
      </c>
      <c r="X7" s="190">
        <f t="shared" si="2"/>
        <v>0</v>
      </c>
      <c r="Y7" s="190">
        <f t="shared" si="2"/>
        <v>0</v>
      </c>
      <c r="Z7" s="190">
        <f t="shared" si="2"/>
        <v>0</v>
      </c>
      <c r="AA7" s="190">
        <f t="shared" si="2"/>
        <v>397494659</v>
      </c>
      <c r="AB7" s="190">
        <f t="shared" si="2"/>
        <v>284645059</v>
      </c>
      <c r="AC7" s="190">
        <f t="shared" si="2"/>
        <v>284645059</v>
      </c>
      <c r="AD7" s="190">
        <f t="shared" si="2"/>
        <v>284645059</v>
      </c>
      <c r="AE7" s="190">
        <f t="shared" si="2"/>
        <v>64256000</v>
      </c>
      <c r="AF7" s="190">
        <f t="shared" si="2"/>
        <v>64256000</v>
      </c>
      <c r="AG7" s="190">
        <f t="shared" si="2"/>
        <v>64256000</v>
      </c>
      <c r="AH7" s="190">
        <f t="shared" si="2"/>
        <v>64256000</v>
      </c>
      <c r="AI7" s="190">
        <f t="shared" si="2"/>
        <v>20080000</v>
      </c>
      <c r="AJ7" s="190">
        <f t="shared" si="2"/>
        <v>20078494</v>
      </c>
      <c r="AK7" s="190">
        <f t="shared" si="2"/>
        <v>20078494</v>
      </c>
      <c r="AL7" s="190">
        <f t="shared" si="2"/>
        <v>0</v>
      </c>
      <c r="AM7" s="190">
        <f t="shared" si="2"/>
        <v>1360645293</v>
      </c>
      <c r="AN7" s="190">
        <f t="shared" si="2"/>
        <v>1360645293</v>
      </c>
      <c r="AO7" s="190">
        <f t="shared" si="2"/>
        <v>1317733672</v>
      </c>
      <c r="AP7" s="190">
        <f t="shared" si="2"/>
        <v>1317733672</v>
      </c>
      <c r="AQ7" s="190">
        <f t="shared" si="2"/>
        <v>2121677991</v>
      </c>
      <c r="AR7" s="190">
        <f t="shared" si="2"/>
        <v>1986670408</v>
      </c>
      <c r="AS7" s="190">
        <f t="shared" si="2"/>
        <v>1943758787</v>
      </c>
      <c r="AT7" s="190">
        <f t="shared" si="2"/>
        <v>1867691840</v>
      </c>
      <c r="AU7" s="233"/>
      <c r="AV7" s="234"/>
    </row>
    <row r="8" spans="1:48" ht="32.15" customHeight="1" thickTop="1" thickBot="1" x14ac:dyDescent="0.3">
      <c r="A8" s="141" t="s">
        <v>746</v>
      </c>
      <c r="B8" s="190">
        <f>SUM(B9:B14)</f>
        <v>2121677991</v>
      </c>
      <c r="C8" s="190">
        <f t="shared" ref="C8:AT8" si="3">SUM(C9:C14)</f>
        <v>279202039</v>
      </c>
      <c r="D8" s="190">
        <f t="shared" si="3"/>
        <v>257045562</v>
      </c>
      <c r="E8" s="190">
        <f t="shared" si="3"/>
        <v>257045562</v>
      </c>
      <c r="F8" s="190">
        <f t="shared" si="3"/>
        <v>201057109</v>
      </c>
      <c r="G8" s="190">
        <f t="shared" si="3"/>
        <v>0</v>
      </c>
      <c r="H8" s="190">
        <f t="shared" si="3"/>
        <v>0</v>
      </c>
      <c r="I8" s="190">
        <f t="shared" si="3"/>
        <v>0</v>
      </c>
      <c r="J8" s="190">
        <f t="shared" si="3"/>
        <v>0</v>
      </c>
      <c r="K8" s="190">
        <f t="shared" si="3"/>
        <v>0</v>
      </c>
      <c r="L8" s="190">
        <f t="shared" si="3"/>
        <v>0</v>
      </c>
      <c r="M8" s="190">
        <f t="shared" si="3"/>
        <v>0</v>
      </c>
      <c r="N8" s="190">
        <f t="shared" si="3"/>
        <v>0</v>
      </c>
      <c r="O8" s="190">
        <f t="shared" si="3"/>
        <v>0</v>
      </c>
      <c r="P8" s="190">
        <f t="shared" si="3"/>
        <v>0</v>
      </c>
      <c r="Q8" s="190">
        <f t="shared" si="3"/>
        <v>0</v>
      </c>
      <c r="R8" s="190">
        <f t="shared" si="3"/>
        <v>0</v>
      </c>
      <c r="S8" s="190">
        <f t="shared" si="3"/>
        <v>0</v>
      </c>
      <c r="T8" s="190">
        <f t="shared" si="3"/>
        <v>0</v>
      </c>
      <c r="U8" s="190">
        <f t="shared" si="3"/>
        <v>0</v>
      </c>
      <c r="V8" s="190">
        <f t="shared" si="3"/>
        <v>0</v>
      </c>
      <c r="W8" s="190">
        <f t="shared" si="3"/>
        <v>0</v>
      </c>
      <c r="X8" s="190">
        <f t="shared" si="3"/>
        <v>0</v>
      </c>
      <c r="Y8" s="190">
        <f t="shared" si="3"/>
        <v>0</v>
      </c>
      <c r="Z8" s="190">
        <f t="shared" si="3"/>
        <v>0</v>
      </c>
      <c r="AA8" s="190">
        <f t="shared" si="3"/>
        <v>397494659</v>
      </c>
      <c r="AB8" s="190">
        <f t="shared" si="3"/>
        <v>284645059</v>
      </c>
      <c r="AC8" s="190">
        <f t="shared" si="3"/>
        <v>284645059</v>
      </c>
      <c r="AD8" s="190">
        <f t="shared" si="3"/>
        <v>284645059</v>
      </c>
      <c r="AE8" s="190">
        <f t="shared" si="3"/>
        <v>64256000</v>
      </c>
      <c r="AF8" s="190">
        <f t="shared" si="3"/>
        <v>64256000</v>
      </c>
      <c r="AG8" s="190">
        <f t="shared" si="3"/>
        <v>64256000</v>
      </c>
      <c r="AH8" s="190">
        <f t="shared" si="3"/>
        <v>64256000</v>
      </c>
      <c r="AI8" s="190">
        <f t="shared" si="3"/>
        <v>20080000</v>
      </c>
      <c r="AJ8" s="190">
        <f t="shared" si="3"/>
        <v>20078494</v>
      </c>
      <c r="AK8" s="190">
        <f t="shared" si="3"/>
        <v>20078494</v>
      </c>
      <c r="AL8" s="190">
        <f t="shared" si="3"/>
        <v>0</v>
      </c>
      <c r="AM8" s="190">
        <f t="shared" si="3"/>
        <v>1360645293</v>
      </c>
      <c r="AN8" s="190">
        <f t="shared" si="3"/>
        <v>1360645293</v>
      </c>
      <c r="AO8" s="190">
        <f t="shared" si="3"/>
        <v>1317733672</v>
      </c>
      <c r="AP8" s="190">
        <f t="shared" si="3"/>
        <v>1317733672</v>
      </c>
      <c r="AQ8" s="190">
        <f t="shared" si="3"/>
        <v>2121677991</v>
      </c>
      <c r="AR8" s="190">
        <f t="shared" si="3"/>
        <v>1986670408</v>
      </c>
      <c r="AS8" s="190">
        <f t="shared" si="3"/>
        <v>1943758787</v>
      </c>
      <c r="AT8" s="190">
        <f t="shared" si="3"/>
        <v>1867691840</v>
      </c>
      <c r="AU8" s="233"/>
      <c r="AV8" s="234"/>
    </row>
    <row r="9" spans="1:48" ht="43" customHeight="1" thickTop="1" thickBot="1" x14ac:dyDescent="0.3">
      <c r="A9" s="139" t="s">
        <v>747</v>
      </c>
      <c r="B9" s="191">
        <f t="shared" ref="B9:B14" si="4">+C9+G9+K9+O9+S9+W9+AA9+AE9+AI9+AM9</f>
        <v>61846400</v>
      </c>
      <c r="C9" s="191">
        <v>61846400</v>
      </c>
      <c r="D9" s="191">
        <v>61183760</v>
      </c>
      <c r="E9" s="191">
        <v>61183760</v>
      </c>
      <c r="F9" s="191">
        <v>61183760</v>
      </c>
      <c r="G9" s="191"/>
      <c r="H9" s="191">
        <v>0</v>
      </c>
      <c r="I9" s="191">
        <v>0</v>
      </c>
      <c r="J9" s="191">
        <v>0</v>
      </c>
      <c r="K9" s="191">
        <v>0</v>
      </c>
      <c r="L9" s="191">
        <v>0</v>
      </c>
      <c r="M9" s="191">
        <v>0</v>
      </c>
      <c r="N9" s="191">
        <v>0</v>
      </c>
      <c r="O9" s="191">
        <v>0</v>
      </c>
      <c r="P9" s="191">
        <v>0</v>
      </c>
      <c r="Q9" s="191">
        <v>0</v>
      </c>
      <c r="R9" s="191">
        <v>0</v>
      </c>
      <c r="S9" s="191"/>
      <c r="T9" s="191">
        <v>0</v>
      </c>
      <c r="U9" s="191">
        <v>0</v>
      </c>
      <c r="V9" s="191">
        <v>0</v>
      </c>
      <c r="W9" s="191"/>
      <c r="X9" s="191">
        <v>0</v>
      </c>
      <c r="Y9" s="191">
        <v>0</v>
      </c>
      <c r="Z9" s="191">
        <v>0</v>
      </c>
      <c r="AA9" s="191">
        <v>0</v>
      </c>
      <c r="AB9" s="191">
        <v>0</v>
      </c>
      <c r="AC9" s="191">
        <v>0</v>
      </c>
      <c r="AD9" s="191">
        <v>0</v>
      </c>
      <c r="AE9" s="191">
        <v>0</v>
      </c>
      <c r="AF9" s="191">
        <v>0</v>
      </c>
      <c r="AG9" s="191">
        <v>0</v>
      </c>
      <c r="AH9" s="191">
        <v>0</v>
      </c>
      <c r="AI9" s="191">
        <v>0</v>
      </c>
      <c r="AJ9" s="191">
        <v>0</v>
      </c>
      <c r="AK9" s="191">
        <v>0</v>
      </c>
      <c r="AL9" s="191">
        <v>0</v>
      </c>
      <c r="AM9" s="191"/>
      <c r="AN9" s="191">
        <v>0</v>
      </c>
      <c r="AO9" s="191">
        <v>0</v>
      </c>
      <c r="AP9" s="191">
        <v>0</v>
      </c>
      <c r="AQ9" s="235">
        <f t="shared" ref="AQ9:AR14" si="5">+C9+G9+K9+O9+S9+W9+AA9+AE9+AI9+AM9</f>
        <v>61846400</v>
      </c>
      <c r="AR9" s="235">
        <f t="shared" si="5"/>
        <v>61183760</v>
      </c>
      <c r="AS9" s="235">
        <f t="shared" ref="AS9:AT14" si="6">+E9+I9+M9+Q9+U9+Y9+AC9+AG9+AK9+AO9</f>
        <v>61183760</v>
      </c>
      <c r="AT9" s="235">
        <f t="shared" si="6"/>
        <v>61183760</v>
      </c>
      <c r="AU9" s="233"/>
      <c r="AV9" s="234"/>
    </row>
    <row r="10" spans="1:48" ht="38.5" thickTop="1" thickBot="1" x14ac:dyDescent="0.3">
      <c r="A10" s="139" t="s">
        <v>748</v>
      </c>
      <c r="B10" s="191">
        <f t="shared" si="4"/>
        <v>1490749958</v>
      </c>
      <c r="C10" s="191">
        <v>17255065</v>
      </c>
      <c r="D10" s="191">
        <v>16465600</v>
      </c>
      <c r="E10" s="191">
        <v>16465600</v>
      </c>
      <c r="F10" s="191">
        <v>14407400</v>
      </c>
      <c r="G10" s="191"/>
      <c r="H10" s="191">
        <v>0</v>
      </c>
      <c r="I10" s="191">
        <v>0</v>
      </c>
      <c r="J10" s="191">
        <v>0</v>
      </c>
      <c r="K10" s="191">
        <v>0</v>
      </c>
      <c r="L10" s="191">
        <v>0</v>
      </c>
      <c r="M10" s="191">
        <v>0</v>
      </c>
      <c r="N10" s="191">
        <v>0</v>
      </c>
      <c r="O10" s="191">
        <v>0</v>
      </c>
      <c r="P10" s="191">
        <v>0</v>
      </c>
      <c r="Q10" s="191">
        <v>0</v>
      </c>
      <c r="R10" s="191">
        <v>0</v>
      </c>
      <c r="S10" s="191"/>
      <c r="T10" s="191">
        <v>0</v>
      </c>
      <c r="U10" s="191">
        <v>0</v>
      </c>
      <c r="V10" s="191">
        <v>0</v>
      </c>
      <c r="W10" s="191"/>
      <c r="X10" s="191">
        <v>0</v>
      </c>
      <c r="Y10" s="191">
        <v>0</v>
      </c>
      <c r="Z10" s="191">
        <v>0</v>
      </c>
      <c r="AA10" s="191">
        <v>112849600</v>
      </c>
      <c r="AB10" s="191">
        <v>0</v>
      </c>
      <c r="AC10" s="191">
        <v>0</v>
      </c>
      <c r="AD10" s="191">
        <v>0</v>
      </c>
      <c r="AE10" s="191">
        <v>0</v>
      </c>
      <c r="AF10" s="191">
        <v>0</v>
      </c>
      <c r="AG10" s="191">
        <v>0</v>
      </c>
      <c r="AH10" s="191">
        <v>0</v>
      </c>
      <c r="AI10" s="191">
        <v>0</v>
      </c>
      <c r="AJ10" s="191">
        <v>0</v>
      </c>
      <c r="AK10" s="191">
        <v>0</v>
      </c>
      <c r="AL10" s="191">
        <v>0</v>
      </c>
      <c r="AM10" s="191">
        <v>1360645293</v>
      </c>
      <c r="AN10" s="191">
        <v>1360645293</v>
      </c>
      <c r="AO10" s="191">
        <v>1317733672</v>
      </c>
      <c r="AP10" s="191">
        <v>1317733672</v>
      </c>
      <c r="AQ10" s="235">
        <f t="shared" si="5"/>
        <v>1490749958</v>
      </c>
      <c r="AR10" s="235">
        <f t="shared" ref="AR10:AR14" si="7">+D10+H10+L10+P10+T10+X10+AB10+AF10+AJ10+AN10</f>
        <v>1377110893</v>
      </c>
      <c r="AS10" s="235">
        <f t="shared" si="6"/>
        <v>1334199272</v>
      </c>
      <c r="AT10" s="235">
        <f t="shared" si="6"/>
        <v>1332141072</v>
      </c>
      <c r="AU10" s="233"/>
      <c r="AV10" s="234"/>
    </row>
    <row r="11" spans="1:48" ht="26" thickTop="1" thickBot="1" x14ac:dyDescent="0.3">
      <c r="A11" s="139" t="s">
        <v>888</v>
      </c>
      <c r="B11" s="191">
        <f t="shared" si="4"/>
        <v>12210535</v>
      </c>
      <c r="C11" s="191">
        <v>12210535</v>
      </c>
      <c r="D11" s="191">
        <v>10555959</v>
      </c>
      <c r="E11" s="191">
        <v>10555959</v>
      </c>
      <c r="F11" s="191">
        <v>6149102</v>
      </c>
      <c r="G11" s="191"/>
      <c r="H11" s="191">
        <v>0</v>
      </c>
      <c r="I11" s="191">
        <v>0</v>
      </c>
      <c r="J11" s="191">
        <v>0</v>
      </c>
      <c r="K11" s="191">
        <v>0</v>
      </c>
      <c r="L11" s="191">
        <v>0</v>
      </c>
      <c r="M11" s="191">
        <v>0</v>
      </c>
      <c r="N11" s="191">
        <v>0</v>
      </c>
      <c r="O11" s="191">
        <v>0</v>
      </c>
      <c r="P11" s="191">
        <v>0</v>
      </c>
      <c r="Q11" s="191">
        <v>0</v>
      </c>
      <c r="R11" s="191">
        <v>0</v>
      </c>
      <c r="S11" s="191"/>
      <c r="T11" s="191">
        <v>0</v>
      </c>
      <c r="U11" s="191">
        <v>0</v>
      </c>
      <c r="V11" s="191">
        <v>0</v>
      </c>
      <c r="W11" s="191"/>
      <c r="X11" s="191">
        <v>0</v>
      </c>
      <c r="Y11" s="191">
        <v>0</v>
      </c>
      <c r="Z11" s="191">
        <v>0</v>
      </c>
      <c r="AA11" s="191">
        <v>0</v>
      </c>
      <c r="AB11" s="191">
        <v>0</v>
      </c>
      <c r="AC11" s="191">
        <v>0</v>
      </c>
      <c r="AD11" s="191">
        <v>0</v>
      </c>
      <c r="AE11" s="191">
        <v>0</v>
      </c>
      <c r="AF11" s="191">
        <v>0</v>
      </c>
      <c r="AG11" s="191">
        <v>0</v>
      </c>
      <c r="AH11" s="191">
        <v>0</v>
      </c>
      <c r="AI11" s="191">
        <v>0</v>
      </c>
      <c r="AJ11" s="191">
        <v>0</v>
      </c>
      <c r="AK11" s="191">
        <v>0</v>
      </c>
      <c r="AL11" s="191">
        <v>0</v>
      </c>
      <c r="AM11" s="191"/>
      <c r="AN11" s="191">
        <v>0</v>
      </c>
      <c r="AO11" s="191">
        <v>0</v>
      </c>
      <c r="AP11" s="191">
        <v>0</v>
      </c>
      <c r="AQ11" s="235">
        <f t="shared" si="5"/>
        <v>12210535</v>
      </c>
      <c r="AR11" s="235">
        <f t="shared" si="7"/>
        <v>10555959</v>
      </c>
      <c r="AS11" s="235">
        <f t="shared" si="6"/>
        <v>10555959</v>
      </c>
      <c r="AT11" s="235">
        <f t="shared" si="6"/>
        <v>6149102</v>
      </c>
      <c r="AU11" s="233"/>
      <c r="AV11" s="234"/>
    </row>
    <row r="12" spans="1:48" ht="26" thickTop="1" thickBot="1" x14ac:dyDescent="0.3">
      <c r="A12" s="139" t="s">
        <v>749</v>
      </c>
      <c r="B12" s="191">
        <f t="shared" si="4"/>
        <v>556871098</v>
      </c>
      <c r="C12" s="191">
        <v>187890039</v>
      </c>
      <c r="D12" s="191">
        <v>168840243</v>
      </c>
      <c r="E12" s="191">
        <v>168840243</v>
      </c>
      <c r="F12" s="191">
        <v>119316847</v>
      </c>
      <c r="G12" s="191"/>
      <c r="H12" s="191">
        <v>0</v>
      </c>
      <c r="I12" s="191">
        <v>0</v>
      </c>
      <c r="J12" s="191">
        <v>0</v>
      </c>
      <c r="K12" s="191">
        <v>0</v>
      </c>
      <c r="L12" s="191">
        <v>0</v>
      </c>
      <c r="M12" s="191">
        <v>0</v>
      </c>
      <c r="N12" s="191">
        <v>0</v>
      </c>
      <c r="O12" s="191">
        <v>0</v>
      </c>
      <c r="P12" s="191">
        <v>0</v>
      </c>
      <c r="Q12" s="191">
        <v>0</v>
      </c>
      <c r="R12" s="191">
        <v>0</v>
      </c>
      <c r="S12" s="191"/>
      <c r="T12" s="191">
        <v>0</v>
      </c>
      <c r="U12" s="191">
        <v>0</v>
      </c>
      <c r="V12" s="191">
        <v>0</v>
      </c>
      <c r="W12" s="191"/>
      <c r="X12" s="191">
        <v>0</v>
      </c>
      <c r="Y12" s="191">
        <v>0</v>
      </c>
      <c r="Z12" s="191">
        <v>0</v>
      </c>
      <c r="AA12" s="191">
        <v>284645059</v>
      </c>
      <c r="AB12" s="191">
        <v>284645059</v>
      </c>
      <c r="AC12" s="191">
        <v>284645059</v>
      </c>
      <c r="AD12" s="191">
        <v>284645059</v>
      </c>
      <c r="AE12" s="191">
        <v>64256000</v>
      </c>
      <c r="AF12" s="191">
        <v>64256000</v>
      </c>
      <c r="AG12" s="191">
        <v>64256000</v>
      </c>
      <c r="AH12" s="191">
        <v>64256000</v>
      </c>
      <c r="AI12" s="191">
        <v>20080000</v>
      </c>
      <c r="AJ12" s="191">
        <v>20078494</v>
      </c>
      <c r="AK12" s="191">
        <v>20078494</v>
      </c>
      <c r="AL12" s="191">
        <v>0</v>
      </c>
      <c r="AM12" s="191"/>
      <c r="AN12" s="191">
        <v>0</v>
      </c>
      <c r="AO12" s="191">
        <v>0</v>
      </c>
      <c r="AP12" s="191">
        <v>0</v>
      </c>
      <c r="AQ12" s="235">
        <f t="shared" si="5"/>
        <v>556871098</v>
      </c>
      <c r="AR12" s="235">
        <f t="shared" si="7"/>
        <v>537819796</v>
      </c>
      <c r="AS12" s="235">
        <f t="shared" si="6"/>
        <v>537819796</v>
      </c>
      <c r="AT12" s="235">
        <f t="shared" si="6"/>
        <v>468217906</v>
      </c>
      <c r="AU12" s="233"/>
      <c r="AV12" s="234"/>
    </row>
    <row r="13" spans="1:48" ht="26" thickTop="1" thickBot="1" x14ac:dyDescent="0.3">
      <c r="A13" s="139" t="s">
        <v>750</v>
      </c>
      <c r="B13" s="191">
        <f t="shared" si="4"/>
        <v>0</v>
      </c>
      <c r="C13" s="191">
        <v>0</v>
      </c>
      <c r="D13" s="191">
        <v>0</v>
      </c>
      <c r="E13" s="191">
        <v>0</v>
      </c>
      <c r="F13" s="191">
        <v>0</v>
      </c>
      <c r="G13" s="191"/>
      <c r="H13" s="191">
        <v>0</v>
      </c>
      <c r="I13" s="191">
        <v>0</v>
      </c>
      <c r="J13" s="191">
        <v>0</v>
      </c>
      <c r="K13" s="191">
        <v>0</v>
      </c>
      <c r="L13" s="191">
        <v>0</v>
      </c>
      <c r="M13" s="191">
        <v>0</v>
      </c>
      <c r="N13" s="191">
        <v>0</v>
      </c>
      <c r="O13" s="191">
        <v>0</v>
      </c>
      <c r="P13" s="191">
        <v>0</v>
      </c>
      <c r="Q13" s="191">
        <v>0</v>
      </c>
      <c r="R13" s="191">
        <v>0</v>
      </c>
      <c r="S13" s="191"/>
      <c r="T13" s="191">
        <v>0</v>
      </c>
      <c r="U13" s="191">
        <v>0</v>
      </c>
      <c r="V13" s="191">
        <v>0</v>
      </c>
      <c r="W13" s="191"/>
      <c r="X13" s="191">
        <v>0</v>
      </c>
      <c r="Y13" s="191">
        <v>0</v>
      </c>
      <c r="Z13" s="191">
        <v>0</v>
      </c>
      <c r="AA13" s="191">
        <v>0</v>
      </c>
      <c r="AB13" s="191">
        <v>0</v>
      </c>
      <c r="AC13" s="191">
        <v>0</v>
      </c>
      <c r="AD13" s="191">
        <v>0</v>
      </c>
      <c r="AE13" s="191">
        <v>0</v>
      </c>
      <c r="AF13" s="191">
        <v>0</v>
      </c>
      <c r="AG13" s="191">
        <v>0</v>
      </c>
      <c r="AH13" s="191">
        <v>0</v>
      </c>
      <c r="AI13" s="191">
        <v>0</v>
      </c>
      <c r="AJ13" s="191">
        <v>0</v>
      </c>
      <c r="AK13" s="191">
        <v>0</v>
      </c>
      <c r="AL13" s="191">
        <v>0</v>
      </c>
      <c r="AM13" s="191"/>
      <c r="AN13" s="191">
        <v>0</v>
      </c>
      <c r="AO13" s="191">
        <v>0</v>
      </c>
      <c r="AP13" s="191">
        <v>0</v>
      </c>
      <c r="AQ13" s="235">
        <f t="shared" si="5"/>
        <v>0</v>
      </c>
      <c r="AR13" s="235">
        <f t="shared" si="7"/>
        <v>0</v>
      </c>
      <c r="AS13" s="235">
        <f t="shared" si="6"/>
        <v>0</v>
      </c>
      <c r="AT13" s="235">
        <f t="shared" si="6"/>
        <v>0</v>
      </c>
      <c r="AU13" s="233"/>
      <c r="AV13" s="234"/>
    </row>
    <row r="14" spans="1:48" ht="26" thickTop="1" thickBot="1" x14ac:dyDescent="0.3">
      <c r="A14" s="139" t="s">
        <v>751</v>
      </c>
      <c r="B14" s="191">
        <f t="shared" si="4"/>
        <v>0</v>
      </c>
      <c r="C14" s="191">
        <v>0</v>
      </c>
      <c r="D14" s="191">
        <v>0</v>
      </c>
      <c r="E14" s="191">
        <v>0</v>
      </c>
      <c r="F14" s="191">
        <v>0</v>
      </c>
      <c r="G14" s="191"/>
      <c r="H14" s="191">
        <v>0</v>
      </c>
      <c r="I14" s="191">
        <v>0</v>
      </c>
      <c r="J14" s="191">
        <v>0</v>
      </c>
      <c r="K14" s="191">
        <v>0</v>
      </c>
      <c r="L14" s="191">
        <v>0</v>
      </c>
      <c r="M14" s="191">
        <v>0</v>
      </c>
      <c r="N14" s="191">
        <v>0</v>
      </c>
      <c r="O14" s="191">
        <v>0</v>
      </c>
      <c r="P14" s="191">
        <v>0</v>
      </c>
      <c r="Q14" s="191">
        <v>0</v>
      </c>
      <c r="R14" s="191">
        <v>0</v>
      </c>
      <c r="S14" s="191"/>
      <c r="T14" s="191">
        <v>0</v>
      </c>
      <c r="U14" s="191">
        <v>0</v>
      </c>
      <c r="V14" s="191">
        <v>0</v>
      </c>
      <c r="W14" s="191"/>
      <c r="X14" s="191">
        <v>0</v>
      </c>
      <c r="Y14" s="191">
        <v>0</v>
      </c>
      <c r="Z14" s="191">
        <v>0</v>
      </c>
      <c r="AA14" s="191">
        <v>0</v>
      </c>
      <c r="AB14" s="191">
        <v>0</v>
      </c>
      <c r="AC14" s="191">
        <v>0</v>
      </c>
      <c r="AD14" s="191">
        <v>0</v>
      </c>
      <c r="AE14" s="191">
        <v>0</v>
      </c>
      <c r="AF14" s="191">
        <v>0</v>
      </c>
      <c r="AG14" s="191">
        <v>0</v>
      </c>
      <c r="AH14" s="191">
        <v>0</v>
      </c>
      <c r="AI14" s="191">
        <v>0</v>
      </c>
      <c r="AJ14" s="191">
        <v>0</v>
      </c>
      <c r="AK14" s="191">
        <v>0</v>
      </c>
      <c r="AL14" s="191">
        <v>0</v>
      </c>
      <c r="AM14" s="191"/>
      <c r="AN14" s="191">
        <v>0</v>
      </c>
      <c r="AO14" s="191">
        <v>0</v>
      </c>
      <c r="AP14" s="191">
        <v>0</v>
      </c>
      <c r="AQ14" s="235">
        <f t="shared" si="5"/>
        <v>0</v>
      </c>
      <c r="AR14" s="235">
        <f t="shared" si="7"/>
        <v>0</v>
      </c>
      <c r="AS14" s="235">
        <f t="shared" si="6"/>
        <v>0</v>
      </c>
      <c r="AT14" s="235">
        <f t="shared" si="6"/>
        <v>0</v>
      </c>
      <c r="AU14" s="233"/>
      <c r="AV14" s="234"/>
    </row>
    <row r="15" spans="1:48" ht="31" customHeight="1" thickTop="1" thickBot="1" x14ac:dyDescent="0.4">
      <c r="A15" s="138" t="s">
        <v>752</v>
      </c>
      <c r="B15" s="190">
        <f>+B16</f>
        <v>1277916021.0000002</v>
      </c>
      <c r="C15" s="190">
        <f t="shared" ref="C15:AT15" si="8">+C16</f>
        <v>627477105</v>
      </c>
      <c r="D15" s="190">
        <f t="shared" si="8"/>
        <v>616379904.99999988</v>
      </c>
      <c r="E15" s="190">
        <f t="shared" si="8"/>
        <v>616379904.99999988</v>
      </c>
      <c r="F15" s="190">
        <f t="shared" si="8"/>
        <v>611107564.99999988</v>
      </c>
      <c r="G15" s="190">
        <f t="shared" si="8"/>
        <v>0</v>
      </c>
      <c r="H15" s="190">
        <f t="shared" si="8"/>
        <v>0</v>
      </c>
      <c r="I15" s="190">
        <f t="shared" si="8"/>
        <v>0</v>
      </c>
      <c r="J15" s="190">
        <f t="shared" si="8"/>
        <v>0</v>
      </c>
      <c r="K15" s="190">
        <f t="shared" si="8"/>
        <v>0</v>
      </c>
      <c r="L15" s="190">
        <f t="shared" si="8"/>
        <v>0</v>
      </c>
      <c r="M15" s="190">
        <f t="shared" si="8"/>
        <v>0</v>
      </c>
      <c r="N15" s="190">
        <f t="shared" si="8"/>
        <v>0</v>
      </c>
      <c r="O15" s="190">
        <f t="shared" si="8"/>
        <v>0</v>
      </c>
      <c r="P15" s="190">
        <f t="shared" si="8"/>
        <v>0</v>
      </c>
      <c r="Q15" s="190">
        <f t="shared" si="8"/>
        <v>0</v>
      </c>
      <c r="R15" s="190">
        <f t="shared" si="8"/>
        <v>0</v>
      </c>
      <c r="S15" s="190">
        <f t="shared" si="8"/>
        <v>0</v>
      </c>
      <c r="T15" s="190">
        <f t="shared" si="8"/>
        <v>0</v>
      </c>
      <c r="U15" s="190">
        <f t="shared" si="8"/>
        <v>0</v>
      </c>
      <c r="V15" s="190">
        <f t="shared" si="8"/>
        <v>0</v>
      </c>
      <c r="W15" s="190">
        <f t="shared" si="8"/>
        <v>0</v>
      </c>
      <c r="X15" s="190">
        <f t="shared" si="8"/>
        <v>0</v>
      </c>
      <c r="Y15" s="190">
        <f t="shared" si="8"/>
        <v>0</v>
      </c>
      <c r="Z15" s="190">
        <f t="shared" si="8"/>
        <v>0</v>
      </c>
      <c r="AA15" s="190">
        <f t="shared" si="8"/>
        <v>0</v>
      </c>
      <c r="AB15" s="190">
        <f t="shared" si="8"/>
        <v>0</v>
      </c>
      <c r="AC15" s="190">
        <f t="shared" si="8"/>
        <v>0</v>
      </c>
      <c r="AD15" s="190">
        <f t="shared" si="8"/>
        <v>0</v>
      </c>
      <c r="AE15" s="190">
        <f t="shared" si="8"/>
        <v>0</v>
      </c>
      <c r="AF15" s="190">
        <f t="shared" si="8"/>
        <v>0</v>
      </c>
      <c r="AG15" s="190">
        <f t="shared" si="8"/>
        <v>0</v>
      </c>
      <c r="AH15" s="190">
        <f t="shared" si="8"/>
        <v>0</v>
      </c>
      <c r="AI15" s="190">
        <f t="shared" si="8"/>
        <v>0</v>
      </c>
      <c r="AJ15" s="190">
        <f t="shared" si="8"/>
        <v>0</v>
      </c>
      <c r="AK15" s="190">
        <f t="shared" si="8"/>
        <v>0</v>
      </c>
      <c r="AL15" s="190">
        <f t="shared" si="8"/>
        <v>0</v>
      </c>
      <c r="AM15" s="190">
        <f t="shared" si="8"/>
        <v>650438916</v>
      </c>
      <c r="AN15" s="190">
        <f t="shared" si="8"/>
        <v>650438916</v>
      </c>
      <c r="AO15" s="190">
        <f t="shared" si="8"/>
        <v>506274807</v>
      </c>
      <c r="AP15" s="190">
        <f t="shared" si="8"/>
        <v>506274807</v>
      </c>
      <c r="AQ15" s="190">
        <f t="shared" si="8"/>
        <v>1277916021.0000002</v>
      </c>
      <c r="AR15" s="190">
        <f t="shared" si="8"/>
        <v>1266818821.0000002</v>
      </c>
      <c r="AS15" s="190">
        <f t="shared" si="8"/>
        <v>1122654712</v>
      </c>
      <c r="AT15" s="190">
        <f t="shared" si="8"/>
        <v>1117382372</v>
      </c>
      <c r="AU15" s="233"/>
      <c r="AV15" s="234"/>
    </row>
    <row r="16" spans="1:48" ht="78.650000000000006" customHeight="1" thickTop="1" thickBot="1" x14ac:dyDescent="0.3">
      <c r="A16" s="141" t="s">
        <v>753</v>
      </c>
      <c r="B16" s="190">
        <f>SUM(B17:B23)</f>
        <v>1277916021.0000002</v>
      </c>
      <c r="C16" s="190">
        <f t="shared" ref="C16:AT16" si="9">SUM(C17:C23)</f>
        <v>627477105</v>
      </c>
      <c r="D16" s="190">
        <f t="shared" si="9"/>
        <v>616379904.99999988</v>
      </c>
      <c r="E16" s="190">
        <f t="shared" si="9"/>
        <v>616379904.99999988</v>
      </c>
      <c r="F16" s="190">
        <f t="shared" si="9"/>
        <v>611107564.99999988</v>
      </c>
      <c r="G16" s="190">
        <f t="shared" si="9"/>
        <v>0</v>
      </c>
      <c r="H16" s="190">
        <f t="shared" si="9"/>
        <v>0</v>
      </c>
      <c r="I16" s="190">
        <f t="shared" si="9"/>
        <v>0</v>
      </c>
      <c r="J16" s="190">
        <f t="shared" si="9"/>
        <v>0</v>
      </c>
      <c r="K16" s="190">
        <f t="shared" si="9"/>
        <v>0</v>
      </c>
      <c r="L16" s="190">
        <f t="shared" si="9"/>
        <v>0</v>
      </c>
      <c r="M16" s="190">
        <f t="shared" si="9"/>
        <v>0</v>
      </c>
      <c r="N16" s="190">
        <f t="shared" si="9"/>
        <v>0</v>
      </c>
      <c r="O16" s="190">
        <f t="shared" si="9"/>
        <v>0</v>
      </c>
      <c r="P16" s="190">
        <f t="shared" si="9"/>
        <v>0</v>
      </c>
      <c r="Q16" s="190">
        <f t="shared" si="9"/>
        <v>0</v>
      </c>
      <c r="R16" s="190">
        <f t="shared" si="9"/>
        <v>0</v>
      </c>
      <c r="S16" s="190">
        <f t="shared" si="9"/>
        <v>0</v>
      </c>
      <c r="T16" s="190">
        <f t="shared" si="9"/>
        <v>0</v>
      </c>
      <c r="U16" s="190">
        <f t="shared" si="9"/>
        <v>0</v>
      </c>
      <c r="V16" s="190">
        <f t="shared" si="9"/>
        <v>0</v>
      </c>
      <c r="W16" s="190">
        <f t="shared" si="9"/>
        <v>0</v>
      </c>
      <c r="X16" s="190">
        <f t="shared" si="9"/>
        <v>0</v>
      </c>
      <c r="Y16" s="190">
        <f t="shared" si="9"/>
        <v>0</v>
      </c>
      <c r="Z16" s="190">
        <f t="shared" si="9"/>
        <v>0</v>
      </c>
      <c r="AA16" s="190">
        <f t="shared" si="9"/>
        <v>0</v>
      </c>
      <c r="AB16" s="190">
        <f t="shared" si="9"/>
        <v>0</v>
      </c>
      <c r="AC16" s="190">
        <f t="shared" si="9"/>
        <v>0</v>
      </c>
      <c r="AD16" s="190">
        <f t="shared" si="9"/>
        <v>0</v>
      </c>
      <c r="AE16" s="190">
        <f t="shared" si="9"/>
        <v>0</v>
      </c>
      <c r="AF16" s="190">
        <f t="shared" si="9"/>
        <v>0</v>
      </c>
      <c r="AG16" s="190">
        <f t="shared" si="9"/>
        <v>0</v>
      </c>
      <c r="AH16" s="190">
        <f t="shared" si="9"/>
        <v>0</v>
      </c>
      <c r="AI16" s="190">
        <f t="shared" si="9"/>
        <v>0</v>
      </c>
      <c r="AJ16" s="190">
        <f t="shared" si="9"/>
        <v>0</v>
      </c>
      <c r="AK16" s="190">
        <f t="shared" si="9"/>
        <v>0</v>
      </c>
      <c r="AL16" s="190">
        <f t="shared" si="9"/>
        <v>0</v>
      </c>
      <c r="AM16" s="190">
        <f t="shared" si="9"/>
        <v>650438916</v>
      </c>
      <c r="AN16" s="190">
        <f t="shared" si="9"/>
        <v>650438916</v>
      </c>
      <c r="AO16" s="190">
        <f t="shared" si="9"/>
        <v>506274807</v>
      </c>
      <c r="AP16" s="190">
        <f t="shared" si="9"/>
        <v>506274807</v>
      </c>
      <c r="AQ16" s="190">
        <f t="shared" si="9"/>
        <v>1277916021.0000002</v>
      </c>
      <c r="AR16" s="190">
        <f t="shared" si="9"/>
        <v>1266818821.0000002</v>
      </c>
      <c r="AS16" s="190">
        <f t="shared" si="9"/>
        <v>1122654712</v>
      </c>
      <c r="AT16" s="190">
        <f t="shared" si="9"/>
        <v>1117382372</v>
      </c>
      <c r="AU16" s="233"/>
      <c r="AV16" s="234"/>
    </row>
    <row r="17" spans="1:48" ht="26" thickTop="1" thickBot="1" x14ac:dyDescent="0.3">
      <c r="A17" s="139" t="s">
        <v>754</v>
      </c>
      <c r="B17" s="191">
        <f t="shared" ref="B17:B23" si="10">+C17+G17+K17+O17+S17+W17+AA17+AE17+AI17+AM17</f>
        <v>740729176.39999998</v>
      </c>
      <c r="C17" s="191">
        <v>90290260.400000006</v>
      </c>
      <c r="D17" s="191">
        <v>89600271.400000006</v>
      </c>
      <c r="E17" s="191">
        <v>89600271.400000006</v>
      </c>
      <c r="F17" s="191">
        <v>88907645.400000006</v>
      </c>
      <c r="G17" s="191"/>
      <c r="H17" s="191">
        <v>0</v>
      </c>
      <c r="I17" s="191">
        <v>0</v>
      </c>
      <c r="J17" s="191">
        <v>0</v>
      </c>
      <c r="K17" s="191">
        <v>0</v>
      </c>
      <c r="L17" s="191">
        <v>0</v>
      </c>
      <c r="M17" s="191">
        <v>0</v>
      </c>
      <c r="N17" s="191">
        <v>0</v>
      </c>
      <c r="O17" s="191">
        <v>0</v>
      </c>
      <c r="P17" s="191">
        <v>0</v>
      </c>
      <c r="Q17" s="191">
        <v>0</v>
      </c>
      <c r="R17" s="191">
        <v>0</v>
      </c>
      <c r="S17" s="191"/>
      <c r="T17" s="191">
        <v>0</v>
      </c>
      <c r="U17" s="191">
        <v>0</v>
      </c>
      <c r="V17" s="191">
        <v>0</v>
      </c>
      <c r="W17" s="191"/>
      <c r="X17" s="191">
        <v>0</v>
      </c>
      <c r="Y17" s="191">
        <v>0</v>
      </c>
      <c r="Z17" s="191">
        <v>0</v>
      </c>
      <c r="AA17" s="191">
        <v>0</v>
      </c>
      <c r="AB17" s="191">
        <v>0</v>
      </c>
      <c r="AC17" s="191">
        <v>0</v>
      </c>
      <c r="AD17" s="191">
        <v>0</v>
      </c>
      <c r="AE17" s="191">
        <v>0</v>
      </c>
      <c r="AF17" s="191">
        <v>0</v>
      </c>
      <c r="AG17" s="191">
        <v>0</v>
      </c>
      <c r="AH17" s="191">
        <v>0</v>
      </c>
      <c r="AI17" s="191">
        <v>0</v>
      </c>
      <c r="AJ17" s="191">
        <v>0</v>
      </c>
      <c r="AK17" s="191">
        <v>0</v>
      </c>
      <c r="AL17" s="191">
        <v>0</v>
      </c>
      <c r="AM17" s="191">
        <v>650438916</v>
      </c>
      <c r="AN17" s="191">
        <v>650438916</v>
      </c>
      <c r="AO17" s="191">
        <v>506274807</v>
      </c>
      <c r="AP17" s="191">
        <v>506274807</v>
      </c>
      <c r="AQ17" s="235">
        <f t="shared" ref="AQ17:AQ23" si="11">+C17+G17+K17+O17+S17+W17+AA17+AE17+AI17+AM17</f>
        <v>740729176.39999998</v>
      </c>
      <c r="AR17" s="235">
        <f t="shared" ref="AR17:AR23" si="12">+D17+H17+L17+P17+T17+X17+AB17+AF17+AJ17+AN17</f>
        <v>740039187.39999998</v>
      </c>
      <c r="AS17" s="235">
        <f t="shared" ref="AS17:AT23" si="13">+E17+I17+M17+Q17+U17+Y17+AC17+AG17+AK17+AO17</f>
        <v>595875078.39999998</v>
      </c>
      <c r="AT17" s="235">
        <f t="shared" si="13"/>
        <v>595182452.39999998</v>
      </c>
      <c r="AU17" s="233"/>
      <c r="AV17" s="234"/>
    </row>
    <row r="18" spans="1:48" ht="19.5" customHeight="1" thickTop="1" thickBot="1" x14ac:dyDescent="0.3">
      <c r="A18" s="139" t="s">
        <v>755</v>
      </c>
      <c r="B18" s="191">
        <f t="shared" si="10"/>
        <v>288397251</v>
      </c>
      <c r="C18" s="191">
        <v>288397251</v>
      </c>
      <c r="D18" s="191">
        <v>278416271</v>
      </c>
      <c r="E18" s="191">
        <v>278416271</v>
      </c>
      <c r="F18" s="191">
        <v>276607061</v>
      </c>
      <c r="G18" s="191"/>
      <c r="H18" s="191">
        <v>0</v>
      </c>
      <c r="I18" s="191">
        <v>0</v>
      </c>
      <c r="J18" s="191">
        <v>0</v>
      </c>
      <c r="K18" s="191">
        <v>0</v>
      </c>
      <c r="L18" s="191">
        <v>0</v>
      </c>
      <c r="M18" s="191">
        <v>0</v>
      </c>
      <c r="N18" s="191">
        <v>0</v>
      </c>
      <c r="O18" s="191">
        <v>0</v>
      </c>
      <c r="P18" s="191">
        <v>0</v>
      </c>
      <c r="Q18" s="191">
        <v>0</v>
      </c>
      <c r="R18" s="191">
        <v>0</v>
      </c>
      <c r="S18" s="191"/>
      <c r="T18" s="191">
        <v>0</v>
      </c>
      <c r="U18" s="191">
        <v>0</v>
      </c>
      <c r="V18" s="191">
        <v>0</v>
      </c>
      <c r="W18" s="191"/>
      <c r="X18" s="191">
        <v>0</v>
      </c>
      <c r="Y18" s="191">
        <v>0</v>
      </c>
      <c r="Z18" s="191">
        <v>0</v>
      </c>
      <c r="AA18" s="191">
        <v>0</v>
      </c>
      <c r="AB18" s="191">
        <v>0</v>
      </c>
      <c r="AC18" s="191">
        <v>0</v>
      </c>
      <c r="AD18" s="191">
        <v>0</v>
      </c>
      <c r="AE18" s="191">
        <v>0</v>
      </c>
      <c r="AF18" s="191">
        <v>0</v>
      </c>
      <c r="AG18" s="191">
        <v>0</v>
      </c>
      <c r="AH18" s="191">
        <v>0</v>
      </c>
      <c r="AI18" s="191">
        <v>0</v>
      </c>
      <c r="AJ18" s="191">
        <v>0</v>
      </c>
      <c r="AK18" s="191">
        <v>0</v>
      </c>
      <c r="AL18" s="191">
        <v>0</v>
      </c>
      <c r="AM18" s="191"/>
      <c r="AN18" s="191">
        <v>0</v>
      </c>
      <c r="AO18" s="191">
        <v>0</v>
      </c>
      <c r="AP18" s="191">
        <v>0</v>
      </c>
      <c r="AQ18" s="235">
        <f t="shared" si="11"/>
        <v>288397251</v>
      </c>
      <c r="AR18" s="235">
        <f t="shared" si="12"/>
        <v>278416271</v>
      </c>
      <c r="AS18" s="235">
        <f t="shared" si="13"/>
        <v>278416271</v>
      </c>
      <c r="AT18" s="235">
        <f t="shared" si="13"/>
        <v>276607061</v>
      </c>
      <c r="AU18" s="233"/>
      <c r="AV18" s="234"/>
    </row>
    <row r="19" spans="1:48" ht="26" thickTop="1" thickBot="1" x14ac:dyDescent="0.3">
      <c r="A19" s="139" t="s">
        <v>889</v>
      </c>
      <c r="B19" s="191">
        <f t="shared" si="10"/>
        <v>98934159.800000101</v>
      </c>
      <c r="C19" s="191">
        <v>98934159.800000101</v>
      </c>
      <c r="D19" s="191">
        <v>98827602.400000006</v>
      </c>
      <c r="E19" s="191">
        <v>98827602.400000006</v>
      </c>
      <c r="F19" s="191">
        <v>98134976.400000006</v>
      </c>
      <c r="G19" s="191"/>
      <c r="H19" s="191">
        <v>0</v>
      </c>
      <c r="I19" s="191">
        <v>0</v>
      </c>
      <c r="J19" s="191">
        <v>0</v>
      </c>
      <c r="K19" s="191">
        <v>0</v>
      </c>
      <c r="L19" s="191">
        <v>0</v>
      </c>
      <c r="M19" s="191">
        <v>0</v>
      </c>
      <c r="N19" s="191">
        <v>0</v>
      </c>
      <c r="O19" s="191">
        <v>0</v>
      </c>
      <c r="P19" s="191">
        <v>0</v>
      </c>
      <c r="Q19" s="191">
        <v>0</v>
      </c>
      <c r="R19" s="191">
        <v>0</v>
      </c>
      <c r="S19" s="191"/>
      <c r="T19" s="191">
        <v>0</v>
      </c>
      <c r="U19" s="191">
        <v>0</v>
      </c>
      <c r="V19" s="191">
        <v>0</v>
      </c>
      <c r="W19" s="191"/>
      <c r="X19" s="191">
        <v>0</v>
      </c>
      <c r="Y19" s="191">
        <v>0</v>
      </c>
      <c r="Z19" s="191">
        <v>0</v>
      </c>
      <c r="AA19" s="191">
        <v>0</v>
      </c>
      <c r="AB19" s="191">
        <v>0</v>
      </c>
      <c r="AC19" s="191">
        <v>0</v>
      </c>
      <c r="AD19" s="191">
        <v>0</v>
      </c>
      <c r="AE19" s="191">
        <v>0</v>
      </c>
      <c r="AF19" s="191">
        <v>0</v>
      </c>
      <c r="AG19" s="191">
        <v>0</v>
      </c>
      <c r="AH19" s="191">
        <v>0</v>
      </c>
      <c r="AI19" s="191">
        <v>0</v>
      </c>
      <c r="AJ19" s="191">
        <v>0</v>
      </c>
      <c r="AK19" s="191">
        <v>0</v>
      </c>
      <c r="AL19" s="191">
        <v>0</v>
      </c>
      <c r="AM19" s="191"/>
      <c r="AN19" s="191">
        <v>0</v>
      </c>
      <c r="AO19" s="191">
        <v>0</v>
      </c>
      <c r="AP19" s="191">
        <v>0</v>
      </c>
      <c r="AQ19" s="235">
        <f t="shared" si="11"/>
        <v>98934159.800000101</v>
      </c>
      <c r="AR19" s="235">
        <f t="shared" si="12"/>
        <v>98827602.400000006</v>
      </c>
      <c r="AS19" s="235">
        <f t="shared" si="13"/>
        <v>98827602.400000006</v>
      </c>
      <c r="AT19" s="235">
        <f t="shared" si="13"/>
        <v>98134976.400000006</v>
      </c>
      <c r="AU19" s="233"/>
      <c r="AV19" s="234"/>
    </row>
    <row r="20" spans="1:48" ht="26" thickTop="1" thickBot="1" x14ac:dyDescent="0.3">
      <c r="A20" s="139" t="s">
        <v>756</v>
      </c>
      <c r="B20" s="191">
        <f t="shared" si="10"/>
        <v>49951811.199999996</v>
      </c>
      <c r="C20" s="191">
        <v>49951811.199999996</v>
      </c>
      <c r="D20" s="191">
        <v>49845253.399999999</v>
      </c>
      <c r="E20" s="191">
        <v>49845253.399999999</v>
      </c>
      <c r="F20" s="191">
        <v>49152627.399999999</v>
      </c>
      <c r="G20" s="191"/>
      <c r="H20" s="191">
        <v>0</v>
      </c>
      <c r="I20" s="191">
        <v>0</v>
      </c>
      <c r="J20" s="191">
        <v>0</v>
      </c>
      <c r="K20" s="191">
        <v>0</v>
      </c>
      <c r="L20" s="191">
        <v>0</v>
      </c>
      <c r="M20" s="191">
        <v>0</v>
      </c>
      <c r="N20" s="191">
        <v>0</v>
      </c>
      <c r="O20" s="191">
        <v>0</v>
      </c>
      <c r="P20" s="191">
        <v>0</v>
      </c>
      <c r="Q20" s="191">
        <v>0</v>
      </c>
      <c r="R20" s="191">
        <v>0</v>
      </c>
      <c r="S20" s="191"/>
      <c r="T20" s="191">
        <v>0</v>
      </c>
      <c r="U20" s="191">
        <v>0</v>
      </c>
      <c r="V20" s="191">
        <v>0</v>
      </c>
      <c r="W20" s="191"/>
      <c r="X20" s="191">
        <v>0</v>
      </c>
      <c r="Y20" s="191">
        <v>0</v>
      </c>
      <c r="Z20" s="191">
        <v>0</v>
      </c>
      <c r="AA20" s="191">
        <v>0</v>
      </c>
      <c r="AB20" s="191">
        <v>0</v>
      </c>
      <c r="AC20" s="191">
        <v>0</v>
      </c>
      <c r="AD20" s="191">
        <v>0</v>
      </c>
      <c r="AE20" s="191">
        <v>0</v>
      </c>
      <c r="AF20" s="191">
        <v>0</v>
      </c>
      <c r="AG20" s="191">
        <v>0</v>
      </c>
      <c r="AH20" s="191">
        <v>0</v>
      </c>
      <c r="AI20" s="191">
        <v>0</v>
      </c>
      <c r="AJ20" s="191">
        <v>0</v>
      </c>
      <c r="AK20" s="191">
        <v>0</v>
      </c>
      <c r="AL20" s="191">
        <v>0</v>
      </c>
      <c r="AM20" s="191"/>
      <c r="AN20" s="191">
        <v>0</v>
      </c>
      <c r="AO20" s="191">
        <v>0</v>
      </c>
      <c r="AP20" s="191">
        <v>0</v>
      </c>
      <c r="AQ20" s="235">
        <f t="shared" si="11"/>
        <v>49951811.199999996</v>
      </c>
      <c r="AR20" s="235">
        <f t="shared" si="12"/>
        <v>49845253.399999999</v>
      </c>
      <c r="AS20" s="235">
        <f t="shared" si="13"/>
        <v>49845253.399999999</v>
      </c>
      <c r="AT20" s="235">
        <f t="shared" si="13"/>
        <v>49152627.399999999</v>
      </c>
      <c r="AU20" s="233"/>
      <c r="AV20" s="234"/>
    </row>
    <row r="21" spans="1:48" ht="13.5" thickTop="1" thickBot="1" x14ac:dyDescent="0.3">
      <c r="A21" s="139" t="s">
        <v>757</v>
      </c>
      <c r="B21" s="191">
        <f t="shared" si="10"/>
        <v>49951811.199999996</v>
      </c>
      <c r="C21" s="191">
        <v>49951811.199999996</v>
      </c>
      <c r="D21" s="191">
        <v>49845253.399999999</v>
      </c>
      <c r="E21" s="191">
        <v>49845253.399999999</v>
      </c>
      <c r="F21" s="191">
        <v>49152627.399999999</v>
      </c>
      <c r="G21" s="191"/>
      <c r="H21" s="191">
        <v>0</v>
      </c>
      <c r="I21" s="191">
        <v>0</v>
      </c>
      <c r="J21" s="191">
        <v>0</v>
      </c>
      <c r="K21" s="191">
        <v>0</v>
      </c>
      <c r="L21" s="191">
        <v>0</v>
      </c>
      <c r="M21" s="191">
        <v>0</v>
      </c>
      <c r="N21" s="191">
        <v>0</v>
      </c>
      <c r="O21" s="191">
        <v>0</v>
      </c>
      <c r="P21" s="191">
        <v>0</v>
      </c>
      <c r="Q21" s="191">
        <v>0</v>
      </c>
      <c r="R21" s="191">
        <v>0</v>
      </c>
      <c r="S21" s="191"/>
      <c r="T21" s="191">
        <v>0</v>
      </c>
      <c r="U21" s="191">
        <v>0</v>
      </c>
      <c r="V21" s="191">
        <v>0</v>
      </c>
      <c r="W21" s="191"/>
      <c r="X21" s="191">
        <v>0</v>
      </c>
      <c r="Y21" s="191">
        <v>0</v>
      </c>
      <c r="Z21" s="191">
        <v>0</v>
      </c>
      <c r="AA21" s="191">
        <v>0</v>
      </c>
      <c r="AB21" s="191">
        <v>0</v>
      </c>
      <c r="AC21" s="191">
        <v>0</v>
      </c>
      <c r="AD21" s="191">
        <v>0</v>
      </c>
      <c r="AE21" s="191">
        <v>0</v>
      </c>
      <c r="AF21" s="191">
        <v>0</v>
      </c>
      <c r="AG21" s="191">
        <v>0</v>
      </c>
      <c r="AH21" s="191">
        <v>0</v>
      </c>
      <c r="AI21" s="191">
        <v>0</v>
      </c>
      <c r="AJ21" s="191">
        <v>0</v>
      </c>
      <c r="AK21" s="191">
        <v>0</v>
      </c>
      <c r="AL21" s="191">
        <v>0</v>
      </c>
      <c r="AM21" s="191"/>
      <c r="AN21" s="191">
        <v>0</v>
      </c>
      <c r="AO21" s="191">
        <v>0</v>
      </c>
      <c r="AP21" s="191">
        <v>0</v>
      </c>
      <c r="AQ21" s="235">
        <f t="shared" si="11"/>
        <v>49951811.199999996</v>
      </c>
      <c r="AR21" s="235">
        <f t="shared" si="12"/>
        <v>49845253.399999999</v>
      </c>
      <c r="AS21" s="235">
        <f t="shared" si="13"/>
        <v>49845253.399999999</v>
      </c>
      <c r="AT21" s="235">
        <f t="shared" si="13"/>
        <v>49152627.399999999</v>
      </c>
      <c r="AU21" s="233"/>
      <c r="AV21" s="234"/>
    </row>
    <row r="22" spans="1:48" ht="26" thickTop="1" thickBot="1" x14ac:dyDescent="0.3">
      <c r="A22" s="139" t="s">
        <v>758</v>
      </c>
      <c r="B22" s="191">
        <f t="shared" si="10"/>
        <v>0</v>
      </c>
      <c r="C22" s="191">
        <v>0</v>
      </c>
      <c r="D22" s="191">
        <v>0</v>
      </c>
      <c r="E22" s="191">
        <v>0</v>
      </c>
      <c r="F22" s="191">
        <v>0</v>
      </c>
      <c r="G22" s="191"/>
      <c r="H22" s="191">
        <v>0</v>
      </c>
      <c r="I22" s="191">
        <v>0</v>
      </c>
      <c r="J22" s="191">
        <v>0</v>
      </c>
      <c r="K22" s="191">
        <v>0</v>
      </c>
      <c r="L22" s="191">
        <v>0</v>
      </c>
      <c r="M22" s="191">
        <v>0</v>
      </c>
      <c r="N22" s="191">
        <v>0</v>
      </c>
      <c r="O22" s="191">
        <v>0</v>
      </c>
      <c r="P22" s="191">
        <v>0</v>
      </c>
      <c r="Q22" s="191">
        <v>0</v>
      </c>
      <c r="R22" s="191">
        <v>0</v>
      </c>
      <c r="S22" s="191"/>
      <c r="T22" s="191">
        <v>0</v>
      </c>
      <c r="U22" s="191">
        <v>0</v>
      </c>
      <c r="V22" s="191">
        <v>0</v>
      </c>
      <c r="W22" s="191"/>
      <c r="X22" s="191">
        <v>0</v>
      </c>
      <c r="Y22" s="191">
        <v>0</v>
      </c>
      <c r="Z22" s="191">
        <v>0</v>
      </c>
      <c r="AA22" s="191">
        <v>0</v>
      </c>
      <c r="AB22" s="191">
        <v>0</v>
      </c>
      <c r="AC22" s="191">
        <v>0</v>
      </c>
      <c r="AD22" s="191">
        <v>0</v>
      </c>
      <c r="AE22" s="191">
        <v>0</v>
      </c>
      <c r="AF22" s="191">
        <v>0</v>
      </c>
      <c r="AG22" s="191">
        <v>0</v>
      </c>
      <c r="AH22" s="191">
        <v>0</v>
      </c>
      <c r="AI22" s="191">
        <v>0</v>
      </c>
      <c r="AJ22" s="191">
        <v>0</v>
      </c>
      <c r="AK22" s="191">
        <v>0</v>
      </c>
      <c r="AL22" s="191">
        <v>0</v>
      </c>
      <c r="AM22" s="191"/>
      <c r="AN22" s="191">
        <v>0</v>
      </c>
      <c r="AO22" s="191">
        <v>0</v>
      </c>
      <c r="AP22" s="191">
        <v>0</v>
      </c>
      <c r="AQ22" s="235">
        <f t="shared" si="11"/>
        <v>0</v>
      </c>
      <c r="AR22" s="235">
        <f t="shared" si="12"/>
        <v>0</v>
      </c>
      <c r="AS22" s="235">
        <f t="shared" si="13"/>
        <v>0</v>
      </c>
      <c r="AT22" s="235">
        <f t="shared" si="13"/>
        <v>0</v>
      </c>
      <c r="AU22" s="233"/>
      <c r="AV22" s="234"/>
    </row>
    <row r="23" spans="1:48" ht="26" thickTop="1" thickBot="1" x14ac:dyDescent="0.3">
      <c r="A23" s="139" t="s">
        <v>759</v>
      </c>
      <c r="B23" s="191">
        <f t="shared" si="10"/>
        <v>49951811.399999999</v>
      </c>
      <c r="C23" s="191">
        <v>49951811.399999999</v>
      </c>
      <c r="D23" s="191">
        <v>49845253.399999999</v>
      </c>
      <c r="E23" s="191">
        <v>49845253.399999999</v>
      </c>
      <c r="F23" s="191">
        <v>49152627.399999999</v>
      </c>
      <c r="G23" s="191"/>
      <c r="H23" s="191">
        <v>0</v>
      </c>
      <c r="I23" s="191">
        <v>0</v>
      </c>
      <c r="J23" s="191">
        <v>0</v>
      </c>
      <c r="K23" s="191">
        <v>0</v>
      </c>
      <c r="L23" s="191">
        <v>0</v>
      </c>
      <c r="M23" s="191">
        <v>0</v>
      </c>
      <c r="N23" s="191">
        <v>0</v>
      </c>
      <c r="O23" s="191">
        <v>0</v>
      </c>
      <c r="P23" s="191">
        <v>0</v>
      </c>
      <c r="Q23" s="191">
        <v>0</v>
      </c>
      <c r="R23" s="191">
        <v>0</v>
      </c>
      <c r="S23" s="191"/>
      <c r="T23" s="191">
        <v>0</v>
      </c>
      <c r="U23" s="191">
        <v>0</v>
      </c>
      <c r="V23" s="191">
        <v>0</v>
      </c>
      <c r="W23" s="191"/>
      <c r="X23" s="191">
        <v>0</v>
      </c>
      <c r="Y23" s="191">
        <v>0</v>
      </c>
      <c r="Z23" s="191">
        <v>0</v>
      </c>
      <c r="AA23" s="191">
        <v>0</v>
      </c>
      <c r="AB23" s="191">
        <v>0</v>
      </c>
      <c r="AC23" s="191">
        <v>0</v>
      </c>
      <c r="AD23" s="191">
        <v>0</v>
      </c>
      <c r="AE23" s="191">
        <v>0</v>
      </c>
      <c r="AF23" s="191">
        <v>0</v>
      </c>
      <c r="AG23" s="191">
        <v>0</v>
      </c>
      <c r="AH23" s="191">
        <v>0</v>
      </c>
      <c r="AI23" s="191">
        <v>0</v>
      </c>
      <c r="AJ23" s="191">
        <v>0</v>
      </c>
      <c r="AK23" s="191">
        <v>0</v>
      </c>
      <c r="AL23" s="191">
        <v>0</v>
      </c>
      <c r="AM23" s="191"/>
      <c r="AN23" s="191">
        <v>0</v>
      </c>
      <c r="AO23" s="191">
        <v>0</v>
      </c>
      <c r="AP23" s="191">
        <v>0</v>
      </c>
      <c r="AQ23" s="235">
        <f t="shared" si="11"/>
        <v>49951811.399999999</v>
      </c>
      <c r="AR23" s="235">
        <f t="shared" si="12"/>
        <v>49845253.399999999</v>
      </c>
      <c r="AS23" s="235">
        <f t="shared" si="13"/>
        <v>49845253.399999999</v>
      </c>
      <c r="AT23" s="235">
        <f t="shared" si="13"/>
        <v>49152627.399999999</v>
      </c>
      <c r="AU23" s="233"/>
      <c r="AV23" s="234"/>
    </row>
    <row r="24" spans="1:48" ht="14" thickTop="1" thickBot="1" x14ac:dyDescent="0.35">
      <c r="A24" s="140" t="s">
        <v>761</v>
      </c>
      <c r="B24" s="188">
        <f>+B25</f>
        <v>3288100733.0700002</v>
      </c>
      <c r="C24" s="188">
        <f t="shared" ref="C24:AT24" si="14">+C25</f>
        <v>759170190.18000007</v>
      </c>
      <c r="D24" s="188">
        <f t="shared" si="14"/>
        <v>724708894.10115004</v>
      </c>
      <c r="E24" s="188">
        <f t="shared" si="14"/>
        <v>688176670</v>
      </c>
      <c r="F24" s="188">
        <f t="shared" si="14"/>
        <v>494554990</v>
      </c>
      <c r="G24" s="188">
        <f t="shared" si="14"/>
        <v>21600000</v>
      </c>
      <c r="H24" s="188">
        <f t="shared" si="14"/>
        <v>21600000</v>
      </c>
      <c r="I24" s="188">
        <f t="shared" si="14"/>
        <v>21600000</v>
      </c>
      <c r="J24" s="188">
        <f t="shared" si="14"/>
        <v>21600000</v>
      </c>
      <c r="K24" s="188">
        <f t="shared" si="14"/>
        <v>0</v>
      </c>
      <c r="L24" s="188">
        <f t="shared" si="14"/>
        <v>0</v>
      </c>
      <c r="M24" s="188">
        <f t="shared" si="14"/>
        <v>0</v>
      </c>
      <c r="N24" s="188">
        <f t="shared" si="14"/>
        <v>0</v>
      </c>
      <c r="O24" s="188">
        <f t="shared" si="14"/>
        <v>0</v>
      </c>
      <c r="P24" s="188">
        <f t="shared" si="14"/>
        <v>0</v>
      </c>
      <c r="Q24" s="188">
        <f t="shared" si="14"/>
        <v>0</v>
      </c>
      <c r="R24" s="188">
        <f t="shared" si="14"/>
        <v>0</v>
      </c>
      <c r="S24" s="188">
        <f t="shared" si="14"/>
        <v>0</v>
      </c>
      <c r="T24" s="188">
        <f t="shared" si="14"/>
        <v>0</v>
      </c>
      <c r="U24" s="188">
        <f t="shared" si="14"/>
        <v>0</v>
      </c>
      <c r="V24" s="188">
        <f t="shared" si="14"/>
        <v>0</v>
      </c>
      <c r="W24" s="188">
        <f t="shared" si="14"/>
        <v>0</v>
      </c>
      <c r="X24" s="188">
        <f t="shared" si="14"/>
        <v>0</v>
      </c>
      <c r="Y24" s="188">
        <f t="shared" si="14"/>
        <v>0</v>
      </c>
      <c r="Z24" s="188">
        <f t="shared" si="14"/>
        <v>0</v>
      </c>
      <c r="AA24" s="188">
        <f t="shared" si="14"/>
        <v>56971613</v>
      </c>
      <c r="AB24" s="188">
        <f t="shared" si="14"/>
        <v>56971613</v>
      </c>
      <c r="AC24" s="188">
        <f t="shared" si="14"/>
        <v>0</v>
      </c>
      <c r="AD24" s="188">
        <f t="shared" si="14"/>
        <v>0</v>
      </c>
      <c r="AE24" s="188">
        <f t="shared" si="14"/>
        <v>2292267643.8899999</v>
      </c>
      <c r="AF24" s="188">
        <f t="shared" si="14"/>
        <v>2160234037</v>
      </c>
      <c r="AG24" s="188">
        <f t="shared" si="14"/>
        <v>2149477594</v>
      </c>
      <c r="AH24" s="188">
        <f t="shared" si="14"/>
        <v>1681753684</v>
      </c>
      <c r="AI24" s="188">
        <f t="shared" si="14"/>
        <v>158091286</v>
      </c>
      <c r="AJ24" s="188">
        <f t="shared" si="14"/>
        <v>158091286</v>
      </c>
      <c r="AK24" s="188">
        <f t="shared" si="14"/>
        <v>134292742</v>
      </c>
      <c r="AL24" s="188">
        <f t="shared" si="14"/>
        <v>0</v>
      </c>
      <c r="AM24" s="188">
        <f t="shared" si="14"/>
        <v>0</v>
      </c>
      <c r="AN24" s="188">
        <f t="shared" si="14"/>
        <v>0</v>
      </c>
      <c r="AO24" s="188">
        <f t="shared" si="14"/>
        <v>0</v>
      </c>
      <c r="AP24" s="188">
        <f t="shared" si="14"/>
        <v>0</v>
      </c>
      <c r="AQ24" s="188">
        <f t="shared" si="14"/>
        <v>3288100733.0700002</v>
      </c>
      <c r="AR24" s="188">
        <f t="shared" si="14"/>
        <v>3121605830.10115</v>
      </c>
      <c r="AS24" s="188">
        <f t="shared" si="14"/>
        <v>2993547006</v>
      </c>
      <c r="AT24" s="188">
        <f t="shared" si="14"/>
        <v>2197908674</v>
      </c>
      <c r="AU24" s="233"/>
      <c r="AV24" s="234"/>
    </row>
    <row r="25" spans="1:48" ht="28" customHeight="1" thickTop="1" thickBot="1" x14ac:dyDescent="0.4">
      <c r="A25" s="137" t="s">
        <v>762</v>
      </c>
      <c r="B25" s="189">
        <f>+B26+B36</f>
        <v>3288100733.0700002</v>
      </c>
      <c r="C25" s="189">
        <f t="shared" ref="C25:AT25" si="15">+C26+C36</f>
        <v>759170190.18000007</v>
      </c>
      <c r="D25" s="189">
        <f t="shared" si="15"/>
        <v>724708894.10115004</v>
      </c>
      <c r="E25" s="189">
        <f t="shared" si="15"/>
        <v>688176670</v>
      </c>
      <c r="F25" s="189">
        <f t="shared" si="15"/>
        <v>494554990</v>
      </c>
      <c r="G25" s="189">
        <f t="shared" si="15"/>
        <v>21600000</v>
      </c>
      <c r="H25" s="189">
        <f t="shared" si="15"/>
        <v>21600000</v>
      </c>
      <c r="I25" s="189">
        <f t="shared" si="15"/>
        <v>21600000</v>
      </c>
      <c r="J25" s="189">
        <f t="shared" si="15"/>
        <v>21600000</v>
      </c>
      <c r="K25" s="189">
        <f t="shared" si="15"/>
        <v>0</v>
      </c>
      <c r="L25" s="189">
        <f t="shared" si="15"/>
        <v>0</v>
      </c>
      <c r="M25" s="189">
        <f t="shared" si="15"/>
        <v>0</v>
      </c>
      <c r="N25" s="189">
        <f t="shared" si="15"/>
        <v>0</v>
      </c>
      <c r="O25" s="189">
        <f t="shared" si="15"/>
        <v>0</v>
      </c>
      <c r="P25" s="189">
        <f t="shared" si="15"/>
        <v>0</v>
      </c>
      <c r="Q25" s="189">
        <f t="shared" si="15"/>
        <v>0</v>
      </c>
      <c r="R25" s="189">
        <f t="shared" si="15"/>
        <v>0</v>
      </c>
      <c r="S25" s="189">
        <f t="shared" si="15"/>
        <v>0</v>
      </c>
      <c r="T25" s="189">
        <f t="shared" si="15"/>
        <v>0</v>
      </c>
      <c r="U25" s="189">
        <f t="shared" si="15"/>
        <v>0</v>
      </c>
      <c r="V25" s="189">
        <f t="shared" si="15"/>
        <v>0</v>
      </c>
      <c r="W25" s="189">
        <f t="shared" si="15"/>
        <v>0</v>
      </c>
      <c r="X25" s="189">
        <f t="shared" si="15"/>
        <v>0</v>
      </c>
      <c r="Y25" s="189">
        <f t="shared" si="15"/>
        <v>0</v>
      </c>
      <c r="Z25" s="189">
        <f t="shared" si="15"/>
        <v>0</v>
      </c>
      <c r="AA25" s="189">
        <f t="shared" si="15"/>
        <v>56971613</v>
      </c>
      <c r="AB25" s="189">
        <f t="shared" si="15"/>
        <v>56971613</v>
      </c>
      <c r="AC25" s="189">
        <f t="shared" si="15"/>
        <v>0</v>
      </c>
      <c r="AD25" s="189">
        <f t="shared" si="15"/>
        <v>0</v>
      </c>
      <c r="AE25" s="189">
        <f t="shared" si="15"/>
        <v>2292267643.8899999</v>
      </c>
      <c r="AF25" s="189">
        <f t="shared" si="15"/>
        <v>2160234037</v>
      </c>
      <c r="AG25" s="189">
        <f t="shared" si="15"/>
        <v>2149477594</v>
      </c>
      <c r="AH25" s="189">
        <f t="shared" si="15"/>
        <v>1681753684</v>
      </c>
      <c r="AI25" s="189">
        <f t="shared" si="15"/>
        <v>158091286</v>
      </c>
      <c r="AJ25" s="189">
        <f t="shared" si="15"/>
        <v>158091286</v>
      </c>
      <c r="AK25" s="189">
        <f t="shared" si="15"/>
        <v>134292742</v>
      </c>
      <c r="AL25" s="189">
        <f t="shared" si="15"/>
        <v>0</v>
      </c>
      <c r="AM25" s="189">
        <f t="shared" si="15"/>
        <v>0</v>
      </c>
      <c r="AN25" s="189">
        <f t="shared" si="15"/>
        <v>0</v>
      </c>
      <c r="AO25" s="189">
        <f t="shared" si="15"/>
        <v>0</v>
      </c>
      <c r="AP25" s="189">
        <f t="shared" si="15"/>
        <v>0</v>
      </c>
      <c r="AQ25" s="189">
        <f t="shared" si="15"/>
        <v>3288100733.0700002</v>
      </c>
      <c r="AR25" s="294">
        <f t="shared" si="15"/>
        <v>3121605830.10115</v>
      </c>
      <c r="AS25" s="189">
        <f t="shared" si="15"/>
        <v>2993547006</v>
      </c>
      <c r="AT25" s="189">
        <f t="shared" si="15"/>
        <v>2197908674</v>
      </c>
      <c r="AU25" s="233">
        <v>3288100733.0700002</v>
      </c>
      <c r="AV25" s="234"/>
    </row>
    <row r="26" spans="1:48" ht="34.5" customHeight="1" thickTop="1" thickBot="1" x14ac:dyDescent="0.4">
      <c r="A26" s="138" t="s">
        <v>763</v>
      </c>
      <c r="B26" s="190">
        <f>+B27</f>
        <v>2377077953.6700001</v>
      </c>
      <c r="C26" s="190">
        <f t="shared" ref="C26:AT26" si="16">+C27</f>
        <v>306998881.17000002</v>
      </c>
      <c r="D26" s="190">
        <f t="shared" si="16"/>
        <v>296845739.60115004</v>
      </c>
      <c r="E26" s="190">
        <f t="shared" si="16"/>
        <v>287924420.33115</v>
      </c>
      <c r="F26" s="190">
        <f t="shared" si="16"/>
        <v>155689248.00000083</v>
      </c>
      <c r="G26" s="190">
        <f t="shared" si="16"/>
        <v>21600000</v>
      </c>
      <c r="H26" s="190">
        <f t="shared" si="16"/>
        <v>21600000</v>
      </c>
      <c r="I26" s="190">
        <f t="shared" si="16"/>
        <v>21600000</v>
      </c>
      <c r="J26" s="190">
        <f t="shared" si="16"/>
        <v>21600000</v>
      </c>
      <c r="K26" s="190">
        <f t="shared" si="16"/>
        <v>0</v>
      </c>
      <c r="L26" s="190">
        <f t="shared" si="16"/>
        <v>0</v>
      </c>
      <c r="M26" s="190">
        <f t="shared" si="16"/>
        <v>0</v>
      </c>
      <c r="N26" s="190">
        <f t="shared" si="16"/>
        <v>0</v>
      </c>
      <c r="O26" s="190">
        <f t="shared" si="16"/>
        <v>0</v>
      </c>
      <c r="P26" s="190">
        <f t="shared" si="16"/>
        <v>0</v>
      </c>
      <c r="Q26" s="190">
        <f t="shared" si="16"/>
        <v>0</v>
      </c>
      <c r="R26" s="190">
        <f t="shared" si="16"/>
        <v>0</v>
      </c>
      <c r="S26" s="190">
        <f t="shared" si="16"/>
        <v>0</v>
      </c>
      <c r="T26" s="190">
        <f t="shared" si="16"/>
        <v>0</v>
      </c>
      <c r="U26" s="190">
        <f t="shared" si="16"/>
        <v>0</v>
      </c>
      <c r="V26" s="190">
        <f t="shared" si="16"/>
        <v>0</v>
      </c>
      <c r="W26" s="190">
        <f t="shared" si="16"/>
        <v>0</v>
      </c>
      <c r="X26" s="190">
        <f t="shared" si="16"/>
        <v>0</v>
      </c>
      <c r="Y26" s="190">
        <f t="shared" si="16"/>
        <v>0</v>
      </c>
      <c r="Z26" s="190">
        <f t="shared" si="16"/>
        <v>0</v>
      </c>
      <c r="AA26" s="190">
        <f t="shared" si="16"/>
        <v>56971613</v>
      </c>
      <c r="AB26" s="190">
        <f t="shared" si="16"/>
        <v>56971613</v>
      </c>
      <c r="AC26" s="190">
        <f t="shared" si="16"/>
        <v>0</v>
      </c>
      <c r="AD26" s="190">
        <f t="shared" si="16"/>
        <v>0</v>
      </c>
      <c r="AE26" s="190">
        <f t="shared" si="16"/>
        <v>1833416173.5</v>
      </c>
      <c r="AF26" s="190">
        <f t="shared" si="16"/>
        <v>1716087081</v>
      </c>
      <c r="AG26" s="190">
        <f t="shared" si="16"/>
        <v>1716087081</v>
      </c>
      <c r="AH26" s="190">
        <f t="shared" si="16"/>
        <v>1326513575</v>
      </c>
      <c r="AI26" s="190">
        <f t="shared" si="16"/>
        <v>158091286</v>
      </c>
      <c r="AJ26" s="190">
        <f t="shared" si="16"/>
        <v>158091286</v>
      </c>
      <c r="AK26" s="190">
        <f t="shared" si="16"/>
        <v>134292742</v>
      </c>
      <c r="AL26" s="190">
        <f t="shared" si="16"/>
        <v>0</v>
      </c>
      <c r="AM26" s="190">
        <f t="shared" si="16"/>
        <v>0</v>
      </c>
      <c r="AN26" s="190">
        <f t="shared" si="16"/>
        <v>0</v>
      </c>
      <c r="AO26" s="190">
        <f t="shared" si="16"/>
        <v>0</v>
      </c>
      <c r="AP26" s="190">
        <f t="shared" si="16"/>
        <v>0</v>
      </c>
      <c r="AQ26" s="190">
        <f t="shared" si="16"/>
        <v>2377077953.6700001</v>
      </c>
      <c r="AR26" s="190">
        <f t="shared" si="16"/>
        <v>2249595719.60115</v>
      </c>
      <c r="AS26" s="190">
        <f t="shared" si="16"/>
        <v>2159904243.3311501</v>
      </c>
      <c r="AT26" s="190">
        <f t="shared" si="16"/>
        <v>1503802823.000001</v>
      </c>
      <c r="AU26" s="233">
        <v>2377077953.6700001</v>
      </c>
      <c r="AV26" s="234"/>
    </row>
    <row r="27" spans="1:48" ht="26.25" customHeight="1" thickTop="1" thickBot="1" x14ac:dyDescent="0.3">
      <c r="A27" s="141" t="s">
        <v>764</v>
      </c>
      <c r="B27" s="190">
        <f>SUM(B28:B35)</f>
        <v>2377077953.6700001</v>
      </c>
      <c r="C27" s="190">
        <f t="shared" ref="C27:AT27" si="17">SUM(C28:C35)</f>
        <v>306998881.17000002</v>
      </c>
      <c r="D27" s="190">
        <f t="shared" si="17"/>
        <v>296845739.60115004</v>
      </c>
      <c r="E27" s="190">
        <f t="shared" si="17"/>
        <v>287924420.33115</v>
      </c>
      <c r="F27" s="190">
        <f t="shared" si="17"/>
        <v>155689248.00000083</v>
      </c>
      <c r="G27" s="190">
        <f t="shared" si="17"/>
        <v>21600000</v>
      </c>
      <c r="H27" s="190">
        <f t="shared" si="17"/>
        <v>21600000</v>
      </c>
      <c r="I27" s="190">
        <f t="shared" si="17"/>
        <v>21600000</v>
      </c>
      <c r="J27" s="190">
        <f t="shared" si="17"/>
        <v>21600000</v>
      </c>
      <c r="K27" s="190">
        <f t="shared" si="17"/>
        <v>0</v>
      </c>
      <c r="L27" s="190">
        <f t="shared" si="17"/>
        <v>0</v>
      </c>
      <c r="M27" s="190">
        <f t="shared" si="17"/>
        <v>0</v>
      </c>
      <c r="N27" s="190">
        <f t="shared" si="17"/>
        <v>0</v>
      </c>
      <c r="O27" s="190">
        <f t="shared" si="17"/>
        <v>0</v>
      </c>
      <c r="P27" s="190">
        <f t="shared" si="17"/>
        <v>0</v>
      </c>
      <c r="Q27" s="190">
        <f t="shared" si="17"/>
        <v>0</v>
      </c>
      <c r="R27" s="190">
        <f t="shared" si="17"/>
        <v>0</v>
      </c>
      <c r="S27" s="190">
        <f t="shared" si="17"/>
        <v>0</v>
      </c>
      <c r="T27" s="190">
        <f t="shared" si="17"/>
        <v>0</v>
      </c>
      <c r="U27" s="190">
        <f t="shared" si="17"/>
        <v>0</v>
      </c>
      <c r="V27" s="190">
        <f t="shared" si="17"/>
        <v>0</v>
      </c>
      <c r="W27" s="190">
        <f t="shared" si="17"/>
        <v>0</v>
      </c>
      <c r="X27" s="190">
        <f t="shared" si="17"/>
        <v>0</v>
      </c>
      <c r="Y27" s="190">
        <f t="shared" si="17"/>
        <v>0</v>
      </c>
      <c r="Z27" s="190">
        <f t="shared" si="17"/>
        <v>0</v>
      </c>
      <c r="AA27" s="190">
        <f t="shared" si="17"/>
        <v>56971613</v>
      </c>
      <c r="AB27" s="190">
        <f t="shared" si="17"/>
        <v>56971613</v>
      </c>
      <c r="AC27" s="190">
        <f t="shared" si="17"/>
        <v>0</v>
      </c>
      <c r="AD27" s="190">
        <f t="shared" si="17"/>
        <v>0</v>
      </c>
      <c r="AE27" s="190">
        <f t="shared" si="17"/>
        <v>1833416173.5</v>
      </c>
      <c r="AF27" s="190">
        <f t="shared" si="17"/>
        <v>1716087081</v>
      </c>
      <c r="AG27" s="190">
        <f t="shared" si="17"/>
        <v>1716087081</v>
      </c>
      <c r="AH27" s="190">
        <f t="shared" si="17"/>
        <v>1326513575</v>
      </c>
      <c r="AI27" s="190">
        <f t="shared" si="17"/>
        <v>158091286</v>
      </c>
      <c r="AJ27" s="190">
        <f t="shared" si="17"/>
        <v>158091286</v>
      </c>
      <c r="AK27" s="190">
        <f t="shared" si="17"/>
        <v>134292742</v>
      </c>
      <c r="AL27" s="190">
        <f t="shared" si="17"/>
        <v>0</v>
      </c>
      <c r="AM27" s="190">
        <f t="shared" si="17"/>
        <v>0</v>
      </c>
      <c r="AN27" s="190">
        <f t="shared" si="17"/>
        <v>0</v>
      </c>
      <c r="AO27" s="190">
        <f t="shared" si="17"/>
        <v>0</v>
      </c>
      <c r="AP27" s="190">
        <f t="shared" si="17"/>
        <v>0</v>
      </c>
      <c r="AQ27" s="190">
        <f t="shared" si="17"/>
        <v>2377077953.6700001</v>
      </c>
      <c r="AR27" s="190">
        <f t="shared" si="17"/>
        <v>2249595719.60115</v>
      </c>
      <c r="AS27" s="190">
        <f t="shared" si="17"/>
        <v>2159904243.3311501</v>
      </c>
      <c r="AT27" s="190">
        <f t="shared" si="17"/>
        <v>1503802823.000001</v>
      </c>
      <c r="AU27" s="233"/>
      <c r="AV27" s="234"/>
    </row>
    <row r="28" spans="1:48" ht="29.15" customHeight="1" thickTop="1" thickBot="1" x14ac:dyDescent="0.4">
      <c r="A28" s="268" t="s">
        <v>765</v>
      </c>
      <c r="B28" s="191">
        <f t="shared" ref="B28:B35" si="18">+C28+G28+K28+O28+S28+W28+AA28+AE28+AI28+AM28</f>
        <v>1541898814.1700001</v>
      </c>
      <c r="C28" s="269">
        <f>179753439.58+1.59</f>
        <v>179753441.17000002</v>
      </c>
      <c r="D28" s="227">
        <v>169877248.33115</v>
      </c>
      <c r="E28" s="227">
        <v>169877248.33115</v>
      </c>
      <c r="F28" s="227">
        <v>151934640.00000083</v>
      </c>
      <c r="G28" s="191"/>
      <c r="H28" s="191">
        <v>0</v>
      </c>
      <c r="I28" s="191">
        <v>0</v>
      </c>
      <c r="J28" s="191">
        <v>0</v>
      </c>
      <c r="K28" s="191">
        <v>0</v>
      </c>
      <c r="L28" s="191">
        <v>0</v>
      </c>
      <c r="M28" s="191">
        <v>0</v>
      </c>
      <c r="N28" s="191">
        <v>0</v>
      </c>
      <c r="O28" s="191">
        <v>0</v>
      </c>
      <c r="P28" s="191">
        <v>0</v>
      </c>
      <c r="Q28" s="191">
        <v>0</v>
      </c>
      <c r="R28" s="191">
        <v>0</v>
      </c>
      <c r="S28" s="191"/>
      <c r="T28" s="191">
        <v>0</v>
      </c>
      <c r="U28" s="191">
        <v>0</v>
      </c>
      <c r="V28" s="191">
        <v>0</v>
      </c>
      <c r="W28" s="191"/>
      <c r="X28" s="191">
        <v>0</v>
      </c>
      <c r="Y28" s="191">
        <v>0</v>
      </c>
      <c r="Z28" s="191">
        <v>0</v>
      </c>
      <c r="AA28" s="191">
        <v>0</v>
      </c>
      <c r="AB28" s="191">
        <v>0</v>
      </c>
      <c r="AC28" s="191">
        <v>0</v>
      </c>
      <c r="AD28" s="191">
        <v>0</v>
      </c>
      <c r="AE28" s="191">
        <v>1353720405</v>
      </c>
      <c r="AF28" s="191">
        <v>1254383078</v>
      </c>
      <c r="AG28" s="191">
        <v>1254383078</v>
      </c>
      <c r="AH28" s="191">
        <v>954077758</v>
      </c>
      <c r="AI28" s="191">
        <v>8424968</v>
      </c>
      <c r="AJ28" s="191">
        <v>8424968</v>
      </c>
      <c r="AK28" s="191">
        <v>8424968</v>
      </c>
      <c r="AL28" s="191">
        <v>0</v>
      </c>
      <c r="AM28" s="191"/>
      <c r="AN28" s="191">
        <v>0</v>
      </c>
      <c r="AO28" s="191">
        <v>0</v>
      </c>
      <c r="AP28" s="191">
        <v>0</v>
      </c>
      <c r="AQ28" s="235">
        <f t="shared" ref="AQ28:AQ35" si="19">+C28+G28+K28+O28+S28+W28+AA28+AE28+AI28+AM28</f>
        <v>1541898814.1700001</v>
      </c>
      <c r="AR28" s="235">
        <f t="shared" ref="AR28:AR35" si="20">+D28+H28+L28+P28+T28+X28+AB28+AF28+AJ28+AN28</f>
        <v>1432685294.3311501</v>
      </c>
      <c r="AS28" s="235">
        <f t="shared" ref="AS28:AT35" si="21">+E28+I28+M28+Q28+U28+Y28+AC28+AG28+AK28+AO28</f>
        <v>1432685294.3311501</v>
      </c>
      <c r="AT28" s="235">
        <f t="shared" si="21"/>
        <v>1106012398.000001</v>
      </c>
      <c r="AU28" s="233"/>
      <c r="AV28" s="234"/>
    </row>
    <row r="29" spans="1:48" ht="29.15" customHeight="1" thickTop="1" thickBot="1" x14ac:dyDescent="0.3">
      <c r="A29" s="139" t="s">
        <v>766</v>
      </c>
      <c r="B29" s="191">
        <f t="shared" si="18"/>
        <v>138094724.5</v>
      </c>
      <c r="C29" s="191">
        <v>18406590</v>
      </c>
      <c r="D29" s="272">
        <f>18406590-0.5-0.23</f>
        <v>18406589.27</v>
      </c>
      <c r="E29" s="191">
        <v>9485270</v>
      </c>
      <c r="F29" s="191">
        <v>0</v>
      </c>
      <c r="G29" s="191"/>
      <c r="H29" s="191">
        <v>0</v>
      </c>
      <c r="I29" s="191">
        <v>0</v>
      </c>
      <c r="J29" s="191">
        <v>0</v>
      </c>
      <c r="K29" s="191">
        <v>0</v>
      </c>
      <c r="L29" s="191">
        <v>0</v>
      </c>
      <c r="M29" s="191">
        <v>0</v>
      </c>
      <c r="N29" s="191">
        <v>0</v>
      </c>
      <c r="O29" s="191">
        <v>0</v>
      </c>
      <c r="P29" s="191">
        <v>0</v>
      </c>
      <c r="Q29" s="191">
        <v>0</v>
      </c>
      <c r="R29" s="191">
        <v>0</v>
      </c>
      <c r="S29" s="191"/>
      <c r="T29" s="191">
        <v>0</v>
      </c>
      <c r="U29" s="191">
        <v>0</v>
      </c>
      <c r="V29" s="191">
        <v>0</v>
      </c>
      <c r="W29" s="191"/>
      <c r="X29" s="191">
        <v>0</v>
      </c>
      <c r="Y29" s="191">
        <v>0</v>
      </c>
      <c r="Z29" s="191">
        <v>0</v>
      </c>
      <c r="AA29" s="191">
        <v>56971613</v>
      </c>
      <c r="AB29" s="191">
        <v>56971613</v>
      </c>
      <c r="AC29" s="191">
        <v>0</v>
      </c>
      <c r="AD29" s="191">
        <v>0</v>
      </c>
      <c r="AE29" s="191">
        <v>38917977.5</v>
      </c>
      <c r="AF29" s="191">
        <v>38917977.5</v>
      </c>
      <c r="AG29" s="191">
        <v>38917977.5</v>
      </c>
      <c r="AH29" s="191">
        <v>38917977.5</v>
      </c>
      <c r="AI29" s="191">
        <v>23798544</v>
      </c>
      <c r="AJ29" s="191">
        <v>23798544</v>
      </c>
      <c r="AK29" s="191">
        <v>0</v>
      </c>
      <c r="AL29" s="191">
        <v>0</v>
      </c>
      <c r="AM29" s="191"/>
      <c r="AN29" s="191">
        <v>0</v>
      </c>
      <c r="AO29" s="191">
        <v>0</v>
      </c>
      <c r="AP29" s="191">
        <v>0</v>
      </c>
      <c r="AQ29" s="235">
        <f t="shared" si="19"/>
        <v>138094724.5</v>
      </c>
      <c r="AR29" s="235">
        <f t="shared" si="20"/>
        <v>138094723.76999998</v>
      </c>
      <c r="AS29" s="235">
        <f t="shared" si="21"/>
        <v>48403247.5</v>
      </c>
      <c r="AT29" s="235">
        <f t="shared" si="21"/>
        <v>38917977.5</v>
      </c>
      <c r="AU29" s="233"/>
      <c r="AV29" s="234"/>
    </row>
    <row r="30" spans="1:48" ht="29.15" customHeight="1" thickTop="1" thickBot="1" x14ac:dyDescent="0.3">
      <c r="A30" s="139" t="s">
        <v>767</v>
      </c>
      <c r="B30" s="191">
        <f t="shared" si="18"/>
        <v>86467026</v>
      </c>
      <c r="C30" s="191">
        <v>15755977</v>
      </c>
      <c r="D30" s="191">
        <v>15479029</v>
      </c>
      <c r="E30" s="191">
        <v>15479029</v>
      </c>
      <c r="F30" s="191">
        <v>0</v>
      </c>
      <c r="G30" s="191"/>
      <c r="H30" s="191">
        <v>0</v>
      </c>
      <c r="I30" s="191">
        <v>0</v>
      </c>
      <c r="J30" s="191">
        <v>0</v>
      </c>
      <c r="K30" s="191">
        <v>0</v>
      </c>
      <c r="L30" s="191">
        <v>0</v>
      </c>
      <c r="M30" s="191">
        <v>0</v>
      </c>
      <c r="N30" s="191">
        <v>0</v>
      </c>
      <c r="O30" s="191">
        <v>0</v>
      </c>
      <c r="P30" s="191">
        <v>0</v>
      </c>
      <c r="Q30" s="191">
        <v>0</v>
      </c>
      <c r="R30" s="191">
        <v>0</v>
      </c>
      <c r="S30" s="191"/>
      <c r="T30" s="191">
        <v>0</v>
      </c>
      <c r="U30" s="191">
        <v>0</v>
      </c>
      <c r="V30" s="191">
        <v>0</v>
      </c>
      <c r="W30" s="191"/>
      <c r="X30" s="191">
        <v>0</v>
      </c>
      <c r="Y30" s="191">
        <v>0</v>
      </c>
      <c r="Z30" s="191">
        <v>0</v>
      </c>
      <c r="AA30" s="191">
        <v>0</v>
      </c>
      <c r="AB30" s="191">
        <v>0</v>
      </c>
      <c r="AC30" s="191">
        <v>0</v>
      </c>
      <c r="AD30" s="191">
        <v>0</v>
      </c>
      <c r="AE30" s="191">
        <v>70711049</v>
      </c>
      <c r="AF30" s="191">
        <v>70711049</v>
      </c>
      <c r="AG30" s="191">
        <v>70711049</v>
      </c>
      <c r="AH30" s="191">
        <v>70711049</v>
      </c>
      <c r="AI30" s="191">
        <v>0</v>
      </c>
      <c r="AJ30" s="191">
        <v>0</v>
      </c>
      <c r="AK30" s="191">
        <v>0</v>
      </c>
      <c r="AL30" s="191">
        <v>0</v>
      </c>
      <c r="AM30" s="191"/>
      <c r="AN30" s="191">
        <v>0</v>
      </c>
      <c r="AO30" s="191">
        <v>0</v>
      </c>
      <c r="AP30" s="191">
        <v>0</v>
      </c>
      <c r="AQ30" s="235">
        <f t="shared" si="19"/>
        <v>86467026</v>
      </c>
      <c r="AR30" s="235">
        <f t="shared" si="20"/>
        <v>86190078</v>
      </c>
      <c r="AS30" s="235">
        <f t="shared" si="21"/>
        <v>86190078</v>
      </c>
      <c r="AT30" s="235">
        <f t="shared" si="21"/>
        <v>70711049</v>
      </c>
      <c r="AU30" s="233"/>
      <c r="AV30" s="234"/>
    </row>
    <row r="31" spans="1:48" ht="29.15" customHeight="1" thickTop="1" thickBot="1" x14ac:dyDescent="0.3">
      <c r="A31" s="139" t="s">
        <v>768</v>
      </c>
      <c r="B31" s="191">
        <f t="shared" si="18"/>
        <v>72469850</v>
      </c>
      <c r="C31" s="191">
        <v>0</v>
      </c>
      <c r="D31" s="191">
        <v>0</v>
      </c>
      <c r="E31" s="191">
        <v>0</v>
      </c>
      <c r="F31" s="191">
        <v>0</v>
      </c>
      <c r="G31" s="191"/>
      <c r="H31" s="191">
        <v>0</v>
      </c>
      <c r="I31" s="191">
        <v>0</v>
      </c>
      <c r="J31" s="191">
        <v>0</v>
      </c>
      <c r="K31" s="191">
        <v>0</v>
      </c>
      <c r="L31" s="191">
        <v>0</v>
      </c>
      <c r="M31" s="191">
        <v>0</v>
      </c>
      <c r="N31" s="191">
        <v>0</v>
      </c>
      <c r="O31" s="191">
        <v>0</v>
      </c>
      <c r="P31" s="191">
        <v>0</v>
      </c>
      <c r="Q31" s="191">
        <v>0</v>
      </c>
      <c r="R31" s="191">
        <v>0</v>
      </c>
      <c r="S31" s="191"/>
      <c r="T31" s="191">
        <v>0</v>
      </c>
      <c r="U31" s="191">
        <v>0</v>
      </c>
      <c r="V31" s="191">
        <v>0</v>
      </c>
      <c r="W31" s="191"/>
      <c r="X31" s="191">
        <v>0</v>
      </c>
      <c r="Y31" s="191">
        <v>0</v>
      </c>
      <c r="Z31" s="191">
        <v>0</v>
      </c>
      <c r="AA31" s="191">
        <v>0</v>
      </c>
      <c r="AB31" s="191">
        <v>0</v>
      </c>
      <c r="AC31" s="191">
        <v>0</v>
      </c>
      <c r="AD31" s="191">
        <v>0</v>
      </c>
      <c r="AE31" s="191">
        <v>65232456</v>
      </c>
      <c r="AF31" s="191">
        <v>48812338.5</v>
      </c>
      <c r="AG31" s="191">
        <v>48812338.5</v>
      </c>
      <c r="AH31" s="191">
        <v>48812338.5</v>
      </c>
      <c r="AI31" s="191">
        <v>7237394</v>
      </c>
      <c r="AJ31" s="191">
        <v>7237394</v>
      </c>
      <c r="AK31" s="191">
        <v>7237394</v>
      </c>
      <c r="AL31" s="191">
        <v>0</v>
      </c>
      <c r="AM31" s="191"/>
      <c r="AN31" s="191">
        <v>0</v>
      </c>
      <c r="AO31" s="191">
        <v>0</v>
      </c>
      <c r="AP31" s="191">
        <v>0</v>
      </c>
      <c r="AQ31" s="235">
        <f t="shared" si="19"/>
        <v>72469850</v>
      </c>
      <c r="AR31" s="235">
        <f t="shared" si="20"/>
        <v>56049732.5</v>
      </c>
      <c r="AS31" s="235">
        <f t="shared" si="21"/>
        <v>56049732.5</v>
      </c>
      <c r="AT31" s="235">
        <f t="shared" si="21"/>
        <v>48812338.5</v>
      </c>
      <c r="AU31" s="233"/>
      <c r="AV31" s="234"/>
    </row>
    <row r="32" spans="1:48" ht="29.15" customHeight="1" thickTop="1" thickBot="1" x14ac:dyDescent="0.3">
      <c r="A32" s="139" t="s">
        <v>769</v>
      </c>
      <c r="B32" s="191">
        <f t="shared" si="18"/>
        <v>0</v>
      </c>
      <c r="C32" s="191">
        <v>0</v>
      </c>
      <c r="D32" s="191">
        <v>0</v>
      </c>
      <c r="E32" s="191">
        <v>0</v>
      </c>
      <c r="F32" s="191">
        <v>0</v>
      </c>
      <c r="G32" s="191"/>
      <c r="H32" s="191">
        <v>0</v>
      </c>
      <c r="I32" s="191">
        <v>0</v>
      </c>
      <c r="J32" s="191">
        <v>0</v>
      </c>
      <c r="K32" s="191">
        <v>0</v>
      </c>
      <c r="L32" s="191">
        <v>0</v>
      </c>
      <c r="M32" s="191">
        <v>0</v>
      </c>
      <c r="N32" s="191">
        <v>0</v>
      </c>
      <c r="O32" s="191">
        <v>0</v>
      </c>
      <c r="P32" s="191">
        <v>0</v>
      </c>
      <c r="Q32" s="191">
        <v>0</v>
      </c>
      <c r="R32" s="191">
        <v>0</v>
      </c>
      <c r="S32" s="191"/>
      <c r="T32" s="191">
        <v>0</v>
      </c>
      <c r="U32" s="191">
        <v>0</v>
      </c>
      <c r="V32" s="191">
        <v>0</v>
      </c>
      <c r="W32" s="191"/>
      <c r="X32" s="191">
        <v>0</v>
      </c>
      <c r="Y32" s="191">
        <v>0</v>
      </c>
      <c r="Z32" s="191">
        <v>0</v>
      </c>
      <c r="AA32" s="191">
        <v>0</v>
      </c>
      <c r="AB32" s="191">
        <v>0</v>
      </c>
      <c r="AC32" s="191">
        <v>0</v>
      </c>
      <c r="AD32" s="191">
        <v>0</v>
      </c>
      <c r="AE32" s="191">
        <v>0</v>
      </c>
      <c r="AF32" s="191">
        <v>0</v>
      </c>
      <c r="AG32" s="191">
        <v>0</v>
      </c>
      <c r="AH32" s="191">
        <v>0</v>
      </c>
      <c r="AI32" s="191">
        <v>0</v>
      </c>
      <c r="AJ32" s="191">
        <v>0</v>
      </c>
      <c r="AK32" s="191">
        <v>0</v>
      </c>
      <c r="AL32" s="191">
        <v>0</v>
      </c>
      <c r="AM32" s="191"/>
      <c r="AN32" s="191">
        <v>0</v>
      </c>
      <c r="AO32" s="191">
        <v>0</v>
      </c>
      <c r="AP32" s="191">
        <v>0</v>
      </c>
      <c r="AQ32" s="235">
        <f t="shared" si="19"/>
        <v>0</v>
      </c>
      <c r="AR32" s="235">
        <f t="shared" si="20"/>
        <v>0</v>
      </c>
      <c r="AS32" s="235">
        <f t="shared" si="21"/>
        <v>0</v>
      </c>
      <c r="AT32" s="235">
        <f t="shared" si="21"/>
        <v>0</v>
      </c>
      <c r="AU32" s="233"/>
      <c r="AV32" s="234"/>
    </row>
    <row r="33" spans="1:48" ht="29.15" customHeight="1" thickTop="1" thickBot="1" x14ac:dyDescent="0.3">
      <c r="A33" s="139" t="s">
        <v>770</v>
      </c>
      <c r="B33" s="191">
        <f t="shared" si="18"/>
        <v>149571271.5</v>
      </c>
      <c r="C33" s="191">
        <v>52119039</v>
      </c>
      <c r="D33" s="191">
        <v>52119039</v>
      </c>
      <c r="E33" s="191">
        <v>52119039</v>
      </c>
      <c r="F33" s="191">
        <v>3668208</v>
      </c>
      <c r="G33" s="191"/>
      <c r="H33" s="191">
        <v>0</v>
      </c>
      <c r="I33" s="191">
        <v>0</v>
      </c>
      <c r="J33" s="191">
        <v>0</v>
      </c>
      <c r="K33" s="191">
        <v>0</v>
      </c>
      <c r="L33" s="191">
        <v>0</v>
      </c>
      <c r="M33" s="191">
        <v>0</v>
      </c>
      <c r="N33" s="191">
        <v>0</v>
      </c>
      <c r="O33" s="191">
        <v>0</v>
      </c>
      <c r="P33" s="191">
        <v>0</v>
      </c>
      <c r="Q33" s="191">
        <v>0</v>
      </c>
      <c r="R33" s="191">
        <v>0</v>
      </c>
      <c r="S33" s="191"/>
      <c r="T33" s="191">
        <v>0</v>
      </c>
      <c r="U33" s="191">
        <v>0</v>
      </c>
      <c r="V33" s="191">
        <v>0</v>
      </c>
      <c r="W33" s="191"/>
      <c r="X33" s="191">
        <v>0</v>
      </c>
      <c r="Y33" s="191">
        <v>0</v>
      </c>
      <c r="Z33" s="191">
        <v>0</v>
      </c>
      <c r="AA33" s="191">
        <v>0</v>
      </c>
      <c r="AB33" s="191">
        <v>0</v>
      </c>
      <c r="AC33" s="191">
        <v>0</v>
      </c>
      <c r="AD33" s="191">
        <v>0</v>
      </c>
      <c r="AE33" s="191">
        <v>97452232.5</v>
      </c>
      <c r="AF33" s="191">
        <v>97452232.5</v>
      </c>
      <c r="AG33" s="191">
        <v>97452232.5</v>
      </c>
      <c r="AH33" s="191">
        <v>92707007</v>
      </c>
      <c r="AI33" s="191">
        <v>0</v>
      </c>
      <c r="AJ33" s="191">
        <v>0</v>
      </c>
      <c r="AK33" s="191">
        <v>0</v>
      </c>
      <c r="AL33" s="191">
        <v>0</v>
      </c>
      <c r="AM33" s="191"/>
      <c r="AN33" s="191">
        <v>0</v>
      </c>
      <c r="AO33" s="191">
        <v>0</v>
      </c>
      <c r="AP33" s="191">
        <v>0</v>
      </c>
      <c r="AQ33" s="235">
        <f t="shared" si="19"/>
        <v>149571271.5</v>
      </c>
      <c r="AR33" s="235">
        <f t="shared" si="20"/>
        <v>149571271.5</v>
      </c>
      <c r="AS33" s="235">
        <f t="shared" si="21"/>
        <v>149571271.5</v>
      </c>
      <c r="AT33" s="235">
        <f t="shared" si="21"/>
        <v>96375215</v>
      </c>
      <c r="AU33" s="233"/>
      <c r="AV33" s="234"/>
    </row>
    <row r="34" spans="1:48" ht="29.15" customHeight="1" thickTop="1" thickBot="1" x14ac:dyDescent="0.3">
      <c r="A34" s="139" t="s">
        <v>771</v>
      </c>
      <c r="B34" s="191">
        <f t="shared" si="18"/>
        <v>57674778.5</v>
      </c>
      <c r="C34" s="191">
        <v>0</v>
      </c>
      <c r="D34" s="191">
        <v>0</v>
      </c>
      <c r="E34" s="191">
        <v>0</v>
      </c>
      <c r="F34" s="191">
        <v>0</v>
      </c>
      <c r="G34" s="191"/>
      <c r="H34" s="191">
        <v>0</v>
      </c>
      <c r="I34" s="191">
        <v>0</v>
      </c>
      <c r="J34" s="191">
        <v>0</v>
      </c>
      <c r="K34" s="191">
        <v>0</v>
      </c>
      <c r="L34" s="191">
        <v>0</v>
      </c>
      <c r="M34" s="191">
        <v>0</v>
      </c>
      <c r="N34" s="191">
        <v>0</v>
      </c>
      <c r="O34" s="191">
        <v>0</v>
      </c>
      <c r="P34" s="191">
        <v>0</v>
      </c>
      <c r="Q34" s="191">
        <v>0</v>
      </c>
      <c r="R34" s="191">
        <v>0</v>
      </c>
      <c r="S34" s="191"/>
      <c r="T34" s="191">
        <v>0</v>
      </c>
      <c r="U34" s="191">
        <v>0</v>
      </c>
      <c r="V34" s="191">
        <v>0</v>
      </c>
      <c r="W34" s="191"/>
      <c r="X34" s="191">
        <v>0</v>
      </c>
      <c r="Y34" s="191">
        <v>0</v>
      </c>
      <c r="Z34" s="191">
        <v>0</v>
      </c>
      <c r="AA34" s="191">
        <v>0</v>
      </c>
      <c r="AB34" s="191">
        <v>0</v>
      </c>
      <c r="AC34" s="191">
        <v>0</v>
      </c>
      <c r="AD34" s="191">
        <v>0</v>
      </c>
      <c r="AE34" s="191">
        <v>57674778.5</v>
      </c>
      <c r="AF34" s="191">
        <v>57674778.5</v>
      </c>
      <c r="AG34" s="191">
        <v>57674778.5</v>
      </c>
      <c r="AH34" s="191">
        <v>52929553</v>
      </c>
      <c r="AI34" s="191">
        <v>0</v>
      </c>
      <c r="AJ34" s="191">
        <v>0</v>
      </c>
      <c r="AK34" s="191">
        <v>0</v>
      </c>
      <c r="AL34" s="191">
        <v>0</v>
      </c>
      <c r="AM34" s="191"/>
      <c r="AN34" s="191">
        <v>0</v>
      </c>
      <c r="AO34" s="191">
        <v>0</v>
      </c>
      <c r="AP34" s="191">
        <v>0</v>
      </c>
      <c r="AQ34" s="235">
        <f t="shared" si="19"/>
        <v>57674778.5</v>
      </c>
      <c r="AR34" s="235">
        <f t="shared" si="20"/>
        <v>57674778.5</v>
      </c>
      <c r="AS34" s="235">
        <f t="shared" si="21"/>
        <v>57674778.5</v>
      </c>
      <c r="AT34" s="235">
        <f t="shared" si="21"/>
        <v>52929553</v>
      </c>
      <c r="AU34" s="233"/>
      <c r="AV34" s="234"/>
    </row>
    <row r="35" spans="1:48" ht="29.15" customHeight="1" thickTop="1" thickBot="1" x14ac:dyDescent="0.3">
      <c r="A35" s="139" t="s">
        <v>772</v>
      </c>
      <c r="B35" s="191">
        <f t="shared" si="18"/>
        <v>330901489</v>
      </c>
      <c r="C35" s="191">
        <v>40963834</v>
      </c>
      <c r="D35" s="191">
        <v>40963834</v>
      </c>
      <c r="E35" s="191">
        <v>40963834</v>
      </c>
      <c r="F35" s="191">
        <v>86400</v>
      </c>
      <c r="G35" s="191">
        <v>21600000</v>
      </c>
      <c r="H35" s="191">
        <v>21600000</v>
      </c>
      <c r="I35" s="191">
        <v>21600000</v>
      </c>
      <c r="J35" s="191">
        <v>21600000</v>
      </c>
      <c r="K35" s="191">
        <v>0</v>
      </c>
      <c r="L35" s="191">
        <v>0</v>
      </c>
      <c r="M35" s="191">
        <v>0</v>
      </c>
      <c r="N35" s="191">
        <v>0</v>
      </c>
      <c r="O35" s="191">
        <v>0</v>
      </c>
      <c r="P35" s="191">
        <v>0</v>
      </c>
      <c r="Q35" s="191">
        <v>0</v>
      </c>
      <c r="R35" s="191">
        <v>0</v>
      </c>
      <c r="S35" s="191"/>
      <c r="T35" s="191">
        <v>0</v>
      </c>
      <c r="U35" s="191">
        <v>0</v>
      </c>
      <c r="V35" s="191">
        <v>0</v>
      </c>
      <c r="W35" s="191"/>
      <c r="X35" s="191">
        <v>0</v>
      </c>
      <c r="Y35" s="191">
        <v>0</v>
      </c>
      <c r="Z35" s="191">
        <v>0</v>
      </c>
      <c r="AA35" s="191">
        <v>0</v>
      </c>
      <c r="AB35" s="191">
        <v>0</v>
      </c>
      <c r="AC35" s="191">
        <v>0</v>
      </c>
      <c r="AD35" s="191">
        <v>0</v>
      </c>
      <c r="AE35" s="191">
        <v>149707275</v>
      </c>
      <c r="AF35" s="191">
        <v>148135627</v>
      </c>
      <c r="AG35" s="191">
        <v>148135627</v>
      </c>
      <c r="AH35" s="191">
        <v>68357892</v>
      </c>
      <c r="AI35" s="191">
        <v>118630380</v>
      </c>
      <c r="AJ35" s="191">
        <v>118630380</v>
      </c>
      <c r="AK35" s="191">
        <v>118630380</v>
      </c>
      <c r="AL35" s="191">
        <v>0</v>
      </c>
      <c r="AM35" s="191"/>
      <c r="AN35" s="191">
        <v>0</v>
      </c>
      <c r="AO35" s="191">
        <v>0</v>
      </c>
      <c r="AP35" s="191">
        <v>0</v>
      </c>
      <c r="AQ35" s="235">
        <f t="shared" si="19"/>
        <v>330901489</v>
      </c>
      <c r="AR35" s="235">
        <f t="shared" si="20"/>
        <v>329329841</v>
      </c>
      <c r="AS35" s="235">
        <f t="shared" si="21"/>
        <v>329329841</v>
      </c>
      <c r="AT35" s="235">
        <f t="shared" si="21"/>
        <v>90044292</v>
      </c>
      <c r="AU35" s="233"/>
      <c r="AV35" s="234"/>
    </row>
    <row r="36" spans="1:48" s="236" customFormat="1" ht="27" thickTop="1" thickBot="1" x14ac:dyDescent="0.4">
      <c r="A36" s="138" t="s">
        <v>773</v>
      </c>
      <c r="B36" s="190">
        <f>+B37</f>
        <v>911022779.39999998</v>
      </c>
      <c r="C36" s="190">
        <f t="shared" ref="C36:AT36" si="22">+C37</f>
        <v>452171309.00999999</v>
      </c>
      <c r="D36" s="190">
        <f t="shared" si="22"/>
        <v>427863154.5</v>
      </c>
      <c r="E36" s="190">
        <f t="shared" si="22"/>
        <v>400252249.66885</v>
      </c>
      <c r="F36" s="190">
        <f t="shared" si="22"/>
        <v>338865741.99999917</v>
      </c>
      <c r="G36" s="190">
        <f t="shared" si="22"/>
        <v>0</v>
      </c>
      <c r="H36" s="190">
        <f t="shared" si="22"/>
        <v>0</v>
      </c>
      <c r="I36" s="190">
        <f t="shared" si="22"/>
        <v>0</v>
      </c>
      <c r="J36" s="190">
        <f t="shared" si="22"/>
        <v>0</v>
      </c>
      <c r="K36" s="190">
        <f t="shared" si="22"/>
        <v>0</v>
      </c>
      <c r="L36" s="190">
        <f t="shared" si="22"/>
        <v>0</v>
      </c>
      <c r="M36" s="190">
        <f t="shared" si="22"/>
        <v>0</v>
      </c>
      <c r="N36" s="190">
        <f t="shared" si="22"/>
        <v>0</v>
      </c>
      <c r="O36" s="190">
        <f t="shared" si="22"/>
        <v>0</v>
      </c>
      <c r="P36" s="190">
        <f t="shared" si="22"/>
        <v>0</v>
      </c>
      <c r="Q36" s="190">
        <f t="shared" si="22"/>
        <v>0</v>
      </c>
      <c r="R36" s="190">
        <f t="shared" si="22"/>
        <v>0</v>
      </c>
      <c r="S36" s="190">
        <f t="shared" si="22"/>
        <v>0</v>
      </c>
      <c r="T36" s="190">
        <f t="shared" si="22"/>
        <v>0</v>
      </c>
      <c r="U36" s="190">
        <f t="shared" si="22"/>
        <v>0</v>
      </c>
      <c r="V36" s="190">
        <f t="shared" si="22"/>
        <v>0</v>
      </c>
      <c r="W36" s="190">
        <f t="shared" si="22"/>
        <v>0</v>
      </c>
      <c r="X36" s="190">
        <f t="shared" si="22"/>
        <v>0</v>
      </c>
      <c r="Y36" s="190">
        <f t="shared" si="22"/>
        <v>0</v>
      </c>
      <c r="Z36" s="190">
        <f t="shared" si="22"/>
        <v>0</v>
      </c>
      <c r="AA36" s="190">
        <f t="shared" si="22"/>
        <v>0</v>
      </c>
      <c r="AB36" s="190">
        <f t="shared" si="22"/>
        <v>0</v>
      </c>
      <c r="AC36" s="190">
        <f t="shared" si="22"/>
        <v>0</v>
      </c>
      <c r="AD36" s="190">
        <f t="shared" si="22"/>
        <v>0</v>
      </c>
      <c r="AE36" s="190">
        <f t="shared" si="22"/>
        <v>458851470.38999999</v>
      </c>
      <c r="AF36" s="190">
        <f t="shared" si="22"/>
        <v>444146956</v>
      </c>
      <c r="AG36" s="190">
        <f t="shared" si="22"/>
        <v>433390513</v>
      </c>
      <c r="AH36" s="190">
        <f t="shared" si="22"/>
        <v>355240109</v>
      </c>
      <c r="AI36" s="190">
        <f t="shared" si="22"/>
        <v>0</v>
      </c>
      <c r="AJ36" s="190">
        <f t="shared" si="22"/>
        <v>0</v>
      </c>
      <c r="AK36" s="190">
        <f t="shared" si="22"/>
        <v>0</v>
      </c>
      <c r="AL36" s="190">
        <f t="shared" si="22"/>
        <v>0</v>
      </c>
      <c r="AM36" s="190">
        <f t="shared" si="22"/>
        <v>0</v>
      </c>
      <c r="AN36" s="190">
        <f t="shared" si="22"/>
        <v>0</v>
      </c>
      <c r="AO36" s="190">
        <f t="shared" si="22"/>
        <v>0</v>
      </c>
      <c r="AP36" s="190">
        <f t="shared" si="22"/>
        <v>0</v>
      </c>
      <c r="AQ36" s="190">
        <f t="shared" si="22"/>
        <v>911022779.39999998</v>
      </c>
      <c r="AR36" s="190">
        <f t="shared" si="22"/>
        <v>872010110.5</v>
      </c>
      <c r="AS36" s="190">
        <f t="shared" si="22"/>
        <v>833642762.66884995</v>
      </c>
      <c r="AT36" s="190">
        <f t="shared" si="22"/>
        <v>694105850.99999917</v>
      </c>
      <c r="AU36" s="233">
        <v>911022779.39999998</v>
      </c>
      <c r="AV36" s="234"/>
    </row>
    <row r="37" spans="1:48" s="236" customFormat="1" ht="27" thickTop="1" thickBot="1" x14ac:dyDescent="0.35">
      <c r="A37" s="155" t="s">
        <v>774</v>
      </c>
      <c r="B37" s="190">
        <f>SUM(B38:B41)</f>
        <v>911022779.39999998</v>
      </c>
      <c r="C37" s="190">
        <f t="shared" ref="C37:AT37" si="23">SUM(C38:C41)</f>
        <v>452171309.00999999</v>
      </c>
      <c r="D37" s="190">
        <f t="shared" si="23"/>
        <v>427863154.5</v>
      </c>
      <c r="E37" s="190">
        <f t="shared" si="23"/>
        <v>400252249.66885</v>
      </c>
      <c r="F37" s="190">
        <f t="shared" si="23"/>
        <v>338865741.99999917</v>
      </c>
      <c r="G37" s="190">
        <f t="shared" si="23"/>
        <v>0</v>
      </c>
      <c r="H37" s="190">
        <f t="shared" si="23"/>
        <v>0</v>
      </c>
      <c r="I37" s="190">
        <f t="shared" si="23"/>
        <v>0</v>
      </c>
      <c r="J37" s="190">
        <f t="shared" si="23"/>
        <v>0</v>
      </c>
      <c r="K37" s="190">
        <f t="shared" si="23"/>
        <v>0</v>
      </c>
      <c r="L37" s="190">
        <f t="shared" si="23"/>
        <v>0</v>
      </c>
      <c r="M37" s="190">
        <f t="shared" si="23"/>
        <v>0</v>
      </c>
      <c r="N37" s="190">
        <f t="shared" si="23"/>
        <v>0</v>
      </c>
      <c r="O37" s="190">
        <f t="shared" si="23"/>
        <v>0</v>
      </c>
      <c r="P37" s="190">
        <f t="shared" si="23"/>
        <v>0</v>
      </c>
      <c r="Q37" s="190">
        <f t="shared" si="23"/>
        <v>0</v>
      </c>
      <c r="R37" s="190">
        <f t="shared" si="23"/>
        <v>0</v>
      </c>
      <c r="S37" s="190">
        <f t="shared" si="23"/>
        <v>0</v>
      </c>
      <c r="T37" s="190">
        <f t="shared" si="23"/>
        <v>0</v>
      </c>
      <c r="U37" s="190">
        <f t="shared" si="23"/>
        <v>0</v>
      </c>
      <c r="V37" s="190">
        <f t="shared" si="23"/>
        <v>0</v>
      </c>
      <c r="W37" s="190">
        <f t="shared" si="23"/>
        <v>0</v>
      </c>
      <c r="X37" s="190">
        <f t="shared" si="23"/>
        <v>0</v>
      </c>
      <c r="Y37" s="190">
        <f t="shared" si="23"/>
        <v>0</v>
      </c>
      <c r="Z37" s="190">
        <f t="shared" si="23"/>
        <v>0</v>
      </c>
      <c r="AA37" s="190">
        <f t="shared" si="23"/>
        <v>0</v>
      </c>
      <c r="AB37" s="190">
        <f t="shared" si="23"/>
        <v>0</v>
      </c>
      <c r="AC37" s="190">
        <f t="shared" si="23"/>
        <v>0</v>
      </c>
      <c r="AD37" s="190">
        <f t="shared" si="23"/>
        <v>0</v>
      </c>
      <c r="AE37" s="190">
        <f t="shared" si="23"/>
        <v>458851470.38999999</v>
      </c>
      <c r="AF37" s="190">
        <f t="shared" si="23"/>
        <v>444146956</v>
      </c>
      <c r="AG37" s="190">
        <f t="shared" si="23"/>
        <v>433390513</v>
      </c>
      <c r="AH37" s="190">
        <f t="shared" si="23"/>
        <v>355240109</v>
      </c>
      <c r="AI37" s="190">
        <f t="shared" si="23"/>
        <v>0</v>
      </c>
      <c r="AJ37" s="190">
        <f t="shared" si="23"/>
        <v>0</v>
      </c>
      <c r="AK37" s="190">
        <f t="shared" si="23"/>
        <v>0</v>
      </c>
      <c r="AL37" s="190">
        <f t="shared" si="23"/>
        <v>0</v>
      </c>
      <c r="AM37" s="190">
        <f t="shared" si="23"/>
        <v>0</v>
      </c>
      <c r="AN37" s="190">
        <f t="shared" si="23"/>
        <v>0</v>
      </c>
      <c r="AO37" s="190">
        <f t="shared" si="23"/>
        <v>0</v>
      </c>
      <c r="AP37" s="190">
        <f t="shared" si="23"/>
        <v>0</v>
      </c>
      <c r="AQ37" s="190">
        <f t="shared" si="23"/>
        <v>911022779.39999998</v>
      </c>
      <c r="AR37" s="190">
        <f t="shared" si="23"/>
        <v>872010110.5</v>
      </c>
      <c r="AS37" s="190">
        <f t="shared" si="23"/>
        <v>833642762.66884995</v>
      </c>
      <c r="AT37" s="190">
        <f t="shared" si="23"/>
        <v>694105850.99999917</v>
      </c>
      <c r="AU37" s="233"/>
      <c r="AV37" s="234"/>
    </row>
    <row r="38" spans="1:48" ht="26" thickTop="1" thickBot="1" x14ac:dyDescent="0.3">
      <c r="A38" s="139" t="s">
        <v>775</v>
      </c>
      <c r="B38" s="191">
        <f>+C38+G38+K38+O38+S38+W38+AA38+AE38+AI38+AM38</f>
        <v>54733723.390000001</v>
      </c>
      <c r="C38" s="191">
        <v>0</v>
      </c>
      <c r="D38" s="191">
        <v>0</v>
      </c>
      <c r="E38" s="191">
        <v>0</v>
      </c>
      <c r="F38" s="191">
        <v>0</v>
      </c>
      <c r="G38" s="191"/>
      <c r="H38" s="191">
        <v>0</v>
      </c>
      <c r="I38" s="191">
        <v>0</v>
      </c>
      <c r="J38" s="191">
        <v>0</v>
      </c>
      <c r="K38" s="191">
        <v>0</v>
      </c>
      <c r="L38" s="191">
        <v>0</v>
      </c>
      <c r="M38" s="191">
        <v>0</v>
      </c>
      <c r="N38" s="191">
        <v>0</v>
      </c>
      <c r="O38" s="191">
        <v>0</v>
      </c>
      <c r="P38" s="191">
        <v>0</v>
      </c>
      <c r="Q38" s="191">
        <v>0</v>
      </c>
      <c r="R38" s="191">
        <v>0</v>
      </c>
      <c r="S38" s="191"/>
      <c r="T38" s="191">
        <v>0</v>
      </c>
      <c r="U38" s="191">
        <v>0</v>
      </c>
      <c r="V38" s="191">
        <v>0</v>
      </c>
      <c r="W38" s="191"/>
      <c r="X38" s="191">
        <v>0</v>
      </c>
      <c r="Y38" s="191">
        <v>0</v>
      </c>
      <c r="Z38" s="191">
        <v>0</v>
      </c>
      <c r="AA38" s="191">
        <v>0</v>
      </c>
      <c r="AB38" s="191">
        <v>0</v>
      </c>
      <c r="AC38" s="191">
        <v>0</v>
      </c>
      <c r="AD38" s="191">
        <v>0</v>
      </c>
      <c r="AE38" s="191">
        <v>54733723.390000001</v>
      </c>
      <c r="AF38" s="191">
        <v>51267252</v>
      </c>
      <c r="AG38" s="191">
        <v>51267252</v>
      </c>
      <c r="AH38" s="191">
        <v>43786976</v>
      </c>
      <c r="AI38" s="191">
        <v>0</v>
      </c>
      <c r="AJ38" s="191">
        <v>0</v>
      </c>
      <c r="AK38" s="191">
        <v>0</v>
      </c>
      <c r="AL38" s="191">
        <v>0</v>
      </c>
      <c r="AM38" s="191"/>
      <c r="AN38" s="191">
        <v>0</v>
      </c>
      <c r="AO38" s="191">
        <v>0</v>
      </c>
      <c r="AP38" s="191">
        <v>0</v>
      </c>
      <c r="AQ38" s="235">
        <f t="shared" ref="AQ38:AQ41" si="24">+C38+G38+K38+O38+S38+W38+AA38+AE38+AI38+AM38</f>
        <v>54733723.390000001</v>
      </c>
      <c r="AR38" s="235">
        <f t="shared" ref="AR38:AR41" si="25">+D38+H38+L38+P38+T38+X38+AB38+AF38+AJ38+AN38</f>
        <v>51267252</v>
      </c>
      <c r="AS38" s="235">
        <f t="shared" ref="AS38:AT41" si="26">+E38+I38+M38+Q38+U38+Y38+AC38+AG38+AK38+AO38</f>
        <v>51267252</v>
      </c>
      <c r="AT38" s="235">
        <f t="shared" si="26"/>
        <v>43786976</v>
      </c>
      <c r="AU38" s="233"/>
      <c r="AV38" s="234"/>
    </row>
    <row r="39" spans="1:48" ht="26" thickTop="1" thickBot="1" x14ac:dyDescent="0.3">
      <c r="A39" s="139" t="s">
        <v>776</v>
      </c>
      <c r="B39" s="191">
        <f>+C39+G39+K39+O39+S39+W39+AA39+AE39+AI39+AM39</f>
        <v>616506898.00999999</v>
      </c>
      <c r="C39" s="269">
        <v>445600129.00999999</v>
      </c>
      <c r="D39" s="269">
        <f>421291974+0.5</f>
        <v>421291974.5</v>
      </c>
      <c r="E39" s="191">
        <v>400252249.66885</v>
      </c>
      <c r="F39" s="191">
        <v>338865741.99999917</v>
      </c>
      <c r="G39" s="191"/>
      <c r="H39" s="191">
        <v>0</v>
      </c>
      <c r="I39" s="191">
        <v>0</v>
      </c>
      <c r="J39" s="191">
        <v>0</v>
      </c>
      <c r="K39" s="191">
        <v>0</v>
      </c>
      <c r="L39" s="191">
        <v>0</v>
      </c>
      <c r="M39" s="191">
        <v>0</v>
      </c>
      <c r="N39" s="191">
        <v>0</v>
      </c>
      <c r="O39" s="191">
        <v>0</v>
      </c>
      <c r="P39" s="191">
        <v>0</v>
      </c>
      <c r="Q39" s="191">
        <v>0</v>
      </c>
      <c r="R39" s="191">
        <v>0</v>
      </c>
      <c r="S39" s="191"/>
      <c r="T39" s="191">
        <v>0</v>
      </c>
      <c r="U39" s="191">
        <v>0</v>
      </c>
      <c r="V39" s="191">
        <v>0</v>
      </c>
      <c r="W39" s="191"/>
      <c r="X39" s="191">
        <v>0</v>
      </c>
      <c r="Y39" s="191">
        <v>0</v>
      </c>
      <c r="Z39" s="191">
        <v>0</v>
      </c>
      <c r="AA39" s="191">
        <v>0</v>
      </c>
      <c r="AB39" s="191">
        <v>0</v>
      </c>
      <c r="AC39" s="191">
        <v>0</v>
      </c>
      <c r="AD39" s="191">
        <v>0</v>
      </c>
      <c r="AE39" s="191">
        <v>170906769</v>
      </c>
      <c r="AF39" s="191">
        <v>169211493</v>
      </c>
      <c r="AG39" s="191">
        <v>158455050</v>
      </c>
      <c r="AH39" s="191">
        <v>106052479</v>
      </c>
      <c r="AI39" s="191">
        <v>0</v>
      </c>
      <c r="AJ39" s="191">
        <v>0</v>
      </c>
      <c r="AK39" s="191">
        <v>0</v>
      </c>
      <c r="AL39" s="191">
        <v>0</v>
      </c>
      <c r="AM39" s="191"/>
      <c r="AN39" s="191">
        <v>0</v>
      </c>
      <c r="AO39" s="191">
        <v>0</v>
      </c>
      <c r="AP39" s="191">
        <v>0</v>
      </c>
      <c r="AQ39" s="235">
        <f t="shared" si="24"/>
        <v>616506898.00999999</v>
      </c>
      <c r="AR39" s="235">
        <f t="shared" si="25"/>
        <v>590503467.5</v>
      </c>
      <c r="AS39" s="235">
        <f t="shared" si="26"/>
        <v>558707299.66884995</v>
      </c>
      <c r="AT39" s="235">
        <f t="shared" si="26"/>
        <v>444918220.99999917</v>
      </c>
      <c r="AU39" s="233"/>
      <c r="AV39" s="234"/>
    </row>
    <row r="40" spans="1:48" ht="26" thickTop="1" thickBot="1" x14ac:dyDescent="0.3">
      <c r="A40" s="139" t="s">
        <v>777</v>
      </c>
      <c r="B40" s="191">
        <f>+C40+G40+K40+O40+S40+W40+AA40+AE40+AI40+AM40</f>
        <v>182012545</v>
      </c>
      <c r="C40" s="191">
        <v>0</v>
      </c>
      <c r="D40" s="191">
        <v>0</v>
      </c>
      <c r="E40" s="191">
        <v>0</v>
      </c>
      <c r="F40" s="191">
        <v>0</v>
      </c>
      <c r="G40" s="191"/>
      <c r="H40" s="191">
        <v>0</v>
      </c>
      <c r="I40" s="191">
        <v>0</v>
      </c>
      <c r="J40" s="191">
        <v>0</v>
      </c>
      <c r="K40" s="191">
        <v>0</v>
      </c>
      <c r="L40" s="191">
        <v>0</v>
      </c>
      <c r="M40" s="191">
        <v>0</v>
      </c>
      <c r="N40" s="191">
        <v>0</v>
      </c>
      <c r="O40" s="191">
        <v>0</v>
      </c>
      <c r="P40" s="191">
        <v>0</v>
      </c>
      <c r="Q40" s="191">
        <v>0</v>
      </c>
      <c r="R40" s="191">
        <v>0</v>
      </c>
      <c r="S40" s="191"/>
      <c r="T40" s="191">
        <v>0</v>
      </c>
      <c r="U40" s="191">
        <v>0</v>
      </c>
      <c r="V40" s="191">
        <v>0</v>
      </c>
      <c r="W40" s="191"/>
      <c r="X40" s="191">
        <v>0</v>
      </c>
      <c r="Y40" s="191">
        <v>0</v>
      </c>
      <c r="Z40" s="191">
        <v>0</v>
      </c>
      <c r="AA40" s="191">
        <v>0</v>
      </c>
      <c r="AB40" s="191">
        <v>0</v>
      </c>
      <c r="AC40" s="191">
        <v>0</v>
      </c>
      <c r="AD40" s="191">
        <v>0</v>
      </c>
      <c r="AE40" s="191">
        <v>182012545</v>
      </c>
      <c r="AF40" s="191">
        <v>180005640</v>
      </c>
      <c r="AG40" s="191">
        <v>180005640</v>
      </c>
      <c r="AH40" s="191">
        <v>176539171</v>
      </c>
      <c r="AI40" s="191">
        <v>0</v>
      </c>
      <c r="AJ40" s="191">
        <v>0</v>
      </c>
      <c r="AK40" s="191">
        <v>0</v>
      </c>
      <c r="AL40" s="191">
        <v>0</v>
      </c>
      <c r="AM40" s="191"/>
      <c r="AN40" s="191">
        <v>0</v>
      </c>
      <c r="AO40" s="191">
        <v>0</v>
      </c>
      <c r="AP40" s="191">
        <v>0</v>
      </c>
      <c r="AQ40" s="235">
        <f t="shared" si="24"/>
        <v>182012545</v>
      </c>
      <c r="AR40" s="235">
        <f t="shared" si="25"/>
        <v>180005640</v>
      </c>
      <c r="AS40" s="235">
        <f t="shared" si="26"/>
        <v>180005640</v>
      </c>
      <c r="AT40" s="235">
        <f t="shared" si="26"/>
        <v>176539171</v>
      </c>
      <c r="AU40" s="233"/>
      <c r="AV40" s="234"/>
    </row>
    <row r="41" spans="1:48" ht="38.5" thickTop="1" thickBot="1" x14ac:dyDescent="0.3">
      <c r="A41" s="139" t="s">
        <v>778</v>
      </c>
      <c r="B41" s="191">
        <f>+C41+G41+K41+O41+S41+W41+AA41+AE41+AI41+AM41</f>
        <v>57769613</v>
      </c>
      <c r="C41" s="191">
        <v>6571180</v>
      </c>
      <c r="D41" s="191">
        <v>6571180</v>
      </c>
      <c r="E41" s="191">
        <v>0</v>
      </c>
      <c r="F41" s="191">
        <v>0</v>
      </c>
      <c r="G41" s="191"/>
      <c r="H41" s="191">
        <v>0</v>
      </c>
      <c r="I41" s="191">
        <v>0</v>
      </c>
      <c r="J41" s="191">
        <v>0</v>
      </c>
      <c r="K41" s="191">
        <v>0</v>
      </c>
      <c r="L41" s="191">
        <v>0</v>
      </c>
      <c r="M41" s="191">
        <v>0</v>
      </c>
      <c r="N41" s="191">
        <v>0</v>
      </c>
      <c r="O41" s="191">
        <v>0</v>
      </c>
      <c r="P41" s="191">
        <v>0</v>
      </c>
      <c r="Q41" s="191">
        <v>0</v>
      </c>
      <c r="R41" s="191">
        <v>0</v>
      </c>
      <c r="S41" s="191"/>
      <c r="T41" s="191">
        <v>0</v>
      </c>
      <c r="U41" s="191">
        <v>0</v>
      </c>
      <c r="V41" s="191">
        <v>0</v>
      </c>
      <c r="W41" s="191"/>
      <c r="X41" s="191">
        <v>0</v>
      </c>
      <c r="Y41" s="191">
        <v>0</v>
      </c>
      <c r="Z41" s="191">
        <v>0</v>
      </c>
      <c r="AA41" s="191">
        <v>0</v>
      </c>
      <c r="AB41" s="191">
        <v>0</v>
      </c>
      <c r="AC41" s="191">
        <v>0</v>
      </c>
      <c r="AD41" s="191">
        <v>0</v>
      </c>
      <c r="AE41" s="191">
        <v>51198433</v>
      </c>
      <c r="AF41" s="191">
        <v>43662571</v>
      </c>
      <c r="AG41" s="191">
        <v>43662571</v>
      </c>
      <c r="AH41" s="191">
        <v>28861483</v>
      </c>
      <c r="AI41" s="191">
        <v>0</v>
      </c>
      <c r="AJ41" s="191">
        <v>0</v>
      </c>
      <c r="AK41" s="191">
        <v>0</v>
      </c>
      <c r="AL41" s="191">
        <v>0</v>
      </c>
      <c r="AM41" s="191"/>
      <c r="AN41" s="191">
        <v>0</v>
      </c>
      <c r="AO41" s="191">
        <v>0</v>
      </c>
      <c r="AP41" s="191">
        <v>0</v>
      </c>
      <c r="AQ41" s="235">
        <f t="shared" si="24"/>
        <v>57769613</v>
      </c>
      <c r="AR41" s="235">
        <f t="shared" si="25"/>
        <v>50233751</v>
      </c>
      <c r="AS41" s="235">
        <f t="shared" si="26"/>
        <v>43662571</v>
      </c>
      <c r="AT41" s="235">
        <f t="shared" si="26"/>
        <v>28861483</v>
      </c>
      <c r="AU41" s="233"/>
      <c r="AV41" s="234"/>
    </row>
    <row r="42" spans="1:48" ht="25.5" customHeight="1" thickTop="1" thickBot="1" x14ac:dyDescent="0.35">
      <c r="A42" s="142" t="s">
        <v>779</v>
      </c>
      <c r="B42" s="188">
        <f>+B43</f>
        <v>15615833398.501913</v>
      </c>
      <c r="C42" s="188">
        <f t="shared" ref="C42:AT42" si="27">+C43</f>
        <v>3084359784.3232241</v>
      </c>
      <c r="D42" s="188">
        <f t="shared" si="27"/>
        <v>3024925633.7241225</v>
      </c>
      <c r="E42" s="188">
        <f t="shared" si="27"/>
        <v>3014535393.7241225</v>
      </c>
      <c r="F42" s="188">
        <f t="shared" si="27"/>
        <v>2996623274.3379598</v>
      </c>
      <c r="G42" s="188">
        <f t="shared" si="27"/>
        <v>7500000</v>
      </c>
      <c r="H42" s="188">
        <f t="shared" si="27"/>
        <v>6872500</v>
      </c>
      <c r="I42" s="188">
        <f t="shared" si="27"/>
        <v>6872500</v>
      </c>
      <c r="J42" s="188">
        <f t="shared" si="27"/>
        <v>3735000</v>
      </c>
      <c r="K42" s="188">
        <f t="shared" si="27"/>
        <v>6730456.9586881008</v>
      </c>
      <c r="L42" s="188">
        <f t="shared" si="27"/>
        <v>6730456.9586881008</v>
      </c>
      <c r="M42" s="188">
        <f t="shared" si="27"/>
        <v>6730456.9586881008</v>
      </c>
      <c r="N42" s="188">
        <f t="shared" si="27"/>
        <v>6730456.9586881008</v>
      </c>
      <c r="O42" s="188">
        <f t="shared" si="27"/>
        <v>0</v>
      </c>
      <c r="P42" s="188">
        <f t="shared" si="27"/>
        <v>0</v>
      </c>
      <c r="Q42" s="188">
        <f t="shared" si="27"/>
        <v>0</v>
      </c>
      <c r="R42" s="188">
        <f t="shared" si="27"/>
        <v>0</v>
      </c>
      <c r="S42" s="188">
        <f t="shared" si="27"/>
        <v>8655531</v>
      </c>
      <c r="T42" s="188">
        <f t="shared" si="27"/>
        <v>8655530.7230387367</v>
      </c>
      <c r="U42" s="188">
        <f t="shared" si="27"/>
        <v>8655530.7230387386</v>
      </c>
      <c r="V42" s="188">
        <f t="shared" si="27"/>
        <v>8655530.7230387367</v>
      </c>
      <c r="W42" s="188">
        <f t="shared" si="27"/>
        <v>0</v>
      </c>
      <c r="X42" s="188">
        <f t="shared" si="27"/>
        <v>0</v>
      </c>
      <c r="Y42" s="188">
        <f t="shared" si="27"/>
        <v>0</v>
      </c>
      <c r="Z42" s="188">
        <f t="shared" si="27"/>
        <v>0</v>
      </c>
      <c r="AA42" s="188">
        <f t="shared" si="27"/>
        <v>3270131224</v>
      </c>
      <c r="AB42" s="188">
        <f t="shared" si="27"/>
        <v>3236392392</v>
      </c>
      <c r="AC42" s="188">
        <f t="shared" si="27"/>
        <v>3169815245</v>
      </c>
      <c r="AD42" s="188">
        <f t="shared" si="27"/>
        <v>2809841864</v>
      </c>
      <c r="AE42" s="188">
        <f t="shared" si="27"/>
        <v>5417550521.7700005</v>
      </c>
      <c r="AF42" s="188">
        <f t="shared" si="27"/>
        <v>5357862920</v>
      </c>
      <c r="AG42" s="188">
        <f t="shared" si="27"/>
        <v>5309722142</v>
      </c>
      <c r="AH42" s="188">
        <f t="shared" si="27"/>
        <v>4870355140</v>
      </c>
      <c r="AI42" s="188">
        <f t="shared" si="27"/>
        <v>3820905880.4499998</v>
      </c>
      <c r="AJ42" s="188">
        <f t="shared" si="27"/>
        <v>3819481235</v>
      </c>
      <c r="AK42" s="188">
        <f t="shared" si="27"/>
        <v>3532533772</v>
      </c>
      <c r="AL42" s="188">
        <f t="shared" si="27"/>
        <v>2756444192</v>
      </c>
      <c r="AM42" s="188">
        <f t="shared" si="27"/>
        <v>0</v>
      </c>
      <c r="AN42" s="188">
        <f t="shared" si="27"/>
        <v>0</v>
      </c>
      <c r="AO42" s="188">
        <f t="shared" si="27"/>
        <v>0</v>
      </c>
      <c r="AP42" s="188">
        <f t="shared" si="27"/>
        <v>0</v>
      </c>
      <c r="AQ42" s="188">
        <f t="shared" si="27"/>
        <v>15615833398.501913</v>
      </c>
      <c r="AR42" s="188">
        <f t="shared" si="27"/>
        <v>15460920668.405849</v>
      </c>
      <c r="AS42" s="188">
        <f t="shared" si="27"/>
        <v>15048865040.405849</v>
      </c>
      <c r="AT42" s="188">
        <f t="shared" si="27"/>
        <v>13452385458.019686</v>
      </c>
      <c r="AU42" s="233"/>
      <c r="AV42" s="234"/>
    </row>
    <row r="43" spans="1:48" ht="28" customHeight="1" thickTop="1" thickBot="1" x14ac:dyDescent="0.4">
      <c r="A43" s="137" t="s">
        <v>780</v>
      </c>
      <c r="B43" s="189">
        <f t="shared" ref="B43" si="28">+B44+B54+B65</f>
        <v>15615833398.501913</v>
      </c>
      <c r="C43" s="189">
        <f t="shared" ref="C43:AT43" si="29">+C44+C54+C65</f>
        <v>3084359784.3232241</v>
      </c>
      <c r="D43" s="189">
        <f t="shared" si="29"/>
        <v>3024925633.7241225</v>
      </c>
      <c r="E43" s="189">
        <f t="shared" si="29"/>
        <v>3014535393.7241225</v>
      </c>
      <c r="F43" s="189">
        <f t="shared" si="29"/>
        <v>2996623274.3379598</v>
      </c>
      <c r="G43" s="189">
        <f t="shared" si="29"/>
        <v>7500000</v>
      </c>
      <c r="H43" s="189">
        <f t="shared" si="29"/>
        <v>6872500</v>
      </c>
      <c r="I43" s="189">
        <f t="shared" si="29"/>
        <v>6872500</v>
      </c>
      <c r="J43" s="189">
        <f t="shared" si="29"/>
        <v>3735000</v>
      </c>
      <c r="K43" s="189">
        <f t="shared" si="29"/>
        <v>6730456.9586881008</v>
      </c>
      <c r="L43" s="189">
        <f t="shared" si="29"/>
        <v>6730456.9586881008</v>
      </c>
      <c r="M43" s="189">
        <f t="shared" si="29"/>
        <v>6730456.9586881008</v>
      </c>
      <c r="N43" s="189">
        <f t="shared" si="29"/>
        <v>6730456.9586881008</v>
      </c>
      <c r="O43" s="189">
        <f t="shared" si="29"/>
        <v>0</v>
      </c>
      <c r="P43" s="189">
        <f t="shared" si="29"/>
        <v>0</v>
      </c>
      <c r="Q43" s="189">
        <f t="shared" si="29"/>
        <v>0</v>
      </c>
      <c r="R43" s="189">
        <f t="shared" si="29"/>
        <v>0</v>
      </c>
      <c r="S43" s="189">
        <f t="shared" si="29"/>
        <v>8655531</v>
      </c>
      <c r="T43" s="189">
        <f t="shared" si="29"/>
        <v>8655530.7230387367</v>
      </c>
      <c r="U43" s="189">
        <f t="shared" si="29"/>
        <v>8655530.7230387386</v>
      </c>
      <c r="V43" s="189">
        <f t="shared" si="29"/>
        <v>8655530.7230387367</v>
      </c>
      <c r="W43" s="189">
        <f t="shared" si="29"/>
        <v>0</v>
      </c>
      <c r="X43" s="189">
        <f t="shared" si="29"/>
        <v>0</v>
      </c>
      <c r="Y43" s="189">
        <f t="shared" si="29"/>
        <v>0</v>
      </c>
      <c r="Z43" s="189">
        <f t="shared" si="29"/>
        <v>0</v>
      </c>
      <c r="AA43" s="189">
        <f t="shared" si="29"/>
        <v>3270131224</v>
      </c>
      <c r="AB43" s="189">
        <f t="shared" si="29"/>
        <v>3236392392</v>
      </c>
      <c r="AC43" s="189">
        <f t="shared" si="29"/>
        <v>3169815245</v>
      </c>
      <c r="AD43" s="189">
        <f t="shared" si="29"/>
        <v>2809841864</v>
      </c>
      <c r="AE43" s="189">
        <f t="shared" si="29"/>
        <v>5417550521.7700005</v>
      </c>
      <c r="AF43" s="189">
        <f t="shared" si="29"/>
        <v>5357862920</v>
      </c>
      <c r="AG43" s="189">
        <f t="shared" si="29"/>
        <v>5309722142</v>
      </c>
      <c r="AH43" s="189">
        <f t="shared" si="29"/>
        <v>4870355140</v>
      </c>
      <c r="AI43" s="189">
        <f t="shared" si="29"/>
        <v>3820905880.4499998</v>
      </c>
      <c r="AJ43" s="189">
        <f t="shared" si="29"/>
        <v>3819481235</v>
      </c>
      <c r="AK43" s="189">
        <f t="shared" si="29"/>
        <v>3532533772</v>
      </c>
      <c r="AL43" s="189">
        <f t="shared" si="29"/>
        <v>2756444192</v>
      </c>
      <c r="AM43" s="189">
        <f t="shared" si="29"/>
        <v>0</v>
      </c>
      <c r="AN43" s="189">
        <f t="shared" si="29"/>
        <v>0</v>
      </c>
      <c r="AO43" s="189">
        <f t="shared" si="29"/>
        <v>0</v>
      </c>
      <c r="AP43" s="189">
        <f t="shared" si="29"/>
        <v>0</v>
      </c>
      <c r="AQ43" s="189">
        <f t="shared" si="29"/>
        <v>15615833398.501913</v>
      </c>
      <c r="AR43" s="189">
        <f t="shared" si="29"/>
        <v>15460920668.405849</v>
      </c>
      <c r="AS43" s="189">
        <f t="shared" si="29"/>
        <v>15048865040.405849</v>
      </c>
      <c r="AT43" s="189">
        <f t="shared" si="29"/>
        <v>13452385458.019686</v>
      </c>
      <c r="AU43" s="233"/>
      <c r="AV43" s="234"/>
    </row>
    <row r="44" spans="1:48" ht="26.25" customHeight="1" thickTop="1" thickBot="1" x14ac:dyDescent="0.4">
      <c r="A44" s="138" t="s">
        <v>781</v>
      </c>
      <c r="B44" s="190">
        <f>+B45</f>
        <v>3245421752.7319121</v>
      </c>
      <c r="C44" s="190">
        <f t="shared" ref="C44:AT44" si="30">+C45</f>
        <v>117776488.32322399</v>
      </c>
      <c r="D44" s="190">
        <f t="shared" si="30"/>
        <v>81490406.724122524</v>
      </c>
      <c r="E44" s="190">
        <f t="shared" si="30"/>
        <v>81490406.724122524</v>
      </c>
      <c r="F44" s="190">
        <f t="shared" si="30"/>
        <v>81490406.724122524</v>
      </c>
      <c r="G44" s="190">
        <f t="shared" si="30"/>
        <v>7500000</v>
      </c>
      <c r="H44" s="190">
        <f t="shared" si="30"/>
        <v>6872500</v>
      </c>
      <c r="I44" s="190">
        <f t="shared" si="30"/>
        <v>6872500</v>
      </c>
      <c r="J44" s="190">
        <f t="shared" si="30"/>
        <v>3735000</v>
      </c>
      <c r="K44" s="190">
        <f t="shared" si="30"/>
        <v>6730456.9586881008</v>
      </c>
      <c r="L44" s="190">
        <f t="shared" si="30"/>
        <v>6730456.9586881008</v>
      </c>
      <c r="M44" s="190">
        <f t="shared" si="30"/>
        <v>6730456.9586881008</v>
      </c>
      <c r="N44" s="190">
        <f t="shared" si="30"/>
        <v>6730456.9586881008</v>
      </c>
      <c r="O44" s="190">
        <f t="shared" si="30"/>
        <v>0</v>
      </c>
      <c r="P44" s="190">
        <f t="shared" si="30"/>
        <v>0</v>
      </c>
      <c r="Q44" s="190">
        <f t="shared" si="30"/>
        <v>0</v>
      </c>
      <c r="R44" s="190">
        <f t="shared" si="30"/>
        <v>0</v>
      </c>
      <c r="S44" s="190">
        <f t="shared" si="30"/>
        <v>8655531</v>
      </c>
      <c r="T44" s="190">
        <f t="shared" si="30"/>
        <v>8655530.7230387367</v>
      </c>
      <c r="U44" s="190">
        <f t="shared" si="30"/>
        <v>8655530.7230387386</v>
      </c>
      <c r="V44" s="190">
        <f t="shared" si="30"/>
        <v>8655530.7230387367</v>
      </c>
      <c r="W44" s="190">
        <f t="shared" si="30"/>
        <v>0</v>
      </c>
      <c r="X44" s="190">
        <f t="shared" si="30"/>
        <v>0</v>
      </c>
      <c r="Y44" s="190">
        <f t="shared" si="30"/>
        <v>0</v>
      </c>
      <c r="Z44" s="190">
        <f t="shared" si="30"/>
        <v>0</v>
      </c>
      <c r="AA44" s="190">
        <f t="shared" si="30"/>
        <v>933345586</v>
      </c>
      <c r="AB44" s="190">
        <f t="shared" si="30"/>
        <v>899606754</v>
      </c>
      <c r="AC44" s="190">
        <f t="shared" si="30"/>
        <v>833029607</v>
      </c>
      <c r="AD44" s="190">
        <f t="shared" si="30"/>
        <v>473056226</v>
      </c>
      <c r="AE44" s="190">
        <f t="shared" si="30"/>
        <v>1589645263</v>
      </c>
      <c r="AF44" s="190">
        <f t="shared" si="30"/>
        <v>1581375520</v>
      </c>
      <c r="AG44" s="190">
        <f t="shared" si="30"/>
        <v>1581375520</v>
      </c>
      <c r="AH44" s="190">
        <f t="shared" si="30"/>
        <v>1466740528</v>
      </c>
      <c r="AI44" s="190">
        <f t="shared" si="30"/>
        <v>581768427.45000005</v>
      </c>
      <c r="AJ44" s="190">
        <f t="shared" si="30"/>
        <v>580343782</v>
      </c>
      <c r="AK44" s="190">
        <f t="shared" si="30"/>
        <v>580343782</v>
      </c>
      <c r="AL44" s="190">
        <f t="shared" si="30"/>
        <v>344333343</v>
      </c>
      <c r="AM44" s="190">
        <f t="shared" si="30"/>
        <v>0</v>
      </c>
      <c r="AN44" s="190">
        <f t="shared" si="30"/>
        <v>0</v>
      </c>
      <c r="AO44" s="190">
        <f t="shared" si="30"/>
        <v>0</v>
      </c>
      <c r="AP44" s="190">
        <f t="shared" si="30"/>
        <v>0</v>
      </c>
      <c r="AQ44" s="190">
        <f t="shared" si="30"/>
        <v>3245421752.7319121</v>
      </c>
      <c r="AR44" s="190">
        <f t="shared" si="30"/>
        <v>3165074950.4058495</v>
      </c>
      <c r="AS44" s="190">
        <f t="shared" si="30"/>
        <v>3098497803.4058495</v>
      </c>
      <c r="AT44" s="190">
        <f t="shared" si="30"/>
        <v>2384741491.4058495</v>
      </c>
      <c r="AU44" s="233"/>
      <c r="AV44" s="234"/>
    </row>
    <row r="45" spans="1:48" ht="26.25" customHeight="1" thickTop="1" thickBot="1" x14ac:dyDescent="0.3">
      <c r="A45" s="141" t="s">
        <v>782</v>
      </c>
      <c r="B45" s="190">
        <f>SUM(B46:B53)</f>
        <v>3245421752.7319121</v>
      </c>
      <c r="C45" s="190">
        <f t="shared" ref="C45:AT45" si="31">SUM(C46:C53)</f>
        <v>117776488.32322399</v>
      </c>
      <c r="D45" s="190">
        <f t="shared" si="31"/>
        <v>81490406.724122524</v>
      </c>
      <c r="E45" s="190">
        <f t="shared" si="31"/>
        <v>81490406.724122524</v>
      </c>
      <c r="F45" s="190">
        <f t="shared" si="31"/>
        <v>81490406.724122524</v>
      </c>
      <c r="G45" s="190">
        <f t="shared" si="31"/>
        <v>7500000</v>
      </c>
      <c r="H45" s="190">
        <f t="shared" si="31"/>
        <v>6872500</v>
      </c>
      <c r="I45" s="190">
        <f t="shared" si="31"/>
        <v>6872500</v>
      </c>
      <c r="J45" s="190">
        <f t="shared" si="31"/>
        <v>3735000</v>
      </c>
      <c r="K45" s="190">
        <f t="shared" si="31"/>
        <v>6730456.9586881008</v>
      </c>
      <c r="L45" s="190">
        <f t="shared" si="31"/>
        <v>6730456.9586881008</v>
      </c>
      <c r="M45" s="190">
        <f t="shared" si="31"/>
        <v>6730456.9586881008</v>
      </c>
      <c r="N45" s="190">
        <f t="shared" si="31"/>
        <v>6730456.9586881008</v>
      </c>
      <c r="O45" s="190">
        <f t="shared" si="31"/>
        <v>0</v>
      </c>
      <c r="P45" s="190">
        <f t="shared" si="31"/>
        <v>0</v>
      </c>
      <c r="Q45" s="190">
        <f t="shared" si="31"/>
        <v>0</v>
      </c>
      <c r="R45" s="190">
        <f t="shared" si="31"/>
        <v>0</v>
      </c>
      <c r="S45" s="190">
        <f t="shared" si="31"/>
        <v>8655531</v>
      </c>
      <c r="T45" s="190">
        <f t="shared" si="31"/>
        <v>8655530.7230387367</v>
      </c>
      <c r="U45" s="190">
        <f t="shared" si="31"/>
        <v>8655530.7230387386</v>
      </c>
      <c r="V45" s="190">
        <f t="shared" si="31"/>
        <v>8655530.7230387367</v>
      </c>
      <c r="W45" s="190">
        <f t="shared" si="31"/>
        <v>0</v>
      </c>
      <c r="X45" s="190">
        <f t="shared" si="31"/>
        <v>0</v>
      </c>
      <c r="Y45" s="190">
        <f t="shared" si="31"/>
        <v>0</v>
      </c>
      <c r="Z45" s="190">
        <f t="shared" si="31"/>
        <v>0</v>
      </c>
      <c r="AA45" s="190">
        <f t="shared" si="31"/>
        <v>933345586</v>
      </c>
      <c r="AB45" s="190">
        <f t="shared" si="31"/>
        <v>899606754</v>
      </c>
      <c r="AC45" s="190">
        <f t="shared" si="31"/>
        <v>833029607</v>
      </c>
      <c r="AD45" s="190">
        <f t="shared" si="31"/>
        <v>473056226</v>
      </c>
      <c r="AE45" s="190">
        <f t="shared" si="31"/>
        <v>1589645263</v>
      </c>
      <c r="AF45" s="190">
        <f t="shared" si="31"/>
        <v>1581375520</v>
      </c>
      <c r="AG45" s="190">
        <f t="shared" si="31"/>
        <v>1581375520</v>
      </c>
      <c r="AH45" s="190">
        <f t="shared" si="31"/>
        <v>1466740528</v>
      </c>
      <c r="AI45" s="190">
        <f t="shared" si="31"/>
        <v>581768427.45000005</v>
      </c>
      <c r="AJ45" s="190">
        <f t="shared" si="31"/>
        <v>580343782</v>
      </c>
      <c r="AK45" s="190">
        <f t="shared" si="31"/>
        <v>580343782</v>
      </c>
      <c r="AL45" s="190">
        <f t="shared" si="31"/>
        <v>344333343</v>
      </c>
      <c r="AM45" s="190">
        <f t="shared" si="31"/>
        <v>0</v>
      </c>
      <c r="AN45" s="190">
        <f t="shared" si="31"/>
        <v>0</v>
      </c>
      <c r="AO45" s="190">
        <f t="shared" si="31"/>
        <v>0</v>
      </c>
      <c r="AP45" s="190">
        <f t="shared" si="31"/>
        <v>0</v>
      </c>
      <c r="AQ45" s="190">
        <f t="shared" si="31"/>
        <v>3245421752.7319121</v>
      </c>
      <c r="AR45" s="190">
        <f t="shared" si="31"/>
        <v>3165074950.4058495</v>
      </c>
      <c r="AS45" s="190">
        <f t="shared" si="31"/>
        <v>3098497803.4058495</v>
      </c>
      <c r="AT45" s="190">
        <f t="shared" si="31"/>
        <v>2384741491.4058495</v>
      </c>
      <c r="AU45" s="233"/>
      <c r="AV45" s="234"/>
    </row>
    <row r="46" spans="1:48" ht="26" thickTop="1" thickBot="1" x14ac:dyDescent="0.3">
      <c r="A46" s="139" t="s">
        <v>783</v>
      </c>
      <c r="B46" s="191">
        <f t="shared" ref="B46:B53" si="32">+C46+G46+K46+O46+S46+W46+AA46+AE46+AI46+AM46</f>
        <v>216277173</v>
      </c>
      <c r="C46" s="191">
        <v>0</v>
      </c>
      <c r="D46" s="191">
        <v>0</v>
      </c>
      <c r="E46" s="191">
        <v>0</v>
      </c>
      <c r="F46" s="191">
        <v>0</v>
      </c>
      <c r="G46" s="191"/>
      <c r="H46" s="191">
        <v>0</v>
      </c>
      <c r="I46" s="191">
        <v>0</v>
      </c>
      <c r="J46" s="191">
        <v>0</v>
      </c>
      <c r="K46" s="191">
        <v>0</v>
      </c>
      <c r="L46" s="191">
        <v>0</v>
      </c>
      <c r="M46" s="191">
        <v>0</v>
      </c>
      <c r="N46" s="191">
        <v>0</v>
      </c>
      <c r="O46" s="191">
        <v>0</v>
      </c>
      <c r="P46" s="191">
        <v>0</v>
      </c>
      <c r="Q46" s="191">
        <v>0</v>
      </c>
      <c r="R46" s="191">
        <v>0</v>
      </c>
      <c r="S46" s="191"/>
      <c r="T46" s="191">
        <v>0</v>
      </c>
      <c r="U46" s="191">
        <v>0</v>
      </c>
      <c r="V46" s="191">
        <v>0</v>
      </c>
      <c r="W46" s="191"/>
      <c r="X46" s="191">
        <v>0</v>
      </c>
      <c r="Y46" s="191">
        <v>0</v>
      </c>
      <c r="Z46" s="191">
        <v>0</v>
      </c>
      <c r="AA46" s="191">
        <v>0</v>
      </c>
      <c r="AB46" s="191">
        <v>0</v>
      </c>
      <c r="AC46" s="191">
        <v>0</v>
      </c>
      <c r="AD46" s="191">
        <v>0</v>
      </c>
      <c r="AE46" s="191">
        <v>14056000</v>
      </c>
      <c r="AF46" s="191">
        <v>14056000</v>
      </c>
      <c r="AG46" s="191">
        <v>14056000</v>
      </c>
      <c r="AH46" s="191">
        <v>14056000</v>
      </c>
      <c r="AI46" s="191">
        <v>202221173</v>
      </c>
      <c r="AJ46" s="191">
        <v>201974178</v>
      </c>
      <c r="AK46" s="191">
        <v>201974178</v>
      </c>
      <c r="AL46" s="191">
        <v>0</v>
      </c>
      <c r="AM46" s="191"/>
      <c r="AN46" s="191">
        <v>0</v>
      </c>
      <c r="AO46" s="191">
        <v>0</v>
      </c>
      <c r="AP46" s="191">
        <v>0</v>
      </c>
      <c r="AQ46" s="235">
        <f t="shared" ref="AQ46:AQ53" si="33">+C46+G46+K46+O46+S46+W46+AA46+AE46+AI46+AM46</f>
        <v>216277173</v>
      </c>
      <c r="AR46" s="235">
        <f t="shared" ref="AR46:AR53" si="34">+D46+H46+L46+P46+T46+X46+AB46+AF46+AJ46+AN46</f>
        <v>216030178</v>
      </c>
      <c r="AS46" s="235">
        <f t="shared" ref="AS46:AT53" si="35">+E46+I46+M46+Q46+U46+Y46+AC46+AG46+AK46+AO46</f>
        <v>216030178</v>
      </c>
      <c r="AT46" s="235">
        <f t="shared" si="35"/>
        <v>14056000</v>
      </c>
      <c r="AU46" s="233"/>
      <c r="AV46" s="234"/>
    </row>
    <row r="47" spans="1:48" ht="21.75" customHeight="1" thickTop="1" thickBot="1" x14ac:dyDescent="0.3">
      <c r="A47" s="139" t="s">
        <v>784</v>
      </c>
      <c r="B47" s="191">
        <f t="shared" si="32"/>
        <v>0</v>
      </c>
      <c r="C47" s="191">
        <v>0</v>
      </c>
      <c r="D47" s="191">
        <v>0</v>
      </c>
      <c r="E47" s="191">
        <v>0</v>
      </c>
      <c r="F47" s="191">
        <v>0</v>
      </c>
      <c r="G47" s="191"/>
      <c r="H47" s="191">
        <v>0</v>
      </c>
      <c r="I47" s="191">
        <v>0</v>
      </c>
      <c r="J47" s="191">
        <v>0</v>
      </c>
      <c r="K47" s="191">
        <v>0</v>
      </c>
      <c r="L47" s="191">
        <v>0</v>
      </c>
      <c r="M47" s="191">
        <v>0</v>
      </c>
      <c r="N47" s="191">
        <v>0</v>
      </c>
      <c r="O47" s="191">
        <v>0</v>
      </c>
      <c r="P47" s="191">
        <v>0</v>
      </c>
      <c r="Q47" s="191">
        <v>0</v>
      </c>
      <c r="R47" s="191">
        <v>0</v>
      </c>
      <c r="S47" s="191"/>
      <c r="T47" s="191">
        <v>0</v>
      </c>
      <c r="U47" s="191">
        <v>0</v>
      </c>
      <c r="V47" s="191">
        <v>0</v>
      </c>
      <c r="W47" s="191"/>
      <c r="X47" s="191">
        <v>0</v>
      </c>
      <c r="Y47" s="191">
        <v>0</v>
      </c>
      <c r="Z47" s="191">
        <v>0</v>
      </c>
      <c r="AA47" s="191">
        <v>0</v>
      </c>
      <c r="AB47" s="191">
        <v>0</v>
      </c>
      <c r="AC47" s="191">
        <v>0</v>
      </c>
      <c r="AD47" s="191">
        <v>0</v>
      </c>
      <c r="AE47" s="191">
        <v>0</v>
      </c>
      <c r="AF47" s="191">
        <v>0</v>
      </c>
      <c r="AG47" s="191">
        <v>0</v>
      </c>
      <c r="AH47" s="191">
        <v>0</v>
      </c>
      <c r="AI47" s="191">
        <v>0</v>
      </c>
      <c r="AJ47" s="191">
        <v>0</v>
      </c>
      <c r="AK47" s="191">
        <v>0</v>
      </c>
      <c r="AL47" s="191">
        <v>0</v>
      </c>
      <c r="AM47" s="191"/>
      <c r="AN47" s="191">
        <v>0</v>
      </c>
      <c r="AO47" s="191">
        <v>0</v>
      </c>
      <c r="AP47" s="191">
        <v>0</v>
      </c>
      <c r="AQ47" s="235">
        <f t="shared" si="33"/>
        <v>0</v>
      </c>
      <c r="AR47" s="235">
        <f t="shared" si="34"/>
        <v>0</v>
      </c>
      <c r="AS47" s="235">
        <f t="shared" si="35"/>
        <v>0</v>
      </c>
      <c r="AT47" s="235">
        <f t="shared" si="35"/>
        <v>0</v>
      </c>
      <c r="AU47" s="233"/>
      <c r="AV47" s="234"/>
    </row>
    <row r="48" spans="1:48" ht="22.5" customHeight="1" thickTop="1" thickBot="1" x14ac:dyDescent="0.3">
      <c r="A48" s="139" t="s">
        <v>785</v>
      </c>
      <c r="B48" s="191">
        <f t="shared" si="32"/>
        <v>1607633585.7319121</v>
      </c>
      <c r="C48" s="269">
        <f>117776487.863224+0.46</f>
        <v>117776488.32322399</v>
      </c>
      <c r="D48" s="191">
        <v>81490406.724122524</v>
      </c>
      <c r="E48" s="191">
        <v>81490406.724122524</v>
      </c>
      <c r="F48" s="191">
        <v>81490406.724122524</v>
      </c>
      <c r="G48" s="191"/>
      <c r="H48" s="191">
        <v>0</v>
      </c>
      <c r="I48" s="191">
        <v>0</v>
      </c>
      <c r="J48" s="191">
        <v>0</v>
      </c>
      <c r="K48" s="191">
        <v>6730456.9586881008</v>
      </c>
      <c r="L48" s="191">
        <v>6730456.9586881008</v>
      </c>
      <c r="M48" s="191">
        <v>6730456.9586881008</v>
      </c>
      <c r="N48" s="191">
        <v>6730456.9586881008</v>
      </c>
      <c r="O48" s="191">
        <v>0</v>
      </c>
      <c r="P48" s="191">
        <v>0</v>
      </c>
      <c r="Q48" s="191">
        <v>0</v>
      </c>
      <c r="R48" s="191">
        <v>0</v>
      </c>
      <c r="S48" s="191">
        <v>8655531</v>
      </c>
      <c r="T48" s="191">
        <v>8655530.7230387367</v>
      </c>
      <c r="U48" s="191">
        <v>8655530.7230387386</v>
      </c>
      <c r="V48" s="191">
        <v>8655530.7230387367</v>
      </c>
      <c r="W48" s="191"/>
      <c r="X48" s="191">
        <v>0</v>
      </c>
      <c r="Y48" s="191">
        <v>0</v>
      </c>
      <c r="Z48" s="191">
        <v>0</v>
      </c>
      <c r="AA48" s="191">
        <v>0</v>
      </c>
      <c r="AB48" s="191">
        <v>0</v>
      </c>
      <c r="AC48" s="191">
        <v>0</v>
      </c>
      <c r="AD48" s="191">
        <v>0</v>
      </c>
      <c r="AE48" s="191">
        <v>1172078660</v>
      </c>
      <c r="AF48" s="191">
        <v>1164995504</v>
      </c>
      <c r="AG48" s="191">
        <v>1164995504</v>
      </c>
      <c r="AH48" s="191">
        <v>1071710613</v>
      </c>
      <c r="AI48" s="191">
        <v>302392449.44999999</v>
      </c>
      <c r="AJ48" s="191">
        <v>302231875</v>
      </c>
      <c r="AK48" s="191">
        <v>302231875</v>
      </c>
      <c r="AL48" s="191">
        <v>272263902</v>
      </c>
      <c r="AM48" s="191"/>
      <c r="AN48" s="191">
        <v>0</v>
      </c>
      <c r="AO48" s="191">
        <v>0</v>
      </c>
      <c r="AP48" s="191">
        <v>0</v>
      </c>
      <c r="AQ48" s="235">
        <f t="shared" si="33"/>
        <v>1607633585.7319121</v>
      </c>
      <c r="AR48" s="235">
        <f t="shared" si="34"/>
        <v>1564103773.4058495</v>
      </c>
      <c r="AS48" s="235">
        <f t="shared" si="35"/>
        <v>1564103773.4058495</v>
      </c>
      <c r="AT48" s="235">
        <f t="shared" si="35"/>
        <v>1440850909.4058495</v>
      </c>
      <c r="AU48" s="233"/>
      <c r="AV48" s="234"/>
    </row>
    <row r="49" spans="1:48" ht="13.5" thickTop="1" thickBot="1" x14ac:dyDescent="0.4">
      <c r="A49" s="268" t="s">
        <v>786</v>
      </c>
      <c r="B49" s="191">
        <f t="shared" si="32"/>
        <v>333276996</v>
      </c>
      <c r="C49" s="191">
        <v>0</v>
      </c>
      <c r="D49" s="191">
        <v>0</v>
      </c>
      <c r="E49" s="191">
        <v>0</v>
      </c>
      <c r="F49" s="191">
        <v>0</v>
      </c>
      <c r="G49" s="191"/>
      <c r="H49" s="191">
        <v>0</v>
      </c>
      <c r="I49" s="191">
        <v>0</v>
      </c>
      <c r="J49" s="191">
        <v>0</v>
      </c>
      <c r="K49" s="191">
        <v>0</v>
      </c>
      <c r="L49" s="191">
        <v>0</v>
      </c>
      <c r="M49" s="191">
        <v>0</v>
      </c>
      <c r="N49" s="191">
        <v>0</v>
      </c>
      <c r="O49" s="191">
        <v>0</v>
      </c>
      <c r="P49" s="191">
        <v>0</v>
      </c>
      <c r="Q49" s="191">
        <v>0</v>
      </c>
      <c r="R49" s="191">
        <v>0</v>
      </c>
      <c r="S49" s="191"/>
      <c r="T49" s="191">
        <v>0</v>
      </c>
      <c r="U49" s="191">
        <v>0</v>
      </c>
      <c r="V49" s="191">
        <v>0</v>
      </c>
      <c r="W49" s="191"/>
      <c r="X49" s="191">
        <v>0</v>
      </c>
      <c r="Y49" s="191">
        <v>0</v>
      </c>
      <c r="Z49" s="191">
        <v>0</v>
      </c>
      <c r="AA49" s="191">
        <v>230735665</v>
      </c>
      <c r="AB49" s="191">
        <v>229549077</v>
      </c>
      <c r="AC49" s="191">
        <v>229549077</v>
      </c>
      <c r="AD49" s="191">
        <v>210608470</v>
      </c>
      <c r="AE49" s="191">
        <v>55938964</v>
      </c>
      <c r="AF49" s="191">
        <v>54752377</v>
      </c>
      <c r="AG49" s="191">
        <v>54752377</v>
      </c>
      <c r="AH49" s="191">
        <v>50853601</v>
      </c>
      <c r="AI49" s="191">
        <v>46602367</v>
      </c>
      <c r="AJ49" s="191">
        <v>45585291</v>
      </c>
      <c r="AK49" s="191">
        <v>45585291</v>
      </c>
      <c r="AL49" s="191">
        <v>41517003</v>
      </c>
      <c r="AM49" s="191"/>
      <c r="AN49" s="191">
        <v>0</v>
      </c>
      <c r="AO49" s="191">
        <v>0</v>
      </c>
      <c r="AP49" s="191">
        <v>0</v>
      </c>
      <c r="AQ49" s="235">
        <f t="shared" si="33"/>
        <v>333276996</v>
      </c>
      <c r="AR49" s="235">
        <f t="shared" si="34"/>
        <v>329886745</v>
      </c>
      <c r="AS49" s="235">
        <f t="shared" si="35"/>
        <v>329886745</v>
      </c>
      <c r="AT49" s="235">
        <f t="shared" si="35"/>
        <v>302979074</v>
      </c>
      <c r="AU49" s="233"/>
      <c r="AV49" s="234"/>
    </row>
    <row r="50" spans="1:48" ht="26" thickTop="1" thickBot="1" x14ac:dyDescent="0.3">
      <c r="A50" s="139" t="s">
        <v>787</v>
      </c>
      <c r="B50" s="191">
        <f t="shared" si="32"/>
        <v>1083715998</v>
      </c>
      <c r="C50" s="191">
        <v>0</v>
      </c>
      <c r="D50" s="191">
        <v>0</v>
      </c>
      <c r="E50" s="191">
        <v>0</v>
      </c>
      <c r="F50" s="191">
        <v>0</v>
      </c>
      <c r="G50" s="191">
        <v>3000000</v>
      </c>
      <c r="H50" s="191">
        <v>3000000</v>
      </c>
      <c r="I50" s="191">
        <v>3000000</v>
      </c>
      <c r="J50" s="191">
        <v>3000000</v>
      </c>
      <c r="K50" s="191">
        <v>0</v>
      </c>
      <c r="L50" s="191">
        <v>0</v>
      </c>
      <c r="M50" s="191">
        <v>0</v>
      </c>
      <c r="N50" s="191">
        <v>0</v>
      </c>
      <c r="O50" s="191">
        <v>0</v>
      </c>
      <c r="P50" s="191">
        <v>0</v>
      </c>
      <c r="Q50" s="191">
        <v>0</v>
      </c>
      <c r="R50" s="191">
        <v>0</v>
      </c>
      <c r="S50" s="191"/>
      <c r="T50" s="191">
        <v>0</v>
      </c>
      <c r="U50" s="191">
        <v>0</v>
      </c>
      <c r="V50" s="191">
        <v>0</v>
      </c>
      <c r="W50" s="191"/>
      <c r="X50" s="191">
        <v>0</v>
      </c>
      <c r="Y50" s="191">
        <v>0</v>
      </c>
      <c r="Z50" s="191">
        <v>0</v>
      </c>
      <c r="AA50" s="191">
        <v>702609921</v>
      </c>
      <c r="AB50" s="191">
        <v>670057677</v>
      </c>
      <c r="AC50" s="191">
        <v>603480530</v>
      </c>
      <c r="AD50" s="191">
        <v>262447756</v>
      </c>
      <c r="AE50" s="191">
        <v>347571639</v>
      </c>
      <c r="AF50" s="191">
        <v>347571639</v>
      </c>
      <c r="AG50" s="191">
        <v>347571639</v>
      </c>
      <c r="AH50" s="191">
        <v>330120314</v>
      </c>
      <c r="AI50" s="191">
        <v>30534438</v>
      </c>
      <c r="AJ50" s="191">
        <v>30534438</v>
      </c>
      <c r="AK50" s="191">
        <v>30534438</v>
      </c>
      <c r="AL50" s="191">
        <v>30534438</v>
      </c>
      <c r="AM50" s="191"/>
      <c r="AN50" s="191">
        <v>0</v>
      </c>
      <c r="AO50" s="191">
        <v>0</v>
      </c>
      <c r="AP50" s="191">
        <v>0</v>
      </c>
      <c r="AQ50" s="235">
        <f t="shared" si="33"/>
        <v>1083715998</v>
      </c>
      <c r="AR50" s="235">
        <f t="shared" si="34"/>
        <v>1051163754</v>
      </c>
      <c r="AS50" s="235">
        <f t="shared" si="35"/>
        <v>984586607</v>
      </c>
      <c r="AT50" s="235">
        <f t="shared" si="35"/>
        <v>626102508</v>
      </c>
      <c r="AU50" s="233"/>
      <c r="AV50" s="234"/>
    </row>
    <row r="51" spans="1:48" ht="26" thickTop="1" thickBot="1" x14ac:dyDescent="0.3">
      <c r="A51" s="139" t="s">
        <v>788</v>
      </c>
      <c r="B51" s="191">
        <f t="shared" si="32"/>
        <v>4518000</v>
      </c>
      <c r="C51" s="191">
        <v>0</v>
      </c>
      <c r="D51" s="191">
        <v>0</v>
      </c>
      <c r="E51" s="191">
        <v>0</v>
      </c>
      <c r="F51" s="191">
        <v>0</v>
      </c>
      <c r="G51" s="191">
        <v>4500000</v>
      </c>
      <c r="H51" s="191">
        <v>3872500</v>
      </c>
      <c r="I51" s="191">
        <v>3872500</v>
      </c>
      <c r="J51" s="191">
        <v>735000</v>
      </c>
      <c r="K51" s="191">
        <v>0</v>
      </c>
      <c r="L51" s="191">
        <v>0</v>
      </c>
      <c r="M51" s="191">
        <v>0</v>
      </c>
      <c r="N51" s="191">
        <v>0</v>
      </c>
      <c r="O51" s="191">
        <v>0</v>
      </c>
      <c r="P51" s="191">
        <v>0</v>
      </c>
      <c r="Q51" s="191">
        <v>0</v>
      </c>
      <c r="R51" s="191">
        <v>0</v>
      </c>
      <c r="S51" s="191"/>
      <c r="T51" s="191">
        <v>0</v>
      </c>
      <c r="U51" s="191">
        <v>0</v>
      </c>
      <c r="V51" s="191">
        <v>0</v>
      </c>
      <c r="W51" s="191"/>
      <c r="X51" s="191">
        <v>0</v>
      </c>
      <c r="Y51" s="191">
        <v>0</v>
      </c>
      <c r="Z51" s="191">
        <v>0</v>
      </c>
      <c r="AA51" s="191">
        <v>0</v>
      </c>
      <c r="AB51" s="191">
        <v>0</v>
      </c>
      <c r="AC51" s="191">
        <v>0</v>
      </c>
      <c r="AD51" s="191">
        <v>0</v>
      </c>
      <c r="AE51" s="191">
        <v>0</v>
      </c>
      <c r="AF51" s="191">
        <v>0</v>
      </c>
      <c r="AG51" s="191">
        <v>0</v>
      </c>
      <c r="AH51" s="191">
        <v>0</v>
      </c>
      <c r="AI51" s="191">
        <v>18000</v>
      </c>
      <c r="AJ51" s="191">
        <v>18000</v>
      </c>
      <c r="AK51" s="191">
        <v>18000</v>
      </c>
      <c r="AL51" s="191">
        <v>18000</v>
      </c>
      <c r="AM51" s="191"/>
      <c r="AN51" s="191">
        <v>0</v>
      </c>
      <c r="AO51" s="191">
        <v>0</v>
      </c>
      <c r="AP51" s="191">
        <v>0</v>
      </c>
      <c r="AQ51" s="235">
        <f t="shared" si="33"/>
        <v>4518000</v>
      </c>
      <c r="AR51" s="235">
        <f t="shared" si="34"/>
        <v>3890500</v>
      </c>
      <c r="AS51" s="235">
        <f t="shared" si="35"/>
        <v>3890500</v>
      </c>
      <c r="AT51" s="235">
        <f t="shared" si="35"/>
        <v>753000</v>
      </c>
      <c r="AU51" s="233"/>
      <c r="AV51" s="234"/>
    </row>
    <row r="52" spans="1:48" ht="13.5" thickTop="1" thickBot="1" x14ac:dyDescent="0.3">
      <c r="A52" s="139" t="s">
        <v>789</v>
      </c>
      <c r="B52" s="191">
        <f t="shared" si="32"/>
        <v>0</v>
      </c>
      <c r="C52" s="191">
        <v>0</v>
      </c>
      <c r="D52" s="191">
        <v>0</v>
      </c>
      <c r="E52" s="191">
        <v>0</v>
      </c>
      <c r="F52" s="191">
        <v>0</v>
      </c>
      <c r="G52" s="191"/>
      <c r="H52" s="191">
        <v>0</v>
      </c>
      <c r="I52" s="191">
        <v>0</v>
      </c>
      <c r="J52" s="191">
        <v>0</v>
      </c>
      <c r="K52" s="191">
        <v>0</v>
      </c>
      <c r="L52" s="191">
        <v>0</v>
      </c>
      <c r="M52" s="191">
        <v>0</v>
      </c>
      <c r="N52" s="191">
        <v>0</v>
      </c>
      <c r="O52" s="191">
        <v>0</v>
      </c>
      <c r="P52" s="191">
        <v>0</v>
      </c>
      <c r="Q52" s="191">
        <v>0</v>
      </c>
      <c r="R52" s="191">
        <v>0</v>
      </c>
      <c r="S52" s="191"/>
      <c r="T52" s="191">
        <v>0</v>
      </c>
      <c r="U52" s="191">
        <v>0</v>
      </c>
      <c r="V52" s="191">
        <v>0</v>
      </c>
      <c r="W52" s="191"/>
      <c r="X52" s="191">
        <v>0</v>
      </c>
      <c r="Y52" s="191">
        <v>0</v>
      </c>
      <c r="Z52" s="191">
        <v>0</v>
      </c>
      <c r="AA52" s="191">
        <v>0</v>
      </c>
      <c r="AB52" s="191">
        <v>0</v>
      </c>
      <c r="AC52" s="191">
        <v>0</v>
      </c>
      <c r="AD52" s="191">
        <v>0</v>
      </c>
      <c r="AE52" s="191">
        <v>0</v>
      </c>
      <c r="AF52" s="191">
        <v>0</v>
      </c>
      <c r="AG52" s="191">
        <v>0</v>
      </c>
      <c r="AH52" s="191">
        <v>0</v>
      </c>
      <c r="AI52" s="191">
        <v>0</v>
      </c>
      <c r="AJ52" s="191">
        <v>0</v>
      </c>
      <c r="AK52" s="191">
        <v>0</v>
      </c>
      <c r="AL52" s="191">
        <v>0</v>
      </c>
      <c r="AM52" s="191"/>
      <c r="AN52" s="191">
        <v>0</v>
      </c>
      <c r="AO52" s="191">
        <v>0</v>
      </c>
      <c r="AP52" s="191">
        <v>0</v>
      </c>
      <c r="AQ52" s="235">
        <f t="shared" si="33"/>
        <v>0</v>
      </c>
      <c r="AR52" s="235">
        <f t="shared" si="34"/>
        <v>0</v>
      </c>
      <c r="AS52" s="235">
        <f t="shared" si="35"/>
        <v>0</v>
      </c>
      <c r="AT52" s="235">
        <f t="shared" si="35"/>
        <v>0</v>
      </c>
      <c r="AU52" s="233"/>
      <c r="AV52" s="234"/>
    </row>
    <row r="53" spans="1:48" ht="26" thickTop="1" thickBot="1" x14ac:dyDescent="0.3">
      <c r="A53" s="139" t="s">
        <v>790</v>
      </c>
      <c r="B53" s="191">
        <f t="shared" si="32"/>
        <v>0</v>
      </c>
      <c r="C53" s="191">
        <v>0</v>
      </c>
      <c r="D53" s="191">
        <v>0</v>
      </c>
      <c r="E53" s="191">
        <v>0</v>
      </c>
      <c r="F53" s="191">
        <v>0</v>
      </c>
      <c r="G53" s="191"/>
      <c r="H53" s="191">
        <v>0</v>
      </c>
      <c r="I53" s="191">
        <v>0</v>
      </c>
      <c r="J53" s="191">
        <v>0</v>
      </c>
      <c r="K53" s="191">
        <v>0</v>
      </c>
      <c r="L53" s="191">
        <v>0</v>
      </c>
      <c r="M53" s="191">
        <v>0</v>
      </c>
      <c r="N53" s="191">
        <v>0</v>
      </c>
      <c r="O53" s="191">
        <v>0</v>
      </c>
      <c r="P53" s="191">
        <v>0</v>
      </c>
      <c r="Q53" s="191">
        <v>0</v>
      </c>
      <c r="R53" s="191">
        <v>0</v>
      </c>
      <c r="S53" s="191"/>
      <c r="T53" s="191">
        <v>0</v>
      </c>
      <c r="U53" s="191">
        <v>0</v>
      </c>
      <c r="V53" s="191">
        <v>0</v>
      </c>
      <c r="W53" s="191"/>
      <c r="X53" s="191">
        <v>0</v>
      </c>
      <c r="Y53" s="191">
        <v>0</v>
      </c>
      <c r="Z53" s="191">
        <v>0</v>
      </c>
      <c r="AA53" s="191">
        <v>0</v>
      </c>
      <c r="AB53" s="191">
        <v>0</v>
      </c>
      <c r="AC53" s="191">
        <v>0</v>
      </c>
      <c r="AD53" s="191">
        <v>0</v>
      </c>
      <c r="AE53" s="191">
        <v>0</v>
      </c>
      <c r="AF53" s="191">
        <v>0</v>
      </c>
      <c r="AG53" s="191">
        <v>0</v>
      </c>
      <c r="AH53" s="191">
        <v>0</v>
      </c>
      <c r="AI53" s="191">
        <v>0</v>
      </c>
      <c r="AJ53" s="191">
        <v>0</v>
      </c>
      <c r="AK53" s="191">
        <v>0</v>
      </c>
      <c r="AL53" s="191">
        <v>0</v>
      </c>
      <c r="AM53" s="191"/>
      <c r="AN53" s="191">
        <v>0</v>
      </c>
      <c r="AO53" s="191">
        <v>0</v>
      </c>
      <c r="AP53" s="191">
        <v>0</v>
      </c>
      <c r="AQ53" s="235">
        <f t="shared" si="33"/>
        <v>0</v>
      </c>
      <c r="AR53" s="235">
        <f t="shared" si="34"/>
        <v>0</v>
      </c>
      <c r="AS53" s="235">
        <f t="shared" si="35"/>
        <v>0</v>
      </c>
      <c r="AT53" s="235">
        <f t="shared" si="35"/>
        <v>0</v>
      </c>
      <c r="AU53" s="233"/>
      <c r="AV53" s="234"/>
    </row>
    <row r="54" spans="1:48" ht="32.5" customHeight="1" thickTop="1" thickBot="1" x14ac:dyDescent="0.4">
      <c r="A54" s="138" t="s">
        <v>791</v>
      </c>
      <c r="B54" s="190">
        <f>+B55</f>
        <v>9864638546.7700005</v>
      </c>
      <c r="C54" s="190">
        <f t="shared" ref="C54:AT54" si="36">+C55</f>
        <v>2797595835</v>
      </c>
      <c r="D54" s="190">
        <f t="shared" si="36"/>
        <v>2783574228</v>
      </c>
      <c r="E54" s="190">
        <f t="shared" si="36"/>
        <v>2773183988.0000005</v>
      </c>
      <c r="F54" s="190">
        <f t="shared" si="36"/>
        <v>2757703155.0000005</v>
      </c>
      <c r="G54" s="190">
        <f t="shared" si="36"/>
        <v>0</v>
      </c>
      <c r="H54" s="190">
        <f t="shared" si="36"/>
        <v>0</v>
      </c>
      <c r="I54" s="190">
        <f t="shared" si="36"/>
        <v>0</v>
      </c>
      <c r="J54" s="190">
        <f t="shared" si="36"/>
        <v>0</v>
      </c>
      <c r="K54" s="190">
        <f t="shared" si="36"/>
        <v>0</v>
      </c>
      <c r="L54" s="190">
        <f t="shared" si="36"/>
        <v>0</v>
      </c>
      <c r="M54" s="190">
        <f t="shared" si="36"/>
        <v>0</v>
      </c>
      <c r="N54" s="190">
        <f t="shared" si="36"/>
        <v>0</v>
      </c>
      <c r="O54" s="190">
        <f t="shared" si="36"/>
        <v>0</v>
      </c>
      <c r="P54" s="190">
        <f t="shared" si="36"/>
        <v>0</v>
      </c>
      <c r="Q54" s="190">
        <f t="shared" si="36"/>
        <v>0</v>
      </c>
      <c r="R54" s="190">
        <f t="shared" si="36"/>
        <v>0</v>
      </c>
      <c r="S54" s="190">
        <f t="shared" si="36"/>
        <v>0</v>
      </c>
      <c r="T54" s="190">
        <f t="shared" si="36"/>
        <v>0</v>
      </c>
      <c r="U54" s="190">
        <f t="shared" si="36"/>
        <v>0</v>
      </c>
      <c r="V54" s="190">
        <f t="shared" si="36"/>
        <v>0</v>
      </c>
      <c r="W54" s="190">
        <f t="shared" si="36"/>
        <v>0</v>
      </c>
      <c r="X54" s="190">
        <f t="shared" si="36"/>
        <v>0</v>
      </c>
      <c r="Y54" s="190">
        <f t="shared" si="36"/>
        <v>0</v>
      </c>
      <c r="Z54" s="190">
        <f t="shared" si="36"/>
        <v>0</v>
      </c>
      <c r="AA54" s="190">
        <f t="shared" si="36"/>
        <v>0</v>
      </c>
      <c r="AB54" s="190">
        <f t="shared" si="36"/>
        <v>0</v>
      </c>
      <c r="AC54" s="190">
        <f t="shared" si="36"/>
        <v>0</v>
      </c>
      <c r="AD54" s="190">
        <f t="shared" si="36"/>
        <v>0</v>
      </c>
      <c r="AE54" s="190">
        <f t="shared" si="36"/>
        <v>3827905258.7700005</v>
      </c>
      <c r="AF54" s="190">
        <f t="shared" si="36"/>
        <v>3776487400</v>
      </c>
      <c r="AG54" s="190">
        <f t="shared" si="36"/>
        <v>3728346622</v>
      </c>
      <c r="AH54" s="190">
        <f t="shared" si="36"/>
        <v>3403614612</v>
      </c>
      <c r="AI54" s="190">
        <f t="shared" si="36"/>
        <v>3239137453</v>
      </c>
      <c r="AJ54" s="190">
        <f t="shared" si="36"/>
        <v>3239137453</v>
      </c>
      <c r="AK54" s="190">
        <f t="shared" si="36"/>
        <v>2952189990</v>
      </c>
      <c r="AL54" s="190">
        <f t="shared" si="36"/>
        <v>2412110849</v>
      </c>
      <c r="AM54" s="190">
        <f t="shared" si="36"/>
        <v>0</v>
      </c>
      <c r="AN54" s="190">
        <f t="shared" si="36"/>
        <v>0</v>
      </c>
      <c r="AO54" s="190">
        <f t="shared" si="36"/>
        <v>0</v>
      </c>
      <c r="AP54" s="190">
        <f t="shared" si="36"/>
        <v>0</v>
      </c>
      <c r="AQ54" s="190">
        <f t="shared" si="36"/>
        <v>9864638546.7700005</v>
      </c>
      <c r="AR54" s="190">
        <f t="shared" si="36"/>
        <v>9799199081</v>
      </c>
      <c r="AS54" s="190">
        <f t="shared" si="36"/>
        <v>9453720600</v>
      </c>
      <c r="AT54" s="190">
        <f t="shared" si="36"/>
        <v>8573428616</v>
      </c>
      <c r="AU54" s="233"/>
      <c r="AV54" s="234"/>
    </row>
    <row r="55" spans="1:48" ht="50.5" customHeight="1" thickTop="1" thickBot="1" x14ac:dyDescent="0.3">
      <c r="A55" s="141" t="s">
        <v>792</v>
      </c>
      <c r="B55" s="190">
        <f>SUM(B56:B64)</f>
        <v>9864638546.7700005</v>
      </c>
      <c r="C55" s="190">
        <f t="shared" ref="C55:AT55" si="37">SUM(C56:C64)</f>
        <v>2797595835</v>
      </c>
      <c r="D55" s="190">
        <f t="shared" si="37"/>
        <v>2783574228</v>
      </c>
      <c r="E55" s="190">
        <f t="shared" si="37"/>
        <v>2773183988.0000005</v>
      </c>
      <c r="F55" s="190">
        <f t="shared" si="37"/>
        <v>2757703155.0000005</v>
      </c>
      <c r="G55" s="190">
        <f t="shared" si="37"/>
        <v>0</v>
      </c>
      <c r="H55" s="190">
        <f t="shared" si="37"/>
        <v>0</v>
      </c>
      <c r="I55" s="190">
        <f t="shared" si="37"/>
        <v>0</v>
      </c>
      <c r="J55" s="190">
        <f t="shared" si="37"/>
        <v>0</v>
      </c>
      <c r="K55" s="190">
        <f t="shared" si="37"/>
        <v>0</v>
      </c>
      <c r="L55" s="190">
        <f t="shared" si="37"/>
        <v>0</v>
      </c>
      <c r="M55" s="190">
        <f t="shared" si="37"/>
        <v>0</v>
      </c>
      <c r="N55" s="190">
        <f t="shared" si="37"/>
        <v>0</v>
      </c>
      <c r="O55" s="190">
        <f t="shared" si="37"/>
        <v>0</v>
      </c>
      <c r="P55" s="190">
        <f t="shared" si="37"/>
        <v>0</v>
      </c>
      <c r="Q55" s="190">
        <f t="shared" si="37"/>
        <v>0</v>
      </c>
      <c r="R55" s="190">
        <f t="shared" si="37"/>
        <v>0</v>
      </c>
      <c r="S55" s="190">
        <f t="shared" si="37"/>
        <v>0</v>
      </c>
      <c r="T55" s="190">
        <f t="shared" si="37"/>
        <v>0</v>
      </c>
      <c r="U55" s="190">
        <f t="shared" si="37"/>
        <v>0</v>
      </c>
      <c r="V55" s="190">
        <f t="shared" si="37"/>
        <v>0</v>
      </c>
      <c r="W55" s="190">
        <f t="shared" si="37"/>
        <v>0</v>
      </c>
      <c r="X55" s="190">
        <f t="shared" si="37"/>
        <v>0</v>
      </c>
      <c r="Y55" s="190">
        <f t="shared" si="37"/>
        <v>0</v>
      </c>
      <c r="Z55" s="190">
        <f t="shared" si="37"/>
        <v>0</v>
      </c>
      <c r="AA55" s="190">
        <f t="shared" si="37"/>
        <v>0</v>
      </c>
      <c r="AB55" s="190">
        <f t="shared" si="37"/>
        <v>0</v>
      </c>
      <c r="AC55" s="190">
        <f t="shared" si="37"/>
        <v>0</v>
      </c>
      <c r="AD55" s="190">
        <f t="shared" si="37"/>
        <v>0</v>
      </c>
      <c r="AE55" s="190">
        <f t="shared" si="37"/>
        <v>3827905258.7700005</v>
      </c>
      <c r="AF55" s="190">
        <f t="shared" si="37"/>
        <v>3776487400</v>
      </c>
      <c r="AG55" s="190">
        <f t="shared" si="37"/>
        <v>3728346622</v>
      </c>
      <c r="AH55" s="190">
        <f t="shared" si="37"/>
        <v>3403614612</v>
      </c>
      <c r="AI55" s="190">
        <f t="shared" si="37"/>
        <v>3239137453</v>
      </c>
      <c r="AJ55" s="190">
        <f t="shared" si="37"/>
        <v>3239137453</v>
      </c>
      <c r="AK55" s="190">
        <f t="shared" si="37"/>
        <v>2952189990</v>
      </c>
      <c r="AL55" s="190">
        <f t="shared" si="37"/>
        <v>2412110849</v>
      </c>
      <c r="AM55" s="190">
        <f t="shared" si="37"/>
        <v>0</v>
      </c>
      <c r="AN55" s="190">
        <f t="shared" si="37"/>
        <v>0</v>
      </c>
      <c r="AO55" s="190">
        <f t="shared" si="37"/>
        <v>0</v>
      </c>
      <c r="AP55" s="190">
        <f t="shared" si="37"/>
        <v>0</v>
      </c>
      <c r="AQ55" s="190">
        <f t="shared" si="37"/>
        <v>9864638546.7700005</v>
      </c>
      <c r="AR55" s="190">
        <f t="shared" si="37"/>
        <v>9799199081</v>
      </c>
      <c r="AS55" s="190">
        <f t="shared" si="37"/>
        <v>9453720600</v>
      </c>
      <c r="AT55" s="190">
        <f t="shared" si="37"/>
        <v>8573428616</v>
      </c>
      <c r="AU55" s="233"/>
      <c r="AV55" s="234"/>
    </row>
    <row r="56" spans="1:48" ht="26" thickTop="1" thickBot="1" x14ac:dyDescent="0.3">
      <c r="A56" s="139" t="s">
        <v>793</v>
      </c>
      <c r="B56" s="191">
        <f t="shared" ref="B56:B64" si="38">+C56+G56+K56+O56+S56+W56+AA56+AE56+AI56+AM56</f>
        <v>0</v>
      </c>
      <c r="C56" s="191">
        <v>0</v>
      </c>
      <c r="D56" s="191">
        <v>0</v>
      </c>
      <c r="E56" s="191">
        <v>0</v>
      </c>
      <c r="F56" s="191">
        <v>0</v>
      </c>
      <c r="G56" s="191"/>
      <c r="H56" s="191">
        <v>0</v>
      </c>
      <c r="I56" s="191">
        <v>0</v>
      </c>
      <c r="J56" s="191">
        <v>0</v>
      </c>
      <c r="K56" s="191">
        <v>0</v>
      </c>
      <c r="L56" s="191">
        <v>0</v>
      </c>
      <c r="M56" s="191">
        <v>0</v>
      </c>
      <c r="N56" s="191">
        <v>0</v>
      </c>
      <c r="O56" s="191">
        <v>0</v>
      </c>
      <c r="P56" s="191">
        <v>0</v>
      </c>
      <c r="Q56" s="191">
        <v>0</v>
      </c>
      <c r="R56" s="191">
        <v>0</v>
      </c>
      <c r="S56" s="191"/>
      <c r="T56" s="191">
        <v>0</v>
      </c>
      <c r="U56" s="191">
        <v>0</v>
      </c>
      <c r="V56" s="191">
        <v>0</v>
      </c>
      <c r="W56" s="191"/>
      <c r="X56" s="191">
        <v>0</v>
      </c>
      <c r="Y56" s="191">
        <v>0</v>
      </c>
      <c r="Z56" s="191">
        <v>0</v>
      </c>
      <c r="AA56" s="191">
        <v>0</v>
      </c>
      <c r="AB56" s="191">
        <v>0</v>
      </c>
      <c r="AC56" s="191">
        <v>0</v>
      </c>
      <c r="AD56" s="191">
        <v>0</v>
      </c>
      <c r="AE56" s="191">
        <v>0</v>
      </c>
      <c r="AF56" s="191">
        <v>0</v>
      </c>
      <c r="AG56" s="191">
        <v>0</v>
      </c>
      <c r="AH56" s="191">
        <v>0</v>
      </c>
      <c r="AI56" s="191">
        <v>0</v>
      </c>
      <c r="AJ56" s="191">
        <v>0</v>
      </c>
      <c r="AK56" s="191">
        <v>0</v>
      </c>
      <c r="AL56" s="191">
        <v>0</v>
      </c>
      <c r="AM56" s="191"/>
      <c r="AN56" s="191">
        <v>0</v>
      </c>
      <c r="AO56" s="191">
        <v>0</v>
      </c>
      <c r="AP56" s="191">
        <v>0</v>
      </c>
      <c r="AQ56" s="235">
        <f t="shared" ref="AQ56:AQ64" si="39">+C56+G56+K56+O56+S56+W56+AA56+AE56+AI56+AM56</f>
        <v>0</v>
      </c>
      <c r="AR56" s="235">
        <f t="shared" ref="AR56:AR64" si="40">+D56+H56+L56+P56+T56+X56+AB56+AF56+AJ56+AN56</f>
        <v>0</v>
      </c>
      <c r="AS56" s="235">
        <f t="shared" ref="AS56:AS64" si="41">+E56+I56+M56+Q56+U56+Y56+AC56+AG56+AK56+AO56</f>
        <v>0</v>
      </c>
      <c r="AT56" s="235">
        <f t="shared" ref="AT56:AT64" si="42">+F56+J56+N56+R56+V56+Z56+AD56+AH56+AL56+AP56</f>
        <v>0</v>
      </c>
      <c r="AU56" s="233"/>
      <c r="AV56" s="234"/>
    </row>
    <row r="57" spans="1:48" ht="26" thickTop="1" thickBot="1" x14ac:dyDescent="0.3">
      <c r="A57" s="139" t="s">
        <v>794</v>
      </c>
      <c r="B57" s="191">
        <f t="shared" si="38"/>
        <v>7840955393.7700005</v>
      </c>
      <c r="C57" s="191">
        <v>2747435835</v>
      </c>
      <c r="D57" s="191">
        <v>2733414228</v>
      </c>
      <c r="E57" s="191">
        <v>2733414228.0000005</v>
      </c>
      <c r="F57" s="191">
        <v>2723957246.0000005</v>
      </c>
      <c r="G57" s="191"/>
      <c r="H57" s="191">
        <v>0</v>
      </c>
      <c r="I57" s="191">
        <v>0</v>
      </c>
      <c r="J57" s="191">
        <v>0</v>
      </c>
      <c r="K57" s="191">
        <v>0</v>
      </c>
      <c r="L57" s="191">
        <v>0</v>
      </c>
      <c r="M57" s="191">
        <v>0</v>
      </c>
      <c r="N57" s="191">
        <v>0</v>
      </c>
      <c r="O57" s="191">
        <v>0</v>
      </c>
      <c r="P57" s="191">
        <v>0</v>
      </c>
      <c r="Q57" s="191">
        <v>0</v>
      </c>
      <c r="R57" s="191">
        <v>0</v>
      </c>
      <c r="S57" s="191"/>
      <c r="T57" s="191">
        <v>0</v>
      </c>
      <c r="U57" s="191">
        <v>0</v>
      </c>
      <c r="V57" s="191">
        <v>0</v>
      </c>
      <c r="W57" s="191"/>
      <c r="X57" s="191">
        <v>0</v>
      </c>
      <c r="Y57" s="191">
        <v>0</v>
      </c>
      <c r="Z57" s="191">
        <v>0</v>
      </c>
      <c r="AA57" s="191">
        <v>0</v>
      </c>
      <c r="AB57" s="191">
        <v>0</v>
      </c>
      <c r="AC57" s="191">
        <v>0</v>
      </c>
      <c r="AD57" s="191">
        <v>0</v>
      </c>
      <c r="AE57" s="191">
        <v>2819330885.7700005</v>
      </c>
      <c r="AF57" s="191">
        <v>2767913027</v>
      </c>
      <c r="AG57" s="191">
        <v>2767913027</v>
      </c>
      <c r="AH57" s="191">
        <v>2684221417</v>
      </c>
      <c r="AI57" s="191">
        <v>2274188673</v>
      </c>
      <c r="AJ57" s="191">
        <v>2274188673</v>
      </c>
      <c r="AK57" s="191">
        <v>2274188673</v>
      </c>
      <c r="AL57" s="191">
        <v>2274188673</v>
      </c>
      <c r="AM57" s="191"/>
      <c r="AN57" s="191">
        <v>0</v>
      </c>
      <c r="AO57" s="191">
        <v>0</v>
      </c>
      <c r="AP57" s="191">
        <v>0</v>
      </c>
      <c r="AQ57" s="235">
        <f t="shared" si="39"/>
        <v>7840955393.7700005</v>
      </c>
      <c r="AR57" s="235">
        <f t="shared" si="40"/>
        <v>7775515928</v>
      </c>
      <c r="AS57" s="235">
        <f t="shared" si="41"/>
        <v>7775515928</v>
      </c>
      <c r="AT57" s="235">
        <f t="shared" si="42"/>
        <v>7682367336</v>
      </c>
      <c r="AU57" s="233"/>
      <c r="AV57" s="234"/>
    </row>
    <row r="58" spans="1:48" ht="20.149999999999999" customHeight="1" thickTop="1" thickBot="1" x14ac:dyDescent="0.3">
      <c r="A58" s="139" t="s">
        <v>795</v>
      </c>
      <c r="B58" s="191">
        <f t="shared" si="38"/>
        <v>119677444</v>
      </c>
      <c r="C58" s="191">
        <v>0</v>
      </c>
      <c r="D58" s="191">
        <v>0</v>
      </c>
      <c r="E58" s="191">
        <v>0</v>
      </c>
      <c r="F58" s="191">
        <v>0</v>
      </c>
      <c r="G58" s="191"/>
      <c r="H58" s="191">
        <v>0</v>
      </c>
      <c r="I58" s="191">
        <v>0</v>
      </c>
      <c r="J58" s="191">
        <v>0</v>
      </c>
      <c r="K58" s="191">
        <v>0</v>
      </c>
      <c r="L58" s="191">
        <v>0</v>
      </c>
      <c r="M58" s="191">
        <v>0</v>
      </c>
      <c r="N58" s="191">
        <v>0</v>
      </c>
      <c r="O58" s="191">
        <v>0</v>
      </c>
      <c r="P58" s="191">
        <v>0</v>
      </c>
      <c r="Q58" s="191">
        <v>0</v>
      </c>
      <c r="R58" s="191">
        <v>0</v>
      </c>
      <c r="S58" s="191"/>
      <c r="T58" s="191">
        <v>0</v>
      </c>
      <c r="U58" s="191">
        <v>0</v>
      </c>
      <c r="V58" s="191">
        <v>0</v>
      </c>
      <c r="W58" s="191"/>
      <c r="X58" s="191">
        <v>0</v>
      </c>
      <c r="Y58" s="191">
        <v>0</v>
      </c>
      <c r="Z58" s="191">
        <v>0</v>
      </c>
      <c r="AA58" s="191">
        <v>0</v>
      </c>
      <c r="AB58" s="191">
        <v>0</v>
      </c>
      <c r="AC58" s="191">
        <v>0</v>
      </c>
      <c r="AD58" s="191">
        <v>0</v>
      </c>
      <c r="AE58" s="191">
        <v>0</v>
      </c>
      <c r="AF58" s="191">
        <v>0</v>
      </c>
      <c r="AG58" s="191">
        <v>0</v>
      </c>
      <c r="AH58" s="191">
        <v>0</v>
      </c>
      <c r="AI58" s="191">
        <v>119677444</v>
      </c>
      <c r="AJ58" s="191">
        <v>119677444</v>
      </c>
      <c r="AK58" s="191">
        <v>119677444</v>
      </c>
      <c r="AL58" s="191">
        <v>35903233</v>
      </c>
      <c r="AM58" s="191"/>
      <c r="AN58" s="191">
        <v>0</v>
      </c>
      <c r="AO58" s="191">
        <v>0</v>
      </c>
      <c r="AP58" s="191">
        <v>0</v>
      </c>
      <c r="AQ58" s="235">
        <f t="shared" si="39"/>
        <v>119677444</v>
      </c>
      <c r="AR58" s="235">
        <f t="shared" si="40"/>
        <v>119677444</v>
      </c>
      <c r="AS58" s="235">
        <f t="shared" si="41"/>
        <v>119677444</v>
      </c>
      <c r="AT58" s="235">
        <f t="shared" si="42"/>
        <v>35903233</v>
      </c>
      <c r="AU58" s="233"/>
      <c r="AV58" s="234"/>
    </row>
    <row r="59" spans="1:48" ht="26" thickTop="1" thickBot="1" x14ac:dyDescent="0.3">
      <c r="A59" s="139" t="s">
        <v>796</v>
      </c>
      <c r="B59" s="191">
        <f t="shared" si="38"/>
        <v>83172840</v>
      </c>
      <c r="C59" s="191">
        <v>29769760</v>
      </c>
      <c r="D59" s="191">
        <v>29769760</v>
      </c>
      <c r="E59" s="191">
        <v>29769760</v>
      </c>
      <c r="F59" s="191">
        <v>23745909</v>
      </c>
      <c r="G59" s="191"/>
      <c r="H59" s="191">
        <v>0</v>
      </c>
      <c r="I59" s="191">
        <v>0</v>
      </c>
      <c r="J59" s="191">
        <v>0</v>
      </c>
      <c r="K59" s="191">
        <v>0</v>
      </c>
      <c r="L59" s="191">
        <v>0</v>
      </c>
      <c r="M59" s="191">
        <v>0</v>
      </c>
      <c r="N59" s="191">
        <v>0</v>
      </c>
      <c r="O59" s="191">
        <v>0</v>
      </c>
      <c r="P59" s="191">
        <v>0</v>
      </c>
      <c r="Q59" s="191">
        <v>0</v>
      </c>
      <c r="R59" s="191">
        <v>0</v>
      </c>
      <c r="S59" s="191"/>
      <c r="T59" s="191">
        <v>0</v>
      </c>
      <c r="U59" s="191">
        <v>0</v>
      </c>
      <c r="V59" s="191">
        <v>0</v>
      </c>
      <c r="W59" s="191"/>
      <c r="X59" s="191">
        <v>0</v>
      </c>
      <c r="Y59" s="191">
        <v>0</v>
      </c>
      <c r="Z59" s="191">
        <v>0</v>
      </c>
      <c r="AA59" s="191">
        <v>0</v>
      </c>
      <c r="AB59" s="191">
        <v>0</v>
      </c>
      <c r="AC59" s="191">
        <v>0</v>
      </c>
      <c r="AD59" s="191">
        <v>0</v>
      </c>
      <c r="AE59" s="191">
        <v>53403080</v>
      </c>
      <c r="AF59" s="191">
        <v>53403080</v>
      </c>
      <c r="AG59" s="191">
        <v>53403080</v>
      </c>
      <c r="AH59" s="191">
        <v>47836904</v>
      </c>
      <c r="AI59" s="191">
        <v>0</v>
      </c>
      <c r="AJ59" s="191">
        <v>0</v>
      </c>
      <c r="AK59" s="191">
        <v>0</v>
      </c>
      <c r="AL59" s="191">
        <v>0</v>
      </c>
      <c r="AM59" s="191"/>
      <c r="AN59" s="191">
        <v>0</v>
      </c>
      <c r="AO59" s="191">
        <v>0</v>
      </c>
      <c r="AP59" s="191">
        <v>0</v>
      </c>
      <c r="AQ59" s="235">
        <f t="shared" si="39"/>
        <v>83172840</v>
      </c>
      <c r="AR59" s="235">
        <f t="shared" si="40"/>
        <v>83172840</v>
      </c>
      <c r="AS59" s="235">
        <f t="shared" si="41"/>
        <v>83172840</v>
      </c>
      <c r="AT59" s="235">
        <f t="shared" si="42"/>
        <v>71582813</v>
      </c>
      <c r="AU59" s="233"/>
      <c r="AV59" s="234"/>
    </row>
    <row r="60" spans="1:48" ht="26" thickTop="1" thickBot="1" x14ac:dyDescent="0.3">
      <c r="A60" s="139" t="s">
        <v>797</v>
      </c>
      <c r="B60" s="191">
        <f t="shared" si="38"/>
        <v>0</v>
      </c>
      <c r="C60" s="191">
        <v>0</v>
      </c>
      <c r="D60" s="191">
        <v>0</v>
      </c>
      <c r="E60" s="191">
        <v>0</v>
      </c>
      <c r="F60" s="191">
        <v>0</v>
      </c>
      <c r="G60" s="191"/>
      <c r="H60" s="191">
        <v>0</v>
      </c>
      <c r="I60" s="191">
        <v>0</v>
      </c>
      <c r="J60" s="191">
        <v>0</v>
      </c>
      <c r="K60" s="191">
        <v>0</v>
      </c>
      <c r="L60" s="191">
        <v>0</v>
      </c>
      <c r="M60" s="191">
        <v>0</v>
      </c>
      <c r="N60" s="191">
        <v>0</v>
      </c>
      <c r="O60" s="191">
        <v>0</v>
      </c>
      <c r="P60" s="191">
        <v>0</v>
      </c>
      <c r="Q60" s="191">
        <v>0</v>
      </c>
      <c r="R60" s="191">
        <v>0</v>
      </c>
      <c r="S60" s="191"/>
      <c r="T60" s="191">
        <v>0</v>
      </c>
      <c r="U60" s="191">
        <v>0</v>
      </c>
      <c r="V60" s="191">
        <v>0</v>
      </c>
      <c r="W60" s="191"/>
      <c r="X60" s="191">
        <v>0</v>
      </c>
      <c r="Y60" s="191">
        <v>0</v>
      </c>
      <c r="Z60" s="191">
        <v>0</v>
      </c>
      <c r="AA60" s="191">
        <v>0</v>
      </c>
      <c r="AB60" s="191">
        <v>0</v>
      </c>
      <c r="AC60" s="191">
        <v>0</v>
      </c>
      <c r="AD60" s="191">
        <v>0</v>
      </c>
      <c r="AE60" s="191">
        <v>0</v>
      </c>
      <c r="AF60" s="191">
        <v>0</v>
      </c>
      <c r="AG60" s="191">
        <v>0</v>
      </c>
      <c r="AH60" s="191">
        <v>0</v>
      </c>
      <c r="AI60" s="191">
        <v>0</v>
      </c>
      <c r="AJ60" s="191">
        <v>0</v>
      </c>
      <c r="AK60" s="191">
        <v>0</v>
      </c>
      <c r="AL60" s="191">
        <v>0</v>
      </c>
      <c r="AM60" s="191"/>
      <c r="AN60" s="191">
        <v>0</v>
      </c>
      <c r="AO60" s="191">
        <v>0</v>
      </c>
      <c r="AP60" s="191">
        <v>0</v>
      </c>
      <c r="AQ60" s="235">
        <f t="shared" si="39"/>
        <v>0</v>
      </c>
      <c r="AR60" s="235">
        <f t="shared" si="40"/>
        <v>0</v>
      </c>
      <c r="AS60" s="235">
        <f t="shared" si="41"/>
        <v>0</v>
      </c>
      <c r="AT60" s="235">
        <f t="shared" si="42"/>
        <v>0</v>
      </c>
      <c r="AU60" s="233"/>
      <c r="AV60" s="234"/>
    </row>
    <row r="61" spans="1:48" ht="26" thickTop="1" thickBot="1" x14ac:dyDescent="0.3">
      <c r="A61" s="139" t="s">
        <v>798</v>
      </c>
      <c r="B61" s="191">
        <f t="shared" si="38"/>
        <v>1572120511</v>
      </c>
      <c r="C61" s="191">
        <v>10390240</v>
      </c>
      <c r="D61" s="191">
        <v>10390240</v>
      </c>
      <c r="E61" s="191">
        <v>0</v>
      </c>
      <c r="F61" s="191">
        <v>0</v>
      </c>
      <c r="G61" s="191"/>
      <c r="H61" s="191">
        <v>0</v>
      </c>
      <c r="I61" s="191">
        <v>0</v>
      </c>
      <c r="J61" s="191">
        <v>0</v>
      </c>
      <c r="K61" s="191">
        <v>0</v>
      </c>
      <c r="L61" s="191">
        <v>0</v>
      </c>
      <c r="M61" s="191">
        <v>0</v>
      </c>
      <c r="N61" s="191">
        <v>0</v>
      </c>
      <c r="O61" s="191">
        <v>0</v>
      </c>
      <c r="P61" s="191">
        <v>0</v>
      </c>
      <c r="Q61" s="191">
        <v>0</v>
      </c>
      <c r="R61" s="191">
        <v>0</v>
      </c>
      <c r="S61" s="191"/>
      <c r="T61" s="191">
        <v>0</v>
      </c>
      <c r="U61" s="191">
        <v>0</v>
      </c>
      <c r="V61" s="191">
        <v>0</v>
      </c>
      <c r="W61" s="191"/>
      <c r="X61" s="191">
        <v>0</v>
      </c>
      <c r="Y61" s="191">
        <v>0</v>
      </c>
      <c r="Z61" s="191">
        <v>0</v>
      </c>
      <c r="AA61" s="191">
        <v>0</v>
      </c>
      <c r="AB61" s="191">
        <v>0</v>
      </c>
      <c r="AC61" s="191">
        <v>0</v>
      </c>
      <c r="AD61" s="191">
        <v>0</v>
      </c>
      <c r="AE61" s="191">
        <v>945171293</v>
      </c>
      <c r="AF61" s="191">
        <v>945171293</v>
      </c>
      <c r="AG61" s="191">
        <v>897030515</v>
      </c>
      <c r="AH61" s="191">
        <v>663212700</v>
      </c>
      <c r="AI61" s="191">
        <v>616558978</v>
      </c>
      <c r="AJ61" s="191">
        <v>616558978</v>
      </c>
      <c r="AK61" s="191">
        <v>329611515</v>
      </c>
      <c r="AL61" s="191">
        <v>102018943</v>
      </c>
      <c r="AM61" s="191"/>
      <c r="AN61" s="191">
        <v>0</v>
      </c>
      <c r="AO61" s="191">
        <v>0</v>
      </c>
      <c r="AP61" s="191">
        <v>0</v>
      </c>
      <c r="AQ61" s="235">
        <f t="shared" si="39"/>
        <v>1572120511</v>
      </c>
      <c r="AR61" s="235">
        <f t="shared" si="40"/>
        <v>1572120511</v>
      </c>
      <c r="AS61" s="235">
        <f t="shared" si="41"/>
        <v>1226642030</v>
      </c>
      <c r="AT61" s="235">
        <f t="shared" si="42"/>
        <v>765231643</v>
      </c>
      <c r="AU61" s="233"/>
      <c r="AV61" s="234"/>
    </row>
    <row r="62" spans="1:48" ht="26" thickTop="1" thickBot="1" x14ac:dyDescent="0.3">
      <c r="A62" s="139" t="s">
        <v>799</v>
      </c>
      <c r="B62" s="191">
        <f t="shared" si="38"/>
        <v>228712358</v>
      </c>
      <c r="C62" s="191">
        <v>0</v>
      </c>
      <c r="D62" s="191">
        <v>0</v>
      </c>
      <c r="E62" s="191">
        <v>0</v>
      </c>
      <c r="F62" s="191">
        <v>0</v>
      </c>
      <c r="G62" s="191"/>
      <c r="H62" s="191">
        <v>0</v>
      </c>
      <c r="I62" s="191">
        <v>0</v>
      </c>
      <c r="J62" s="191">
        <v>0</v>
      </c>
      <c r="K62" s="191">
        <v>0</v>
      </c>
      <c r="L62" s="191">
        <v>0</v>
      </c>
      <c r="M62" s="191">
        <v>0</v>
      </c>
      <c r="N62" s="191">
        <v>0</v>
      </c>
      <c r="O62" s="191">
        <v>0</v>
      </c>
      <c r="P62" s="191">
        <v>0</v>
      </c>
      <c r="Q62" s="191">
        <v>0</v>
      </c>
      <c r="R62" s="191">
        <v>0</v>
      </c>
      <c r="S62" s="191"/>
      <c r="T62" s="191">
        <v>0</v>
      </c>
      <c r="U62" s="191">
        <v>0</v>
      </c>
      <c r="V62" s="191">
        <v>0</v>
      </c>
      <c r="W62" s="191"/>
      <c r="X62" s="191">
        <v>0</v>
      </c>
      <c r="Y62" s="191">
        <v>0</v>
      </c>
      <c r="Z62" s="191">
        <v>0</v>
      </c>
      <c r="AA62" s="191">
        <v>0</v>
      </c>
      <c r="AB62" s="191">
        <v>0</v>
      </c>
      <c r="AC62" s="191">
        <v>0</v>
      </c>
      <c r="AD62" s="191">
        <v>0</v>
      </c>
      <c r="AE62" s="191">
        <v>0</v>
      </c>
      <c r="AF62" s="191">
        <v>0</v>
      </c>
      <c r="AG62" s="191">
        <v>0</v>
      </c>
      <c r="AH62" s="191">
        <v>0</v>
      </c>
      <c r="AI62" s="191">
        <v>228712358</v>
      </c>
      <c r="AJ62" s="191">
        <v>228712358</v>
      </c>
      <c r="AK62" s="191">
        <v>228712358</v>
      </c>
      <c r="AL62" s="191">
        <v>0</v>
      </c>
      <c r="AM62" s="191"/>
      <c r="AN62" s="191">
        <v>0</v>
      </c>
      <c r="AO62" s="191">
        <v>0</v>
      </c>
      <c r="AP62" s="191">
        <v>0</v>
      </c>
      <c r="AQ62" s="235">
        <f t="shared" si="39"/>
        <v>228712358</v>
      </c>
      <c r="AR62" s="235">
        <f t="shared" si="40"/>
        <v>228712358</v>
      </c>
      <c r="AS62" s="235">
        <f t="shared" si="41"/>
        <v>228712358</v>
      </c>
      <c r="AT62" s="235">
        <f t="shared" si="42"/>
        <v>0</v>
      </c>
      <c r="AU62" s="233"/>
      <c r="AV62" s="234"/>
    </row>
    <row r="63" spans="1:48" ht="38.5" thickTop="1" thickBot="1" x14ac:dyDescent="0.3">
      <c r="A63" s="139" t="s">
        <v>800</v>
      </c>
      <c r="B63" s="191">
        <f t="shared" si="38"/>
        <v>0</v>
      </c>
      <c r="C63" s="191">
        <v>0</v>
      </c>
      <c r="D63" s="191">
        <v>0</v>
      </c>
      <c r="E63" s="191">
        <v>0</v>
      </c>
      <c r="F63" s="191">
        <v>0</v>
      </c>
      <c r="G63" s="191"/>
      <c r="H63" s="191">
        <v>0</v>
      </c>
      <c r="I63" s="191">
        <v>0</v>
      </c>
      <c r="J63" s="191">
        <v>0</v>
      </c>
      <c r="K63" s="191">
        <v>0</v>
      </c>
      <c r="L63" s="191">
        <v>0</v>
      </c>
      <c r="M63" s="191">
        <v>0</v>
      </c>
      <c r="N63" s="191">
        <v>0</v>
      </c>
      <c r="O63" s="191">
        <v>0</v>
      </c>
      <c r="P63" s="191">
        <v>0</v>
      </c>
      <c r="Q63" s="191">
        <v>0</v>
      </c>
      <c r="R63" s="191">
        <v>0</v>
      </c>
      <c r="S63" s="191"/>
      <c r="T63" s="191">
        <v>0</v>
      </c>
      <c r="U63" s="191">
        <v>0</v>
      </c>
      <c r="V63" s="191">
        <v>0</v>
      </c>
      <c r="W63" s="191"/>
      <c r="X63" s="191">
        <v>0</v>
      </c>
      <c r="Y63" s="191">
        <v>0</v>
      </c>
      <c r="Z63" s="191">
        <v>0</v>
      </c>
      <c r="AA63" s="191">
        <v>0</v>
      </c>
      <c r="AB63" s="191">
        <v>0</v>
      </c>
      <c r="AC63" s="191">
        <v>0</v>
      </c>
      <c r="AD63" s="191">
        <v>0</v>
      </c>
      <c r="AE63" s="191">
        <v>0</v>
      </c>
      <c r="AF63" s="191">
        <v>0</v>
      </c>
      <c r="AG63" s="191">
        <v>0</v>
      </c>
      <c r="AH63" s="191">
        <v>0</v>
      </c>
      <c r="AI63" s="191">
        <v>0</v>
      </c>
      <c r="AJ63" s="191">
        <v>0</v>
      </c>
      <c r="AK63" s="191">
        <v>0</v>
      </c>
      <c r="AL63" s="191">
        <v>0</v>
      </c>
      <c r="AM63" s="191"/>
      <c r="AN63" s="191">
        <v>0</v>
      </c>
      <c r="AO63" s="191">
        <v>0</v>
      </c>
      <c r="AP63" s="191">
        <v>0</v>
      </c>
      <c r="AQ63" s="235">
        <f t="shared" si="39"/>
        <v>0</v>
      </c>
      <c r="AR63" s="235">
        <f t="shared" si="40"/>
        <v>0</v>
      </c>
      <c r="AS63" s="235">
        <f t="shared" si="41"/>
        <v>0</v>
      </c>
      <c r="AT63" s="235">
        <f t="shared" si="42"/>
        <v>0</v>
      </c>
      <c r="AU63" s="233"/>
      <c r="AV63" s="234"/>
    </row>
    <row r="64" spans="1:48" ht="26" thickTop="1" thickBot="1" x14ac:dyDescent="0.3">
      <c r="A64" s="139" t="s">
        <v>801</v>
      </c>
      <c r="B64" s="191">
        <f t="shared" si="38"/>
        <v>20000000</v>
      </c>
      <c r="C64" s="191">
        <v>10000000</v>
      </c>
      <c r="D64" s="191">
        <v>10000000</v>
      </c>
      <c r="E64" s="191">
        <v>10000000</v>
      </c>
      <c r="F64" s="191">
        <v>10000000</v>
      </c>
      <c r="G64" s="191"/>
      <c r="H64" s="191">
        <v>0</v>
      </c>
      <c r="I64" s="191">
        <v>0</v>
      </c>
      <c r="J64" s="191">
        <v>0</v>
      </c>
      <c r="K64" s="191">
        <v>0</v>
      </c>
      <c r="L64" s="191">
        <v>0</v>
      </c>
      <c r="M64" s="191">
        <v>0</v>
      </c>
      <c r="N64" s="191">
        <v>0</v>
      </c>
      <c r="O64" s="191">
        <v>0</v>
      </c>
      <c r="P64" s="191">
        <v>0</v>
      </c>
      <c r="Q64" s="191">
        <v>0</v>
      </c>
      <c r="R64" s="191">
        <v>0</v>
      </c>
      <c r="S64" s="191"/>
      <c r="T64" s="191">
        <v>0</v>
      </c>
      <c r="U64" s="191">
        <v>0</v>
      </c>
      <c r="V64" s="191">
        <v>0</v>
      </c>
      <c r="W64" s="191"/>
      <c r="X64" s="191">
        <v>0</v>
      </c>
      <c r="Y64" s="191">
        <v>0</v>
      </c>
      <c r="Z64" s="191">
        <v>0</v>
      </c>
      <c r="AA64" s="191">
        <v>0</v>
      </c>
      <c r="AB64" s="191">
        <v>0</v>
      </c>
      <c r="AC64" s="191">
        <v>0</v>
      </c>
      <c r="AD64" s="191">
        <v>0</v>
      </c>
      <c r="AE64" s="191">
        <v>10000000</v>
      </c>
      <c r="AF64" s="191">
        <v>10000000</v>
      </c>
      <c r="AG64" s="191">
        <v>10000000</v>
      </c>
      <c r="AH64" s="191">
        <v>8343591</v>
      </c>
      <c r="AI64" s="191">
        <v>0</v>
      </c>
      <c r="AJ64" s="191">
        <v>0</v>
      </c>
      <c r="AK64" s="191">
        <v>0</v>
      </c>
      <c r="AL64" s="191">
        <v>0</v>
      </c>
      <c r="AM64" s="191"/>
      <c r="AN64" s="191">
        <v>0</v>
      </c>
      <c r="AO64" s="191">
        <v>0</v>
      </c>
      <c r="AP64" s="191">
        <v>0</v>
      </c>
      <c r="AQ64" s="235">
        <f t="shared" si="39"/>
        <v>20000000</v>
      </c>
      <c r="AR64" s="235">
        <f t="shared" si="40"/>
        <v>20000000</v>
      </c>
      <c r="AS64" s="235">
        <f t="shared" si="41"/>
        <v>20000000</v>
      </c>
      <c r="AT64" s="235">
        <f t="shared" si="42"/>
        <v>18343591</v>
      </c>
      <c r="AU64" s="233"/>
      <c r="AV64" s="234"/>
    </row>
    <row r="65" spans="1:48" ht="26.25" customHeight="1" thickTop="1" thickBot="1" x14ac:dyDescent="0.4">
      <c r="A65" s="138" t="s">
        <v>802</v>
      </c>
      <c r="B65" s="190">
        <f>+B66</f>
        <v>2505773099</v>
      </c>
      <c r="C65" s="190">
        <f t="shared" ref="C65:AT65" si="43">+C66</f>
        <v>168987461</v>
      </c>
      <c r="D65" s="190">
        <f t="shared" si="43"/>
        <v>159860999</v>
      </c>
      <c r="E65" s="190">
        <f t="shared" si="43"/>
        <v>159860998.99999934</v>
      </c>
      <c r="F65" s="190">
        <f t="shared" si="43"/>
        <v>157429712.61383691</v>
      </c>
      <c r="G65" s="190">
        <f t="shared" si="43"/>
        <v>0</v>
      </c>
      <c r="H65" s="190">
        <f t="shared" si="43"/>
        <v>0</v>
      </c>
      <c r="I65" s="190">
        <f t="shared" si="43"/>
        <v>0</v>
      </c>
      <c r="J65" s="190">
        <f t="shared" si="43"/>
        <v>0</v>
      </c>
      <c r="K65" s="190">
        <f t="shared" si="43"/>
        <v>0</v>
      </c>
      <c r="L65" s="190">
        <f t="shared" si="43"/>
        <v>0</v>
      </c>
      <c r="M65" s="190">
        <f t="shared" si="43"/>
        <v>0</v>
      </c>
      <c r="N65" s="190">
        <f t="shared" si="43"/>
        <v>0</v>
      </c>
      <c r="O65" s="190">
        <f t="shared" si="43"/>
        <v>0</v>
      </c>
      <c r="P65" s="190">
        <f t="shared" si="43"/>
        <v>0</v>
      </c>
      <c r="Q65" s="190">
        <f t="shared" si="43"/>
        <v>0</v>
      </c>
      <c r="R65" s="190">
        <f t="shared" si="43"/>
        <v>0</v>
      </c>
      <c r="S65" s="190">
        <f t="shared" si="43"/>
        <v>0</v>
      </c>
      <c r="T65" s="190">
        <f t="shared" si="43"/>
        <v>0</v>
      </c>
      <c r="U65" s="190">
        <f t="shared" si="43"/>
        <v>0</v>
      </c>
      <c r="V65" s="190">
        <f t="shared" si="43"/>
        <v>0</v>
      </c>
      <c r="W65" s="190">
        <f t="shared" si="43"/>
        <v>0</v>
      </c>
      <c r="X65" s="190">
        <f t="shared" si="43"/>
        <v>0</v>
      </c>
      <c r="Y65" s="190">
        <f t="shared" si="43"/>
        <v>0</v>
      </c>
      <c r="Z65" s="190">
        <f t="shared" si="43"/>
        <v>0</v>
      </c>
      <c r="AA65" s="190">
        <f t="shared" si="43"/>
        <v>2336785638</v>
      </c>
      <c r="AB65" s="190">
        <f t="shared" si="43"/>
        <v>2336785638</v>
      </c>
      <c r="AC65" s="190">
        <f t="shared" si="43"/>
        <v>2336785638</v>
      </c>
      <c r="AD65" s="190">
        <f t="shared" si="43"/>
        <v>2336785638</v>
      </c>
      <c r="AE65" s="190">
        <f t="shared" si="43"/>
        <v>0</v>
      </c>
      <c r="AF65" s="190">
        <f t="shared" si="43"/>
        <v>0</v>
      </c>
      <c r="AG65" s="190">
        <f t="shared" si="43"/>
        <v>0</v>
      </c>
      <c r="AH65" s="190">
        <f t="shared" si="43"/>
        <v>0</v>
      </c>
      <c r="AI65" s="190">
        <f t="shared" si="43"/>
        <v>0</v>
      </c>
      <c r="AJ65" s="190">
        <f t="shared" si="43"/>
        <v>0</v>
      </c>
      <c r="AK65" s="190">
        <f t="shared" si="43"/>
        <v>0</v>
      </c>
      <c r="AL65" s="190">
        <f t="shared" si="43"/>
        <v>0</v>
      </c>
      <c r="AM65" s="190">
        <f t="shared" si="43"/>
        <v>0</v>
      </c>
      <c r="AN65" s="190">
        <f t="shared" si="43"/>
        <v>0</v>
      </c>
      <c r="AO65" s="190">
        <f t="shared" si="43"/>
        <v>0</v>
      </c>
      <c r="AP65" s="190">
        <f t="shared" si="43"/>
        <v>0</v>
      </c>
      <c r="AQ65" s="190">
        <f t="shared" si="43"/>
        <v>2505773099</v>
      </c>
      <c r="AR65" s="190">
        <f t="shared" si="43"/>
        <v>2496646637</v>
      </c>
      <c r="AS65" s="190">
        <f t="shared" si="43"/>
        <v>2496646636.9999995</v>
      </c>
      <c r="AT65" s="190">
        <f t="shared" si="43"/>
        <v>2494215350.6138368</v>
      </c>
      <c r="AU65" s="233"/>
      <c r="AV65" s="234"/>
    </row>
    <row r="66" spans="1:48" ht="19.5" customHeight="1" thickTop="1" thickBot="1" x14ac:dyDescent="0.3">
      <c r="A66" s="141" t="s">
        <v>803</v>
      </c>
      <c r="B66" s="190">
        <f>SUM(B67)</f>
        <v>2505773099</v>
      </c>
      <c r="C66" s="190">
        <f t="shared" ref="C66:AT66" si="44">SUM(C67)</f>
        <v>168987461</v>
      </c>
      <c r="D66" s="190">
        <f t="shared" si="44"/>
        <v>159860999</v>
      </c>
      <c r="E66" s="190">
        <f t="shared" si="44"/>
        <v>159860998.99999934</v>
      </c>
      <c r="F66" s="190">
        <f t="shared" si="44"/>
        <v>157429712.61383691</v>
      </c>
      <c r="G66" s="190">
        <f t="shared" si="44"/>
        <v>0</v>
      </c>
      <c r="H66" s="190">
        <f t="shared" si="44"/>
        <v>0</v>
      </c>
      <c r="I66" s="190">
        <f t="shared" si="44"/>
        <v>0</v>
      </c>
      <c r="J66" s="190">
        <f t="shared" si="44"/>
        <v>0</v>
      </c>
      <c r="K66" s="190">
        <f t="shared" si="44"/>
        <v>0</v>
      </c>
      <c r="L66" s="190">
        <f t="shared" si="44"/>
        <v>0</v>
      </c>
      <c r="M66" s="190">
        <f t="shared" si="44"/>
        <v>0</v>
      </c>
      <c r="N66" s="190">
        <f t="shared" si="44"/>
        <v>0</v>
      </c>
      <c r="O66" s="190">
        <f t="shared" si="44"/>
        <v>0</v>
      </c>
      <c r="P66" s="190">
        <f t="shared" si="44"/>
        <v>0</v>
      </c>
      <c r="Q66" s="190">
        <f t="shared" si="44"/>
        <v>0</v>
      </c>
      <c r="R66" s="190">
        <f t="shared" si="44"/>
        <v>0</v>
      </c>
      <c r="S66" s="190">
        <f t="shared" si="44"/>
        <v>0</v>
      </c>
      <c r="T66" s="190">
        <f t="shared" si="44"/>
        <v>0</v>
      </c>
      <c r="U66" s="190">
        <f t="shared" si="44"/>
        <v>0</v>
      </c>
      <c r="V66" s="190">
        <f t="shared" si="44"/>
        <v>0</v>
      </c>
      <c r="W66" s="190">
        <f t="shared" si="44"/>
        <v>0</v>
      </c>
      <c r="X66" s="190">
        <f t="shared" si="44"/>
        <v>0</v>
      </c>
      <c r="Y66" s="190">
        <f t="shared" si="44"/>
        <v>0</v>
      </c>
      <c r="Z66" s="190">
        <f t="shared" si="44"/>
        <v>0</v>
      </c>
      <c r="AA66" s="190">
        <f t="shared" si="44"/>
        <v>2336785638</v>
      </c>
      <c r="AB66" s="190">
        <f t="shared" si="44"/>
        <v>2336785638</v>
      </c>
      <c r="AC66" s="190">
        <f t="shared" si="44"/>
        <v>2336785638</v>
      </c>
      <c r="AD66" s="190">
        <f t="shared" si="44"/>
        <v>2336785638</v>
      </c>
      <c r="AE66" s="190">
        <f t="shared" si="44"/>
        <v>0</v>
      </c>
      <c r="AF66" s="190">
        <f t="shared" si="44"/>
        <v>0</v>
      </c>
      <c r="AG66" s="190">
        <f t="shared" si="44"/>
        <v>0</v>
      </c>
      <c r="AH66" s="190">
        <f t="shared" si="44"/>
        <v>0</v>
      </c>
      <c r="AI66" s="190">
        <f t="shared" si="44"/>
        <v>0</v>
      </c>
      <c r="AJ66" s="190">
        <f t="shared" si="44"/>
        <v>0</v>
      </c>
      <c r="AK66" s="190">
        <f t="shared" si="44"/>
        <v>0</v>
      </c>
      <c r="AL66" s="190">
        <f t="shared" si="44"/>
        <v>0</v>
      </c>
      <c r="AM66" s="190">
        <f t="shared" si="44"/>
        <v>0</v>
      </c>
      <c r="AN66" s="190">
        <f t="shared" si="44"/>
        <v>0</v>
      </c>
      <c r="AO66" s="190">
        <f t="shared" si="44"/>
        <v>0</v>
      </c>
      <c r="AP66" s="190">
        <f t="shared" si="44"/>
        <v>0</v>
      </c>
      <c r="AQ66" s="190">
        <f>SUM(AQ67)</f>
        <v>2505773099</v>
      </c>
      <c r="AR66" s="190">
        <f t="shared" si="44"/>
        <v>2496646637</v>
      </c>
      <c r="AS66" s="190">
        <f t="shared" si="44"/>
        <v>2496646636.9999995</v>
      </c>
      <c r="AT66" s="190">
        <f t="shared" si="44"/>
        <v>2494215350.6138368</v>
      </c>
      <c r="AU66" s="233"/>
      <c r="AV66" s="234"/>
    </row>
    <row r="67" spans="1:48" ht="20.5" customHeight="1" thickTop="1" thickBot="1" x14ac:dyDescent="0.4">
      <c r="A67" s="156" t="s">
        <v>804</v>
      </c>
      <c r="B67" s="191">
        <f>+C67+G67+K67+O67+S67+W67+AA67+AE67+AI67+AM67</f>
        <v>2505773099</v>
      </c>
      <c r="C67" s="191">
        <v>168987461</v>
      </c>
      <c r="D67" s="191">
        <v>159860999</v>
      </c>
      <c r="E67" s="191">
        <v>159860998.99999934</v>
      </c>
      <c r="F67" s="191">
        <v>157429712.61383691</v>
      </c>
      <c r="G67" s="191"/>
      <c r="H67" s="191">
        <v>0</v>
      </c>
      <c r="I67" s="191">
        <v>0</v>
      </c>
      <c r="J67" s="191">
        <v>0</v>
      </c>
      <c r="K67" s="191">
        <v>0</v>
      </c>
      <c r="L67" s="191">
        <v>0</v>
      </c>
      <c r="M67" s="191">
        <v>0</v>
      </c>
      <c r="N67" s="191">
        <v>0</v>
      </c>
      <c r="O67" s="191">
        <v>0</v>
      </c>
      <c r="P67" s="191">
        <v>0</v>
      </c>
      <c r="Q67" s="191">
        <v>0</v>
      </c>
      <c r="R67" s="191">
        <v>0</v>
      </c>
      <c r="S67" s="191"/>
      <c r="T67" s="191">
        <v>0</v>
      </c>
      <c r="U67" s="191">
        <v>0</v>
      </c>
      <c r="V67" s="191">
        <v>0</v>
      </c>
      <c r="W67" s="191"/>
      <c r="X67" s="191">
        <v>0</v>
      </c>
      <c r="Y67" s="191">
        <v>0</v>
      </c>
      <c r="Z67" s="191">
        <v>0</v>
      </c>
      <c r="AA67" s="191">
        <v>2336785638</v>
      </c>
      <c r="AB67" s="191">
        <v>2336785638</v>
      </c>
      <c r="AC67" s="191">
        <v>2336785638</v>
      </c>
      <c r="AD67" s="191">
        <v>2336785638</v>
      </c>
      <c r="AE67" s="191">
        <v>0</v>
      </c>
      <c r="AF67" s="191">
        <v>0</v>
      </c>
      <c r="AG67" s="191">
        <v>0</v>
      </c>
      <c r="AH67" s="191">
        <v>0</v>
      </c>
      <c r="AI67" s="191">
        <v>0</v>
      </c>
      <c r="AJ67" s="191">
        <v>0</v>
      </c>
      <c r="AK67" s="191">
        <v>0</v>
      </c>
      <c r="AL67" s="191">
        <v>0</v>
      </c>
      <c r="AM67" s="191"/>
      <c r="AN67" s="191">
        <v>0</v>
      </c>
      <c r="AO67" s="191">
        <v>0</v>
      </c>
      <c r="AP67" s="191">
        <v>0</v>
      </c>
      <c r="AQ67" s="235">
        <f t="shared" ref="AQ67" si="45">+C67+G67+K67+O67+S67+W67+AA67+AE67+AI67+AM67</f>
        <v>2505773099</v>
      </c>
      <c r="AR67" s="235">
        <f t="shared" ref="AR67" si="46">+D67+H67+L67+P67+T67+X67+AB67+AF67+AJ67+AN67</f>
        <v>2496646637</v>
      </c>
      <c r="AS67" s="235">
        <f>+E67+I67+M67+Q67+U67+Y67+AC67+AG67+AK67+AO67</f>
        <v>2496646636.9999995</v>
      </c>
      <c r="AT67" s="235">
        <f>+F67+J67+N67+R67+V67+Z67+AD67+AH67+AL67+AP67</f>
        <v>2494215350.6138368</v>
      </c>
      <c r="AU67" s="233"/>
      <c r="AV67" s="234"/>
    </row>
    <row r="68" spans="1:48" ht="27" thickTop="1" thickBot="1" x14ac:dyDescent="0.35">
      <c r="A68" s="140" t="s">
        <v>891</v>
      </c>
      <c r="B68" s="188">
        <f>+B69+B74+B94</f>
        <v>9030143936.35956</v>
      </c>
      <c r="C68" s="188">
        <f t="shared" ref="C68:AT68" si="47">+C69+C74+C94</f>
        <v>1769289843.5957565</v>
      </c>
      <c r="D68" s="188">
        <f t="shared" si="47"/>
        <v>1682185184.067822</v>
      </c>
      <c r="E68" s="188">
        <f t="shared" si="47"/>
        <v>1681024181.8378224</v>
      </c>
      <c r="F68" s="188">
        <f t="shared" si="47"/>
        <v>1497100832.8378224</v>
      </c>
      <c r="G68" s="188">
        <f t="shared" si="47"/>
        <v>0</v>
      </c>
      <c r="H68" s="188">
        <f t="shared" si="47"/>
        <v>0</v>
      </c>
      <c r="I68" s="188">
        <f t="shared" si="47"/>
        <v>0</v>
      </c>
      <c r="J68" s="188">
        <f t="shared" si="47"/>
        <v>0</v>
      </c>
      <c r="K68" s="188">
        <f t="shared" si="47"/>
        <v>5646368.2238035593</v>
      </c>
      <c r="L68" s="188">
        <f t="shared" si="47"/>
        <v>5646368.2238035593</v>
      </c>
      <c r="M68" s="188">
        <f t="shared" si="47"/>
        <v>5646368.2238035593</v>
      </c>
      <c r="N68" s="188">
        <f t="shared" si="47"/>
        <v>5646368.2238035593</v>
      </c>
      <c r="O68" s="188">
        <f t="shared" si="47"/>
        <v>0</v>
      </c>
      <c r="P68" s="188">
        <f t="shared" si="47"/>
        <v>0</v>
      </c>
      <c r="Q68" s="188">
        <f t="shared" si="47"/>
        <v>0</v>
      </c>
      <c r="R68" s="188">
        <f t="shared" si="47"/>
        <v>0</v>
      </c>
      <c r="S68" s="188">
        <f t="shared" si="47"/>
        <v>7261366.54</v>
      </c>
      <c r="T68" s="188">
        <f t="shared" si="47"/>
        <v>7261366.3432813268</v>
      </c>
      <c r="U68" s="188">
        <f t="shared" si="47"/>
        <v>7261366.3432813268</v>
      </c>
      <c r="V68" s="188">
        <f t="shared" si="47"/>
        <v>7261366.3432813259</v>
      </c>
      <c r="W68" s="188">
        <f t="shared" si="47"/>
        <v>0</v>
      </c>
      <c r="X68" s="188">
        <f t="shared" si="47"/>
        <v>0</v>
      </c>
      <c r="Y68" s="188">
        <f t="shared" si="47"/>
        <v>0</v>
      </c>
      <c r="Z68" s="188">
        <f t="shared" si="47"/>
        <v>0</v>
      </c>
      <c r="AA68" s="188">
        <f t="shared" si="47"/>
        <v>74150400</v>
      </c>
      <c r="AB68" s="188">
        <f t="shared" si="47"/>
        <v>0</v>
      </c>
      <c r="AC68" s="188">
        <f t="shared" si="47"/>
        <v>0</v>
      </c>
      <c r="AD68" s="188">
        <f t="shared" si="47"/>
        <v>0</v>
      </c>
      <c r="AE68" s="188">
        <f t="shared" si="47"/>
        <v>3481176871</v>
      </c>
      <c r="AF68" s="188">
        <f t="shared" si="47"/>
        <v>3438961795</v>
      </c>
      <c r="AG68" s="188">
        <f t="shared" si="47"/>
        <v>3327011884</v>
      </c>
      <c r="AH68" s="188">
        <f t="shared" si="47"/>
        <v>3115619451</v>
      </c>
      <c r="AI68" s="188">
        <f t="shared" si="47"/>
        <v>513121012</v>
      </c>
      <c r="AJ68" s="188">
        <f t="shared" si="47"/>
        <v>485501446</v>
      </c>
      <c r="AK68" s="188">
        <f t="shared" si="47"/>
        <v>49999999</v>
      </c>
      <c r="AL68" s="188">
        <f t="shared" si="47"/>
        <v>21354980</v>
      </c>
      <c r="AM68" s="188">
        <f t="shared" si="47"/>
        <v>3179498075</v>
      </c>
      <c r="AN68" s="188">
        <f t="shared" si="47"/>
        <v>3179498075</v>
      </c>
      <c r="AO68" s="188">
        <f t="shared" si="47"/>
        <v>3179498074</v>
      </c>
      <c r="AP68" s="188">
        <f t="shared" si="47"/>
        <v>3179498074</v>
      </c>
      <c r="AQ68" s="188">
        <f>+AQ69+AQ74+AQ94</f>
        <v>9030143936.35956</v>
      </c>
      <c r="AR68" s="188">
        <f t="shared" si="47"/>
        <v>8799054234.6349068</v>
      </c>
      <c r="AS68" s="188">
        <f t="shared" si="47"/>
        <v>8250441873.4049072</v>
      </c>
      <c r="AT68" s="188">
        <f t="shared" si="47"/>
        <v>7826481072.4049072</v>
      </c>
      <c r="AU68" s="233"/>
      <c r="AV68" s="234"/>
    </row>
    <row r="69" spans="1:48" ht="28" customHeight="1" thickTop="1" thickBot="1" x14ac:dyDescent="0.4">
      <c r="A69" s="137" t="s">
        <v>805</v>
      </c>
      <c r="B69" s="189">
        <f>+B70</f>
        <v>531506871.79999995</v>
      </c>
      <c r="C69" s="189">
        <f t="shared" ref="C69:AT70" si="48">+C70</f>
        <v>531506871.79999995</v>
      </c>
      <c r="D69" s="189">
        <f t="shared" si="48"/>
        <v>522126175.23000002</v>
      </c>
      <c r="E69" s="189">
        <f t="shared" si="48"/>
        <v>522126064</v>
      </c>
      <c r="F69" s="189">
        <f t="shared" si="48"/>
        <v>490213525</v>
      </c>
      <c r="G69" s="189">
        <f t="shared" si="48"/>
        <v>0</v>
      </c>
      <c r="H69" s="189">
        <f t="shared" si="48"/>
        <v>0</v>
      </c>
      <c r="I69" s="189">
        <f t="shared" si="48"/>
        <v>0</v>
      </c>
      <c r="J69" s="189">
        <f t="shared" si="48"/>
        <v>0</v>
      </c>
      <c r="K69" s="189">
        <f t="shared" si="48"/>
        <v>0</v>
      </c>
      <c r="L69" s="189">
        <f t="shared" si="48"/>
        <v>0</v>
      </c>
      <c r="M69" s="189">
        <f t="shared" si="48"/>
        <v>0</v>
      </c>
      <c r="N69" s="189">
        <f t="shared" si="48"/>
        <v>0</v>
      </c>
      <c r="O69" s="189">
        <f t="shared" si="48"/>
        <v>0</v>
      </c>
      <c r="P69" s="189">
        <f t="shared" si="48"/>
        <v>0</v>
      </c>
      <c r="Q69" s="189">
        <f t="shared" si="48"/>
        <v>0</v>
      </c>
      <c r="R69" s="189">
        <f t="shared" si="48"/>
        <v>0</v>
      </c>
      <c r="S69" s="189">
        <f t="shared" si="48"/>
        <v>0</v>
      </c>
      <c r="T69" s="189">
        <f t="shared" si="48"/>
        <v>0</v>
      </c>
      <c r="U69" s="189">
        <f t="shared" si="48"/>
        <v>0</v>
      </c>
      <c r="V69" s="189">
        <f t="shared" si="48"/>
        <v>0</v>
      </c>
      <c r="W69" s="189">
        <f t="shared" si="48"/>
        <v>0</v>
      </c>
      <c r="X69" s="189">
        <f t="shared" si="48"/>
        <v>0</v>
      </c>
      <c r="Y69" s="189">
        <f t="shared" si="48"/>
        <v>0</v>
      </c>
      <c r="Z69" s="189">
        <f t="shared" si="48"/>
        <v>0</v>
      </c>
      <c r="AA69" s="189">
        <f t="shared" si="48"/>
        <v>0</v>
      </c>
      <c r="AB69" s="189">
        <f t="shared" si="48"/>
        <v>0</v>
      </c>
      <c r="AC69" s="189">
        <f t="shared" si="48"/>
        <v>0</v>
      </c>
      <c r="AD69" s="189">
        <f t="shared" si="48"/>
        <v>0</v>
      </c>
      <c r="AE69" s="189">
        <f t="shared" si="48"/>
        <v>0</v>
      </c>
      <c r="AF69" s="189">
        <f t="shared" si="48"/>
        <v>0</v>
      </c>
      <c r="AG69" s="189">
        <f t="shared" si="48"/>
        <v>0</v>
      </c>
      <c r="AH69" s="189">
        <f t="shared" si="48"/>
        <v>0</v>
      </c>
      <c r="AI69" s="189">
        <f t="shared" si="48"/>
        <v>0</v>
      </c>
      <c r="AJ69" s="189">
        <f t="shared" si="48"/>
        <v>0</v>
      </c>
      <c r="AK69" s="189">
        <f t="shared" si="48"/>
        <v>0</v>
      </c>
      <c r="AL69" s="189">
        <f t="shared" si="48"/>
        <v>0</v>
      </c>
      <c r="AM69" s="189">
        <f t="shared" si="48"/>
        <v>0</v>
      </c>
      <c r="AN69" s="189">
        <f t="shared" si="48"/>
        <v>0</v>
      </c>
      <c r="AO69" s="189">
        <f t="shared" si="48"/>
        <v>0</v>
      </c>
      <c r="AP69" s="189">
        <f t="shared" si="48"/>
        <v>0</v>
      </c>
      <c r="AQ69" s="189">
        <f t="shared" si="48"/>
        <v>531506871.79999995</v>
      </c>
      <c r="AR69" s="189">
        <f t="shared" si="48"/>
        <v>522126175.23000002</v>
      </c>
      <c r="AS69" s="189">
        <f t="shared" si="48"/>
        <v>522126064</v>
      </c>
      <c r="AT69" s="189">
        <f t="shared" si="48"/>
        <v>490213525</v>
      </c>
      <c r="AU69" s="233"/>
      <c r="AV69" s="234"/>
    </row>
    <row r="70" spans="1:48" ht="26.25" customHeight="1" thickTop="1" thickBot="1" x14ac:dyDescent="0.4">
      <c r="A70" s="138" t="s">
        <v>806</v>
      </c>
      <c r="B70" s="190">
        <f>+B71</f>
        <v>531506871.79999995</v>
      </c>
      <c r="C70" s="190">
        <f t="shared" si="48"/>
        <v>531506871.79999995</v>
      </c>
      <c r="D70" s="190">
        <f t="shared" si="48"/>
        <v>522126175.23000002</v>
      </c>
      <c r="E70" s="190">
        <f t="shared" si="48"/>
        <v>522126064</v>
      </c>
      <c r="F70" s="190">
        <f t="shared" si="48"/>
        <v>490213525</v>
      </c>
      <c r="G70" s="190">
        <f t="shared" si="48"/>
        <v>0</v>
      </c>
      <c r="H70" s="190">
        <f t="shared" si="48"/>
        <v>0</v>
      </c>
      <c r="I70" s="190">
        <f t="shared" si="48"/>
        <v>0</v>
      </c>
      <c r="J70" s="190">
        <f t="shared" si="48"/>
        <v>0</v>
      </c>
      <c r="K70" s="190">
        <f t="shared" si="48"/>
        <v>0</v>
      </c>
      <c r="L70" s="190">
        <f t="shared" si="48"/>
        <v>0</v>
      </c>
      <c r="M70" s="190">
        <f t="shared" si="48"/>
        <v>0</v>
      </c>
      <c r="N70" s="190">
        <f t="shared" si="48"/>
        <v>0</v>
      </c>
      <c r="O70" s="190">
        <f t="shared" si="48"/>
        <v>0</v>
      </c>
      <c r="P70" s="190">
        <f t="shared" si="48"/>
        <v>0</v>
      </c>
      <c r="Q70" s="190">
        <f t="shared" si="48"/>
        <v>0</v>
      </c>
      <c r="R70" s="190">
        <f t="shared" si="48"/>
        <v>0</v>
      </c>
      <c r="S70" s="190">
        <f t="shared" si="48"/>
        <v>0</v>
      </c>
      <c r="T70" s="190">
        <f t="shared" si="48"/>
        <v>0</v>
      </c>
      <c r="U70" s="190">
        <f t="shared" si="48"/>
        <v>0</v>
      </c>
      <c r="V70" s="190">
        <f t="shared" si="48"/>
        <v>0</v>
      </c>
      <c r="W70" s="190">
        <f t="shared" si="48"/>
        <v>0</v>
      </c>
      <c r="X70" s="190">
        <f t="shared" si="48"/>
        <v>0</v>
      </c>
      <c r="Y70" s="190">
        <f t="shared" si="48"/>
        <v>0</v>
      </c>
      <c r="Z70" s="190">
        <f t="shared" si="48"/>
        <v>0</v>
      </c>
      <c r="AA70" s="190">
        <f t="shared" si="48"/>
        <v>0</v>
      </c>
      <c r="AB70" s="190">
        <f t="shared" si="48"/>
        <v>0</v>
      </c>
      <c r="AC70" s="190">
        <f t="shared" si="48"/>
        <v>0</v>
      </c>
      <c r="AD70" s="190">
        <f t="shared" si="48"/>
        <v>0</v>
      </c>
      <c r="AE70" s="190">
        <f t="shared" si="48"/>
        <v>0</v>
      </c>
      <c r="AF70" s="190">
        <f t="shared" si="48"/>
        <v>0</v>
      </c>
      <c r="AG70" s="190">
        <f t="shared" si="48"/>
        <v>0</v>
      </c>
      <c r="AH70" s="190">
        <f t="shared" si="48"/>
        <v>0</v>
      </c>
      <c r="AI70" s="190">
        <f t="shared" si="48"/>
        <v>0</v>
      </c>
      <c r="AJ70" s="190">
        <f t="shared" si="48"/>
        <v>0</v>
      </c>
      <c r="AK70" s="190">
        <f t="shared" si="48"/>
        <v>0</v>
      </c>
      <c r="AL70" s="190">
        <f t="shared" si="48"/>
        <v>0</v>
      </c>
      <c r="AM70" s="190">
        <f t="shared" si="48"/>
        <v>0</v>
      </c>
      <c r="AN70" s="190">
        <f t="shared" si="48"/>
        <v>0</v>
      </c>
      <c r="AO70" s="190">
        <f t="shared" si="48"/>
        <v>0</v>
      </c>
      <c r="AP70" s="190">
        <f t="shared" si="48"/>
        <v>0</v>
      </c>
      <c r="AQ70" s="190">
        <f t="shared" si="48"/>
        <v>531506871.79999995</v>
      </c>
      <c r="AR70" s="190">
        <f t="shared" si="48"/>
        <v>522126175.23000002</v>
      </c>
      <c r="AS70" s="190">
        <f t="shared" si="48"/>
        <v>522126064</v>
      </c>
      <c r="AT70" s="190">
        <f t="shared" si="48"/>
        <v>490213525</v>
      </c>
      <c r="AU70" s="233"/>
      <c r="AV70" s="234"/>
    </row>
    <row r="71" spans="1:48" ht="55.5" customHeight="1" thickTop="1" thickBot="1" x14ac:dyDescent="0.3">
      <c r="A71" s="141" t="s">
        <v>807</v>
      </c>
      <c r="B71" s="190">
        <f>SUM(B72:B73)</f>
        <v>531506871.79999995</v>
      </c>
      <c r="C71" s="190">
        <f t="shared" ref="C71:AT71" si="49">SUM(C72:C73)</f>
        <v>531506871.79999995</v>
      </c>
      <c r="D71" s="190">
        <f t="shared" si="49"/>
        <v>522126175.23000002</v>
      </c>
      <c r="E71" s="190">
        <f t="shared" si="49"/>
        <v>522126064</v>
      </c>
      <c r="F71" s="190">
        <f t="shared" si="49"/>
        <v>490213525</v>
      </c>
      <c r="G71" s="190">
        <f t="shared" si="49"/>
        <v>0</v>
      </c>
      <c r="H71" s="190">
        <f t="shared" si="49"/>
        <v>0</v>
      </c>
      <c r="I71" s="190">
        <f t="shared" si="49"/>
        <v>0</v>
      </c>
      <c r="J71" s="190">
        <f t="shared" si="49"/>
        <v>0</v>
      </c>
      <c r="K71" s="190">
        <f t="shared" si="49"/>
        <v>0</v>
      </c>
      <c r="L71" s="190">
        <f t="shared" si="49"/>
        <v>0</v>
      </c>
      <c r="M71" s="190">
        <f t="shared" si="49"/>
        <v>0</v>
      </c>
      <c r="N71" s="190">
        <f t="shared" si="49"/>
        <v>0</v>
      </c>
      <c r="O71" s="190">
        <f t="shared" si="49"/>
        <v>0</v>
      </c>
      <c r="P71" s="190">
        <f t="shared" si="49"/>
        <v>0</v>
      </c>
      <c r="Q71" s="190">
        <f t="shared" si="49"/>
        <v>0</v>
      </c>
      <c r="R71" s="190">
        <f t="shared" si="49"/>
        <v>0</v>
      </c>
      <c r="S71" s="190">
        <f t="shared" si="49"/>
        <v>0</v>
      </c>
      <c r="T71" s="190">
        <f t="shared" si="49"/>
        <v>0</v>
      </c>
      <c r="U71" s="190">
        <f t="shared" si="49"/>
        <v>0</v>
      </c>
      <c r="V71" s="190">
        <f t="shared" si="49"/>
        <v>0</v>
      </c>
      <c r="W71" s="190">
        <f t="shared" si="49"/>
        <v>0</v>
      </c>
      <c r="X71" s="190">
        <f t="shared" si="49"/>
        <v>0</v>
      </c>
      <c r="Y71" s="190">
        <f t="shared" si="49"/>
        <v>0</v>
      </c>
      <c r="Z71" s="190">
        <f t="shared" si="49"/>
        <v>0</v>
      </c>
      <c r="AA71" s="190">
        <f t="shared" si="49"/>
        <v>0</v>
      </c>
      <c r="AB71" s="190">
        <f t="shared" si="49"/>
        <v>0</v>
      </c>
      <c r="AC71" s="190">
        <f t="shared" si="49"/>
        <v>0</v>
      </c>
      <c r="AD71" s="190">
        <f t="shared" si="49"/>
        <v>0</v>
      </c>
      <c r="AE71" s="190">
        <f t="shared" si="49"/>
        <v>0</v>
      </c>
      <c r="AF71" s="190">
        <f t="shared" si="49"/>
        <v>0</v>
      </c>
      <c r="AG71" s="190">
        <f t="shared" si="49"/>
        <v>0</v>
      </c>
      <c r="AH71" s="190">
        <f t="shared" si="49"/>
        <v>0</v>
      </c>
      <c r="AI71" s="190">
        <f t="shared" si="49"/>
        <v>0</v>
      </c>
      <c r="AJ71" s="190">
        <f t="shared" si="49"/>
        <v>0</v>
      </c>
      <c r="AK71" s="190">
        <f t="shared" si="49"/>
        <v>0</v>
      </c>
      <c r="AL71" s="190">
        <f t="shared" si="49"/>
        <v>0</v>
      </c>
      <c r="AM71" s="190">
        <f t="shared" si="49"/>
        <v>0</v>
      </c>
      <c r="AN71" s="190">
        <f t="shared" si="49"/>
        <v>0</v>
      </c>
      <c r="AO71" s="190">
        <f t="shared" si="49"/>
        <v>0</v>
      </c>
      <c r="AP71" s="190">
        <f t="shared" si="49"/>
        <v>0</v>
      </c>
      <c r="AQ71" s="190">
        <f t="shared" si="49"/>
        <v>531506871.79999995</v>
      </c>
      <c r="AR71" s="190">
        <f t="shared" si="49"/>
        <v>522126175.23000002</v>
      </c>
      <c r="AS71" s="190">
        <f t="shared" si="49"/>
        <v>522126064</v>
      </c>
      <c r="AT71" s="190">
        <f t="shared" si="49"/>
        <v>490213525</v>
      </c>
      <c r="AU71" s="233"/>
      <c r="AV71" s="234"/>
    </row>
    <row r="72" spans="1:48" ht="26" thickTop="1" thickBot="1" x14ac:dyDescent="0.3">
      <c r="A72" s="139" t="s">
        <v>808</v>
      </c>
      <c r="B72" s="191">
        <f>+C72+G72+K72+O72+S72+W72+AA72+AE72+AI72+AM72</f>
        <v>53212301.399999999</v>
      </c>
      <c r="C72" s="191">
        <v>53212301.399999999</v>
      </c>
      <c r="D72" s="272">
        <f>53212301+0.23</f>
        <v>53212301.229999997</v>
      </c>
      <c r="E72" s="191">
        <v>53212301</v>
      </c>
      <c r="F72" s="191">
        <v>53212301</v>
      </c>
      <c r="G72" s="191"/>
      <c r="H72" s="191">
        <v>0</v>
      </c>
      <c r="I72" s="191">
        <v>0</v>
      </c>
      <c r="J72" s="191">
        <v>0</v>
      </c>
      <c r="K72" s="191">
        <v>0</v>
      </c>
      <c r="L72" s="191">
        <v>0</v>
      </c>
      <c r="M72" s="191">
        <v>0</v>
      </c>
      <c r="N72" s="191">
        <v>0</v>
      </c>
      <c r="O72" s="191">
        <v>0</v>
      </c>
      <c r="P72" s="191">
        <v>0</v>
      </c>
      <c r="Q72" s="191">
        <v>0</v>
      </c>
      <c r="R72" s="191">
        <v>0</v>
      </c>
      <c r="S72" s="191"/>
      <c r="T72" s="191">
        <v>0</v>
      </c>
      <c r="U72" s="191">
        <v>0</v>
      </c>
      <c r="V72" s="191">
        <v>0</v>
      </c>
      <c r="W72" s="191"/>
      <c r="X72" s="191">
        <v>0</v>
      </c>
      <c r="Y72" s="191">
        <v>0</v>
      </c>
      <c r="Z72" s="191">
        <v>0</v>
      </c>
      <c r="AA72" s="191">
        <v>0</v>
      </c>
      <c r="AB72" s="191">
        <v>0</v>
      </c>
      <c r="AC72" s="191">
        <v>0</v>
      </c>
      <c r="AD72" s="191">
        <v>0</v>
      </c>
      <c r="AE72" s="191">
        <v>0</v>
      </c>
      <c r="AF72" s="191">
        <v>0</v>
      </c>
      <c r="AG72" s="191">
        <v>0</v>
      </c>
      <c r="AH72" s="191">
        <v>0</v>
      </c>
      <c r="AI72" s="191">
        <v>0</v>
      </c>
      <c r="AJ72" s="191">
        <v>0</v>
      </c>
      <c r="AK72" s="191">
        <v>0</v>
      </c>
      <c r="AL72" s="191">
        <v>0</v>
      </c>
      <c r="AM72" s="191"/>
      <c r="AN72" s="191">
        <v>0</v>
      </c>
      <c r="AO72" s="191">
        <v>0</v>
      </c>
      <c r="AP72" s="191">
        <v>0</v>
      </c>
      <c r="AQ72" s="235">
        <f t="shared" ref="AQ72:AQ73" si="50">+C72+G72+K72+O72+S72+W72+AA72+AE72+AI72+AM72</f>
        <v>53212301.399999999</v>
      </c>
      <c r="AR72" s="235">
        <f t="shared" ref="AR72:AR73" si="51">+D72+H72+L72+P72+T72+X72+AB72+AF72+AJ72+AN72</f>
        <v>53212301.229999997</v>
      </c>
      <c r="AS72" s="235">
        <f>+E72+I72+M72+Q72+U72+Y72+AC72+AG72+AK72+AO72</f>
        <v>53212301</v>
      </c>
      <c r="AT72" s="235">
        <f>+F72+J72+N72+R72+V72+Z72+AD72+AH72+AL72+AP72</f>
        <v>53212301</v>
      </c>
      <c r="AU72" s="233"/>
      <c r="AV72" s="234"/>
    </row>
    <row r="73" spans="1:48" ht="26" thickTop="1" thickBot="1" x14ac:dyDescent="0.3">
      <c r="A73" s="139" t="s">
        <v>811</v>
      </c>
      <c r="B73" s="191">
        <f>+C73+G73+K73+O73+S73+W73+AA73+AE73+AI73+AM73</f>
        <v>478294570.39999998</v>
      </c>
      <c r="C73" s="191">
        <v>478294570.39999998</v>
      </c>
      <c r="D73" s="191">
        <v>468913874</v>
      </c>
      <c r="E73" s="191">
        <v>468913763</v>
      </c>
      <c r="F73" s="191">
        <v>437001224</v>
      </c>
      <c r="G73" s="191"/>
      <c r="H73" s="191">
        <v>0</v>
      </c>
      <c r="I73" s="191">
        <v>0</v>
      </c>
      <c r="J73" s="191">
        <v>0</v>
      </c>
      <c r="K73" s="191">
        <v>0</v>
      </c>
      <c r="L73" s="191">
        <v>0</v>
      </c>
      <c r="M73" s="191">
        <v>0</v>
      </c>
      <c r="N73" s="191">
        <v>0</v>
      </c>
      <c r="O73" s="191">
        <v>0</v>
      </c>
      <c r="P73" s="191">
        <v>0</v>
      </c>
      <c r="Q73" s="191">
        <v>0</v>
      </c>
      <c r="R73" s="191">
        <v>0</v>
      </c>
      <c r="S73" s="191"/>
      <c r="T73" s="191">
        <v>0</v>
      </c>
      <c r="U73" s="191">
        <v>0</v>
      </c>
      <c r="V73" s="191">
        <v>0</v>
      </c>
      <c r="W73" s="191"/>
      <c r="X73" s="191">
        <v>0</v>
      </c>
      <c r="Y73" s="191">
        <v>0</v>
      </c>
      <c r="Z73" s="191">
        <v>0</v>
      </c>
      <c r="AA73" s="191">
        <v>0</v>
      </c>
      <c r="AB73" s="191">
        <v>0</v>
      </c>
      <c r="AC73" s="191">
        <v>0</v>
      </c>
      <c r="AD73" s="191">
        <v>0</v>
      </c>
      <c r="AE73" s="191">
        <v>0</v>
      </c>
      <c r="AF73" s="191">
        <v>0</v>
      </c>
      <c r="AG73" s="191">
        <v>0</v>
      </c>
      <c r="AH73" s="191">
        <v>0</v>
      </c>
      <c r="AI73" s="191">
        <v>0</v>
      </c>
      <c r="AJ73" s="191">
        <v>0</v>
      </c>
      <c r="AK73" s="191">
        <v>0</v>
      </c>
      <c r="AL73" s="191">
        <v>0</v>
      </c>
      <c r="AM73" s="191"/>
      <c r="AN73" s="191">
        <v>0</v>
      </c>
      <c r="AO73" s="191">
        <v>0</v>
      </c>
      <c r="AP73" s="191">
        <v>0</v>
      </c>
      <c r="AQ73" s="235">
        <f t="shared" si="50"/>
        <v>478294570.39999998</v>
      </c>
      <c r="AR73" s="235">
        <f t="shared" si="51"/>
        <v>468913874</v>
      </c>
      <c r="AS73" s="235">
        <f>+E73+I73+M73+Q73+U73+Y73+AC73+AG73+AK73+AO73</f>
        <v>468913763</v>
      </c>
      <c r="AT73" s="235">
        <f>+F73+J73+N73+R73+V73+Z73+AD73+AH73+AL73+AP73</f>
        <v>437001224</v>
      </c>
      <c r="AU73" s="233"/>
      <c r="AV73" s="234"/>
    </row>
    <row r="74" spans="1:48" ht="28" customHeight="1" thickTop="1" thickBot="1" x14ac:dyDescent="0.4">
      <c r="A74" s="137" t="s">
        <v>809</v>
      </c>
      <c r="B74" s="189">
        <f t="shared" ref="B74" si="52">+B75+B83+B90</f>
        <v>3770781924.5595603</v>
      </c>
      <c r="C74" s="189">
        <f t="shared" ref="C74:AT74" si="53">+C75+C83+C90</f>
        <v>1123220327.7957566</v>
      </c>
      <c r="D74" s="189">
        <f t="shared" si="53"/>
        <v>1045974931.837822</v>
      </c>
      <c r="E74" s="189">
        <f t="shared" si="53"/>
        <v>1044814040.8378223</v>
      </c>
      <c r="F74" s="189">
        <f t="shared" si="53"/>
        <v>899258096.83782232</v>
      </c>
      <c r="G74" s="189">
        <f t="shared" si="53"/>
        <v>0</v>
      </c>
      <c r="H74" s="189">
        <f t="shared" si="53"/>
        <v>0</v>
      </c>
      <c r="I74" s="189">
        <f t="shared" si="53"/>
        <v>0</v>
      </c>
      <c r="J74" s="189">
        <f t="shared" si="53"/>
        <v>0</v>
      </c>
      <c r="K74" s="189">
        <f t="shared" si="53"/>
        <v>5646368.2238035593</v>
      </c>
      <c r="L74" s="189">
        <f t="shared" si="53"/>
        <v>5646368.2238035593</v>
      </c>
      <c r="M74" s="189">
        <f t="shared" si="53"/>
        <v>5646368.2238035593</v>
      </c>
      <c r="N74" s="189">
        <f t="shared" si="53"/>
        <v>5646368.2238035593</v>
      </c>
      <c r="O74" s="189">
        <f t="shared" si="53"/>
        <v>0</v>
      </c>
      <c r="P74" s="189">
        <f t="shared" si="53"/>
        <v>0</v>
      </c>
      <c r="Q74" s="189">
        <f t="shared" si="53"/>
        <v>0</v>
      </c>
      <c r="R74" s="189">
        <f t="shared" si="53"/>
        <v>0</v>
      </c>
      <c r="S74" s="189">
        <f t="shared" si="53"/>
        <v>7261366.54</v>
      </c>
      <c r="T74" s="189">
        <f t="shared" si="53"/>
        <v>7261366.3432813268</v>
      </c>
      <c r="U74" s="189">
        <f t="shared" si="53"/>
        <v>7261366.3432813268</v>
      </c>
      <c r="V74" s="189">
        <f t="shared" si="53"/>
        <v>7261366.3432813259</v>
      </c>
      <c r="W74" s="189">
        <f t="shared" si="53"/>
        <v>0</v>
      </c>
      <c r="X74" s="189">
        <f t="shared" si="53"/>
        <v>0</v>
      </c>
      <c r="Y74" s="189">
        <f t="shared" si="53"/>
        <v>0</v>
      </c>
      <c r="Z74" s="189">
        <f t="shared" si="53"/>
        <v>0</v>
      </c>
      <c r="AA74" s="189">
        <f t="shared" si="53"/>
        <v>0</v>
      </c>
      <c r="AB74" s="189">
        <f t="shared" si="53"/>
        <v>0</v>
      </c>
      <c r="AC74" s="189">
        <f t="shared" si="53"/>
        <v>0</v>
      </c>
      <c r="AD74" s="189">
        <f t="shared" si="53"/>
        <v>0</v>
      </c>
      <c r="AE74" s="189">
        <f t="shared" si="53"/>
        <v>2121532850</v>
      </c>
      <c r="AF74" s="189">
        <f t="shared" si="53"/>
        <v>2081064734</v>
      </c>
      <c r="AG74" s="189">
        <f t="shared" si="53"/>
        <v>1969114823</v>
      </c>
      <c r="AH74" s="189">
        <f t="shared" si="53"/>
        <v>1766893930</v>
      </c>
      <c r="AI74" s="189">
        <f t="shared" si="53"/>
        <v>513121012</v>
      </c>
      <c r="AJ74" s="189">
        <f t="shared" si="53"/>
        <v>485501446</v>
      </c>
      <c r="AK74" s="189">
        <f t="shared" si="53"/>
        <v>49999999</v>
      </c>
      <c r="AL74" s="189">
        <f t="shared" si="53"/>
        <v>21354980</v>
      </c>
      <c r="AM74" s="189">
        <f t="shared" si="53"/>
        <v>0</v>
      </c>
      <c r="AN74" s="189">
        <f t="shared" si="53"/>
        <v>0</v>
      </c>
      <c r="AO74" s="189">
        <f t="shared" si="53"/>
        <v>0</v>
      </c>
      <c r="AP74" s="189">
        <f t="shared" si="53"/>
        <v>0</v>
      </c>
      <c r="AQ74" s="189">
        <f t="shared" si="53"/>
        <v>3770781924.5595603</v>
      </c>
      <c r="AR74" s="189">
        <f t="shared" si="53"/>
        <v>3625448846.4049072</v>
      </c>
      <c r="AS74" s="189">
        <f t="shared" si="53"/>
        <v>3076836597.4049072</v>
      </c>
      <c r="AT74" s="189">
        <f t="shared" si="53"/>
        <v>2700414741.4049072</v>
      </c>
      <c r="AU74" s="233"/>
      <c r="AV74" s="234"/>
    </row>
    <row r="75" spans="1:48" ht="32.15" customHeight="1" thickTop="1" thickBot="1" x14ac:dyDescent="0.4">
      <c r="A75" s="138" t="s">
        <v>810</v>
      </c>
      <c r="B75" s="190">
        <f>+B76</f>
        <v>853166900.15484166</v>
      </c>
      <c r="C75" s="190">
        <f t="shared" ref="C75:AT75" si="54">+C76</f>
        <v>305969938.1548416</v>
      </c>
      <c r="D75" s="190">
        <f t="shared" si="54"/>
        <v>299780482</v>
      </c>
      <c r="E75" s="190">
        <f t="shared" si="54"/>
        <v>298619591</v>
      </c>
      <c r="F75" s="190">
        <f t="shared" si="54"/>
        <v>296847532</v>
      </c>
      <c r="G75" s="190">
        <f t="shared" si="54"/>
        <v>0</v>
      </c>
      <c r="H75" s="190">
        <f t="shared" si="54"/>
        <v>0</v>
      </c>
      <c r="I75" s="190">
        <f t="shared" si="54"/>
        <v>0</v>
      </c>
      <c r="J75" s="190">
        <f t="shared" si="54"/>
        <v>0</v>
      </c>
      <c r="K75" s="190">
        <f t="shared" si="54"/>
        <v>0</v>
      </c>
      <c r="L75" s="190">
        <f t="shared" si="54"/>
        <v>0</v>
      </c>
      <c r="M75" s="190">
        <f t="shared" si="54"/>
        <v>0</v>
      </c>
      <c r="N75" s="190">
        <f t="shared" si="54"/>
        <v>0</v>
      </c>
      <c r="O75" s="190">
        <f t="shared" si="54"/>
        <v>0</v>
      </c>
      <c r="P75" s="190">
        <f t="shared" si="54"/>
        <v>0</v>
      </c>
      <c r="Q75" s="190">
        <f t="shared" si="54"/>
        <v>0</v>
      </c>
      <c r="R75" s="190">
        <f t="shared" si="54"/>
        <v>0</v>
      </c>
      <c r="S75" s="190">
        <f t="shared" si="54"/>
        <v>0</v>
      </c>
      <c r="T75" s="190">
        <f t="shared" si="54"/>
        <v>0</v>
      </c>
      <c r="U75" s="190">
        <f t="shared" si="54"/>
        <v>0</v>
      </c>
      <c r="V75" s="190">
        <f t="shared" si="54"/>
        <v>0</v>
      </c>
      <c r="W75" s="190">
        <f t="shared" si="54"/>
        <v>0</v>
      </c>
      <c r="X75" s="190">
        <f t="shared" si="54"/>
        <v>0</v>
      </c>
      <c r="Y75" s="190">
        <f t="shared" si="54"/>
        <v>0</v>
      </c>
      <c r="Z75" s="190">
        <f t="shared" si="54"/>
        <v>0</v>
      </c>
      <c r="AA75" s="190">
        <f t="shared" si="54"/>
        <v>0</v>
      </c>
      <c r="AB75" s="190">
        <f t="shared" si="54"/>
        <v>0</v>
      </c>
      <c r="AC75" s="190">
        <f t="shared" si="54"/>
        <v>0</v>
      </c>
      <c r="AD75" s="190">
        <f t="shared" si="54"/>
        <v>0</v>
      </c>
      <c r="AE75" s="190">
        <f t="shared" si="54"/>
        <v>84075950</v>
      </c>
      <c r="AF75" s="190">
        <f t="shared" si="54"/>
        <v>84075872</v>
      </c>
      <c r="AG75" s="190">
        <f t="shared" si="54"/>
        <v>7125960</v>
      </c>
      <c r="AH75" s="190">
        <f t="shared" si="54"/>
        <v>7125960</v>
      </c>
      <c r="AI75" s="190">
        <f t="shared" si="54"/>
        <v>463121012</v>
      </c>
      <c r="AJ75" s="190">
        <f t="shared" si="54"/>
        <v>435501447</v>
      </c>
      <c r="AK75" s="190">
        <f t="shared" si="54"/>
        <v>0</v>
      </c>
      <c r="AL75" s="190">
        <f t="shared" si="54"/>
        <v>0</v>
      </c>
      <c r="AM75" s="190">
        <f t="shared" si="54"/>
        <v>0</v>
      </c>
      <c r="AN75" s="190">
        <f t="shared" si="54"/>
        <v>0</v>
      </c>
      <c r="AO75" s="190">
        <f t="shared" si="54"/>
        <v>0</v>
      </c>
      <c r="AP75" s="190">
        <f t="shared" si="54"/>
        <v>0</v>
      </c>
      <c r="AQ75" s="190">
        <f t="shared" si="54"/>
        <v>853166900.15484166</v>
      </c>
      <c r="AR75" s="190">
        <f t="shared" si="54"/>
        <v>819357801</v>
      </c>
      <c r="AS75" s="190">
        <f t="shared" si="54"/>
        <v>305745551</v>
      </c>
      <c r="AT75" s="190">
        <f t="shared" si="54"/>
        <v>303973492</v>
      </c>
      <c r="AU75" s="233"/>
      <c r="AV75" s="234"/>
    </row>
    <row r="76" spans="1:48" ht="61" customHeight="1" thickTop="1" thickBot="1" x14ac:dyDescent="0.3">
      <c r="A76" s="141" t="s">
        <v>812</v>
      </c>
      <c r="B76" s="190">
        <f>SUM(B77:B82)</f>
        <v>853166900.15484166</v>
      </c>
      <c r="C76" s="190">
        <f t="shared" ref="C76:AT76" si="55">SUM(C77:C82)</f>
        <v>305969938.1548416</v>
      </c>
      <c r="D76" s="190">
        <f t="shared" si="55"/>
        <v>299780482</v>
      </c>
      <c r="E76" s="190">
        <f t="shared" si="55"/>
        <v>298619591</v>
      </c>
      <c r="F76" s="190">
        <f t="shared" si="55"/>
        <v>296847532</v>
      </c>
      <c r="G76" s="190">
        <f t="shared" si="55"/>
        <v>0</v>
      </c>
      <c r="H76" s="190">
        <f t="shared" si="55"/>
        <v>0</v>
      </c>
      <c r="I76" s="190">
        <f t="shared" si="55"/>
        <v>0</v>
      </c>
      <c r="J76" s="190">
        <f t="shared" si="55"/>
        <v>0</v>
      </c>
      <c r="K76" s="190">
        <f t="shared" si="55"/>
        <v>0</v>
      </c>
      <c r="L76" s="190">
        <f t="shared" si="55"/>
        <v>0</v>
      </c>
      <c r="M76" s="190">
        <f t="shared" si="55"/>
        <v>0</v>
      </c>
      <c r="N76" s="190">
        <f t="shared" si="55"/>
        <v>0</v>
      </c>
      <c r="O76" s="190">
        <f t="shared" si="55"/>
        <v>0</v>
      </c>
      <c r="P76" s="190">
        <f t="shared" si="55"/>
        <v>0</v>
      </c>
      <c r="Q76" s="190">
        <f t="shared" si="55"/>
        <v>0</v>
      </c>
      <c r="R76" s="190">
        <f t="shared" si="55"/>
        <v>0</v>
      </c>
      <c r="S76" s="190">
        <f t="shared" si="55"/>
        <v>0</v>
      </c>
      <c r="T76" s="190">
        <f t="shared" si="55"/>
        <v>0</v>
      </c>
      <c r="U76" s="190">
        <f t="shared" si="55"/>
        <v>0</v>
      </c>
      <c r="V76" s="190">
        <f t="shared" si="55"/>
        <v>0</v>
      </c>
      <c r="W76" s="190">
        <f t="shared" si="55"/>
        <v>0</v>
      </c>
      <c r="X76" s="190">
        <f t="shared" si="55"/>
        <v>0</v>
      </c>
      <c r="Y76" s="190">
        <f t="shared" si="55"/>
        <v>0</v>
      </c>
      <c r="Z76" s="190">
        <f t="shared" si="55"/>
        <v>0</v>
      </c>
      <c r="AA76" s="190">
        <f t="shared" si="55"/>
        <v>0</v>
      </c>
      <c r="AB76" s="190">
        <f t="shared" si="55"/>
        <v>0</v>
      </c>
      <c r="AC76" s="190">
        <f t="shared" si="55"/>
        <v>0</v>
      </c>
      <c r="AD76" s="190">
        <f t="shared" si="55"/>
        <v>0</v>
      </c>
      <c r="AE76" s="190">
        <f t="shared" si="55"/>
        <v>84075950</v>
      </c>
      <c r="AF76" s="190">
        <f t="shared" si="55"/>
        <v>84075872</v>
      </c>
      <c r="AG76" s="190">
        <f t="shared" si="55"/>
        <v>7125960</v>
      </c>
      <c r="AH76" s="190">
        <f t="shared" si="55"/>
        <v>7125960</v>
      </c>
      <c r="AI76" s="190">
        <f t="shared" si="55"/>
        <v>463121012</v>
      </c>
      <c r="AJ76" s="190">
        <f t="shared" si="55"/>
        <v>435501447</v>
      </c>
      <c r="AK76" s="190">
        <f t="shared" si="55"/>
        <v>0</v>
      </c>
      <c r="AL76" s="190">
        <f t="shared" si="55"/>
        <v>0</v>
      </c>
      <c r="AM76" s="190">
        <f t="shared" si="55"/>
        <v>0</v>
      </c>
      <c r="AN76" s="190">
        <f t="shared" si="55"/>
        <v>0</v>
      </c>
      <c r="AO76" s="190">
        <f t="shared" si="55"/>
        <v>0</v>
      </c>
      <c r="AP76" s="190">
        <f t="shared" si="55"/>
        <v>0</v>
      </c>
      <c r="AQ76" s="190">
        <f t="shared" si="55"/>
        <v>853166900.15484166</v>
      </c>
      <c r="AR76" s="190">
        <f t="shared" si="55"/>
        <v>819357801</v>
      </c>
      <c r="AS76" s="190">
        <f t="shared" si="55"/>
        <v>305745551</v>
      </c>
      <c r="AT76" s="190">
        <f t="shared" si="55"/>
        <v>303973492</v>
      </c>
      <c r="AU76" s="233"/>
      <c r="AV76" s="234"/>
    </row>
    <row r="77" spans="1:48" ht="26" thickTop="1" thickBot="1" x14ac:dyDescent="0.3">
      <c r="A77" s="139" t="s">
        <v>813</v>
      </c>
      <c r="B77" s="191">
        <f t="shared" ref="B77:B82" si="56">+C77+G77+K77+O77+S77+W77+AA77+AE77+AI77+AM77</f>
        <v>304809047.1548416</v>
      </c>
      <c r="C77" s="191">
        <v>304809047.1548416</v>
      </c>
      <c r="D77" s="191">
        <v>298619591</v>
      </c>
      <c r="E77" s="191">
        <v>298619591</v>
      </c>
      <c r="F77" s="191">
        <v>296847532</v>
      </c>
      <c r="G77" s="191"/>
      <c r="H77" s="191">
        <v>0</v>
      </c>
      <c r="I77" s="191">
        <v>0</v>
      </c>
      <c r="J77" s="191">
        <v>0</v>
      </c>
      <c r="K77" s="191">
        <v>0</v>
      </c>
      <c r="L77" s="191">
        <v>0</v>
      </c>
      <c r="M77" s="191">
        <v>0</v>
      </c>
      <c r="N77" s="191">
        <v>0</v>
      </c>
      <c r="O77" s="191">
        <v>0</v>
      </c>
      <c r="P77" s="191">
        <v>0</v>
      </c>
      <c r="Q77" s="191">
        <v>0</v>
      </c>
      <c r="R77" s="191">
        <v>0</v>
      </c>
      <c r="S77" s="191"/>
      <c r="T77" s="191">
        <v>0</v>
      </c>
      <c r="U77" s="191">
        <v>0</v>
      </c>
      <c r="V77" s="191">
        <v>0</v>
      </c>
      <c r="W77" s="191"/>
      <c r="X77" s="191">
        <v>0</v>
      </c>
      <c r="Y77" s="191">
        <v>0</v>
      </c>
      <c r="Z77" s="191">
        <v>0</v>
      </c>
      <c r="AA77" s="191">
        <v>0</v>
      </c>
      <c r="AB77" s="191">
        <v>0</v>
      </c>
      <c r="AC77" s="191">
        <v>0</v>
      </c>
      <c r="AD77" s="191">
        <v>0</v>
      </c>
      <c r="AE77" s="191">
        <v>0</v>
      </c>
      <c r="AF77" s="191">
        <v>0</v>
      </c>
      <c r="AG77" s="191">
        <v>0</v>
      </c>
      <c r="AH77" s="191">
        <v>0</v>
      </c>
      <c r="AI77" s="191">
        <v>0</v>
      </c>
      <c r="AJ77" s="191">
        <v>0</v>
      </c>
      <c r="AK77" s="191">
        <v>0</v>
      </c>
      <c r="AL77" s="191">
        <v>0</v>
      </c>
      <c r="AM77" s="191"/>
      <c r="AN77" s="191">
        <v>0</v>
      </c>
      <c r="AO77" s="191">
        <v>0</v>
      </c>
      <c r="AP77" s="191">
        <v>0</v>
      </c>
      <c r="AQ77" s="235">
        <f t="shared" ref="AQ77:AQ82" si="57">+C77+G77+K77+O77+S77+W77+AA77+AE77+AI77+AM77</f>
        <v>304809047.1548416</v>
      </c>
      <c r="AR77" s="235">
        <f t="shared" ref="AR77:AR82" si="58">+D77+H77+L77+P77+T77+X77+AB77+AF77+AJ77+AN77</f>
        <v>298619591</v>
      </c>
      <c r="AS77" s="235">
        <f t="shared" ref="AS77:AT82" si="59">+E77+I77+M77+Q77+U77+Y77+AC77+AG77+AK77+AO77</f>
        <v>298619591</v>
      </c>
      <c r="AT77" s="235">
        <f t="shared" si="59"/>
        <v>296847532</v>
      </c>
      <c r="AU77" s="233"/>
      <c r="AV77" s="234"/>
    </row>
    <row r="78" spans="1:48" ht="13.5" thickTop="1" thickBot="1" x14ac:dyDescent="0.3">
      <c r="A78" s="139" t="s">
        <v>814</v>
      </c>
      <c r="B78" s="191">
        <f t="shared" si="56"/>
        <v>477136155</v>
      </c>
      <c r="C78" s="191">
        <v>0</v>
      </c>
      <c r="D78" s="191">
        <v>0</v>
      </c>
      <c r="E78" s="191">
        <v>0</v>
      </c>
      <c r="F78" s="191">
        <v>0</v>
      </c>
      <c r="G78" s="191"/>
      <c r="H78" s="191">
        <v>0</v>
      </c>
      <c r="I78" s="191">
        <v>0</v>
      </c>
      <c r="J78" s="191">
        <v>0</v>
      </c>
      <c r="K78" s="191">
        <v>0</v>
      </c>
      <c r="L78" s="191">
        <v>0</v>
      </c>
      <c r="M78" s="191">
        <v>0</v>
      </c>
      <c r="N78" s="191">
        <v>0</v>
      </c>
      <c r="O78" s="191">
        <v>0</v>
      </c>
      <c r="P78" s="191">
        <v>0</v>
      </c>
      <c r="Q78" s="191">
        <v>0</v>
      </c>
      <c r="R78" s="191">
        <v>0</v>
      </c>
      <c r="S78" s="191"/>
      <c r="T78" s="191">
        <v>0</v>
      </c>
      <c r="U78" s="191">
        <v>0</v>
      </c>
      <c r="V78" s="191">
        <v>0</v>
      </c>
      <c r="W78" s="191"/>
      <c r="X78" s="191">
        <v>0</v>
      </c>
      <c r="Y78" s="191">
        <v>0</v>
      </c>
      <c r="Z78" s="191">
        <v>0</v>
      </c>
      <c r="AA78" s="191">
        <v>0</v>
      </c>
      <c r="AB78" s="191">
        <v>0</v>
      </c>
      <c r="AC78" s="191">
        <v>0</v>
      </c>
      <c r="AD78" s="191">
        <v>0</v>
      </c>
      <c r="AE78" s="191">
        <v>14015143</v>
      </c>
      <c r="AF78" s="191">
        <v>14015143</v>
      </c>
      <c r="AG78" s="191">
        <v>0</v>
      </c>
      <c r="AH78" s="191">
        <v>0</v>
      </c>
      <c r="AI78" s="191">
        <v>463121012</v>
      </c>
      <c r="AJ78" s="191">
        <v>435501447</v>
      </c>
      <c r="AK78" s="191">
        <v>0</v>
      </c>
      <c r="AL78" s="191">
        <v>0</v>
      </c>
      <c r="AM78" s="191"/>
      <c r="AN78" s="191">
        <v>0</v>
      </c>
      <c r="AO78" s="191">
        <v>0</v>
      </c>
      <c r="AP78" s="191">
        <v>0</v>
      </c>
      <c r="AQ78" s="235">
        <f t="shared" si="57"/>
        <v>477136155</v>
      </c>
      <c r="AR78" s="235">
        <f t="shared" si="58"/>
        <v>449516590</v>
      </c>
      <c r="AS78" s="235">
        <f t="shared" si="59"/>
        <v>0</v>
      </c>
      <c r="AT78" s="235">
        <f t="shared" si="59"/>
        <v>0</v>
      </c>
      <c r="AU78" s="233"/>
      <c r="AV78" s="234"/>
    </row>
    <row r="79" spans="1:48" ht="16.5" customHeight="1" thickTop="1" thickBot="1" x14ac:dyDescent="0.3">
      <c r="A79" s="139" t="s">
        <v>815</v>
      </c>
      <c r="B79" s="191">
        <f t="shared" si="56"/>
        <v>71221698</v>
      </c>
      <c r="C79" s="191">
        <v>1160891</v>
      </c>
      <c r="D79" s="191">
        <v>1160891</v>
      </c>
      <c r="E79" s="191">
        <v>0</v>
      </c>
      <c r="F79" s="191">
        <v>0</v>
      </c>
      <c r="G79" s="191"/>
      <c r="H79" s="191">
        <v>0</v>
      </c>
      <c r="I79" s="191">
        <v>0</v>
      </c>
      <c r="J79" s="191">
        <v>0</v>
      </c>
      <c r="K79" s="191">
        <v>0</v>
      </c>
      <c r="L79" s="191">
        <v>0</v>
      </c>
      <c r="M79" s="191">
        <v>0</v>
      </c>
      <c r="N79" s="191">
        <v>0</v>
      </c>
      <c r="O79" s="191">
        <v>0</v>
      </c>
      <c r="P79" s="191">
        <v>0</v>
      </c>
      <c r="Q79" s="191">
        <v>0</v>
      </c>
      <c r="R79" s="191">
        <v>0</v>
      </c>
      <c r="S79" s="191"/>
      <c r="T79" s="191">
        <v>0</v>
      </c>
      <c r="U79" s="191">
        <v>0</v>
      </c>
      <c r="V79" s="191">
        <v>0</v>
      </c>
      <c r="W79" s="191"/>
      <c r="X79" s="191">
        <v>0</v>
      </c>
      <c r="Y79" s="191">
        <v>0</v>
      </c>
      <c r="Z79" s="191">
        <v>0</v>
      </c>
      <c r="AA79" s="191">
        <v>0</v>
      </c>
      <c r="AB79" s="191">
        <v>0</v>
      </c>
      <c r="AC79" s="191">
        <v>0</v>
      </c>
      <c r="AD79" s="191">
        <v>0</v>
      </c>
      <c r="AE79" s="191">
        <v>70060807</v>
      </c>
      <c r="AF79" s="191">
        <v>70060729</v>
      </c>
      <c r="AG79" s="191">
        <v>7125960</v>
      </c>
      <c r="AH79" s="191">
        <v>7125960</v>
      </c>
      <c r="AI79" s="191">
        <v>0</v>
      </c>
      <c r="AJ79" s="191">
        <v>0</v>
      </c>
      <c r="AK79" s="191">
        <v>0</v>
      </c>
      <c r="AL79" s="191">
        <v>0</v>
      </c>
      <c r="AM79" s="191"/>
      <c r="AN79" s="191">
        <v>0</v>
      </c>
      <c r="AO79" s="191">
        <v>0</v>
      </c>
      <c r="AP79" s="191">
        <v>0</v>
      </c>
      <c r="AQ79" s="235">
        <f t="shared" si="57"/>
        <v>71221698</v>
      </c>
      <c r="AR79" s="235">
        <f t="shared" si="58"/>
        <v>71221620</v>
      </c>
      <c r="AS79" s="235">
        <f t="shared" si="59"/>
        <v>7125960</v>
      </c>
      <c r="AT79" s="235">
        <f t="shared" si="59"/>
        <v>7125960</v>
      </c>
      <c r="AU79" s="233"/>
      <c r="AV79" s="234"/>
    </row>
    <row r="80" spans="1:48" ht="26" thickTop="1" thickBot="1" x14ac:dyDescent="0.3">
      <c r="A80" s="139" t="s">
        <v>816</v>
      </c>
      <c r="B80" s="191">
        <f t="shared" si="56"/>
        <v>0</v>
      </c>
      <c r="C80" s="191">
        <v>0</v>
      </c>
      <c r="D80" s="191">
        <v>0</v>
      </c>
      <c r="E80" s="191">
        <v>0</v>
      </c>
      <c r="F80" s="191">
        <v>0</v>
      </c>
      <c r="G80" s="191"/>
      <c r="H80" s="191">
        <v>0</v>
      </c>
      <c r="I80" s="191">
        <v>0</v>
      </c>
      <c r="J80" s="191">
        <v>0</v>
      </c>
      <c r="K80" s="191">
        <v>0</v>
      </c>
      <c r="L80" s="191">
        <v>0</v>
      </c>
      <c r="M80" s="191">
        <v>0</v>
      </c>
      <c r="N80" s="191">
        <v>0</v>
      </c>
      <c r="O80" s="191">
        <v>0</v>
      </c>
      <c r="P80" s="191">
        <v>0</v>
      </c>
      <c r="Q80" s="191">
        <v>0</v>
      </c>
      <c r="R80" s="191">
        <v>0</v>
      </c>
      <c r="S80" s="191"/>
      <c r="T80" s="191">
        <v>0</v>
      </c>
      <c r="U80" s="191">
        <v>0</v>
      </c>
      <c r="V80" s="191">
        <v>0</v>
      </c>
      <c r="W80" s="191"/>
      <c r="X80" s="191">
        <v>0</v>
      </c>
      <c r="Y80" s="191">
        <v>0</v>
      </c>
      <c r="Z80" s="191">
        <v>0</v>
      </c>
      <c r="AA80" s="191">
        <v>0</v>
      </c>
      <c r="AB80" s="191">
        <v>0</v>
      </c>
      <c r="AC80" s="191">
        <v>0</v>
      </c>
      <c r="AD80" s="191">
        <v>0</v>
      </c>
      <c r="AE80" s="191">
        <v>0</v>
      </c>
      <c r="AF80" s="191">
        <v>0</v>
      </c>
      <c r="AG80" s="191">
        <v>0</v>
      </c>
      <c r="AH80" s="191">
        <v>0</v>
      </c>
      <c r="AI80" s="191">
        <v>0</v>
      </c>
      <c r="AJ80" s="191">
        <v>0</v>
      </c>
      <c r="AK80" s="191">
        <v>0</v>
      </c>
      <c r="AL80" s="191">
        <v>0</v>
      </c>
      <c r="AM80" s="191"/>
      <c r="AN80" s="191">
        <v>0</v>
      </c>
      <c r="AO80" s="191">
        <v>0</v>
      </c>
      <c r="AP80" s="191">
        <v>0</v>
      </c>
      <c r="AQ80" s="235">
        <f t="shared" si="57"/>
        <v>0</v>
      </c>
      <c r="AR80" s="235">
        <f t="shared" si="58"/>
        <v>0</v>
      </c>
      <c r="AS80" s="235">
        <f t="shared" si="59"/>
        <v>0</v>
      </c>
      <c r="AT80" s="235">
        <f t="shared" si="59"/>
        <v>0</v>
      </c>
      <c r="AU80" s="233"/>
      <c r="AV80" s="234"/>
    </row>
    <row r="81" spans="1:48" ht="38.5" thickTop="1" thickBot="1" x14ac:dyDescent="0.3">
      <c r="A81" s="139" t="s">
        <v>817</v>
      </c>
      <c r="B81" s="191">
        <f t="shared" si="56"/>
        <v>0</v>
      </c>
      <c r="C81" s="191">
        <v>0</v>
      </c>
      <c r="D81" s="191">
        <v>0</v>
      </c>
      <c r="E81" s="191">
        <v>0</v>
      </c>
      <c r="F81" s="191">
        <v>0</v>
      </c>
      <c r="G81" s="191"/>
      <c r="H81" s="191">
        <v>0</v>
      </c>
      <c r="I81" s="191">
        <v>0</v>
      </c>
      <c r="J81" s="191">
        <v>0</v>
      </c>
      <c r="K81" s="191">
        <v>0</v>
      </c>
      <c r="L81" s="191">
        <v>0</v>
      </c>
      <c r="M81" s="191">
        <v>0</v>
      </c>
      <c r="N81" s="191">
        <v>0</v>
      </c>
      <c r="O81" s="191">
        <v>0</v>
      </c>
      <c r="P81" s="191">
        <v>0</v>
      </c>
      <c r="Q81" s="191">
        <v>0</v>
      </c>
      <c r="R81" s="191">
        <v>0</v>
      </c>
      <c r="S81" s="191"/>
      <c r="T81" s="191">
        <v>0</v>
      </c>
      <c r="U81" s="191">
        <v>0</v>
      </c>
      <c r="V81" s="191">
        <v>0</v>
      </c>
      <c r="W81" s="191"/>
      <c r="X81" s="191">
        <v>0</v>
      </c>
      <c r="Y81" s="191">
        <v>0</v>
      </c>
      <c r="Z81" s="191">
        <v>0</v>
      </c>
      <c r="AA81" s="191">
        <v>0</v>
      </c>
      <c r="AB81" s="191">
        <v>0</v>
      </c>
      <c r="AC81" s="191">
        <v>0</v>
      </c>
      <c r="AD81" s="191">
        <v>0</v>
      </c>
      <c r="AE81" s="191">
        <v>0</v>
      </c>
      <c r="AF81" s="191">
        <v>0</v>
      </c>
      <c r="AG81" s="191">
        <v>0</v>
      </c>
      <c r="AH81" s="191">
        <v>0</v>
      </c>
      <c r="AI81" s="191">
        <v>0</v>
      </c>
      <c r="AJ81" s="191">
        <v>0</v>
      </c>
      <c r="AK81" s="191">
        <v>0</v>
      </c>
      <c r="AL81" s="191">
        <v>0</v>
      </c>
      <c r="AM81" s="191"/>
      <c r="AN81" s="191">
        <v>0</v>
      </c>
      <c r="AO81" s="191">
        <v>0</v>
      </c>
      <c r="AP81" s="191">
        <v>0</v>
      </c>
      <c r="AQ81" s="235">
        <f t="shared" si="57"/>
        <v>0</v>
      </c>
      <c r="AR81" s="235">
        <f t="shared" si="58"/>
        <v>0</v>
      </c>
      <c r="AS81" s="235">
        <f t="shared" si="59"/>
        <v>0</v>
      </c>
      <c r="AT81" s="235">
        <f t="shared" si="59"/>
        <v>0</v>
      </c>
      <c r="AU81" s="233"/>
      <c r="AV81" s="234"/>
    </row>
    <row r="82" spans="1:48" ht="13.5" thickTop="1" thickBot="1" x14ac:dyDescent="0.3">
      <c r="A82" s="139" t="s">
        <v>818</v>
      </c>
      <c r="B82" s="191">
        <f t="shared" si="56"/>
        <v>0</v>
      </c>
      <c r="C82" s="191">
        <v>0</v>
      </c>
      <c r="D82" s="191">
        <v>0</v>
      </c>
      <c r="E82" s="191">
        <v>0</v>
      </c>
      <c r="F82" s="191">
        <v>0</v>
      </c>
      <c r="G82" s="191"/>
      <c r="H82" s="191">
        <v>0</v>
      </c>
      <c r="I82" s="191">
        <v>0</v>
      </c>
      <c r="J82" s="191">
        <v>0</v>
      </c>
      <c r="K82" s="191">
        <v>0</v>
      </c>
      <c r="L82" s="191">
        <v>0</v>
      </c>
      <c r="M82" s="191">
        <v>0</v>
      </c>
      <c r="N82" s="191">
        <v>0</v>
      </c>
      <c r="O82" s="191">
        <v>0</v>
      </c>
      <c r="P82" s="191">
        <v>0</v>
      </c>
      <c r="Q82" s="191">
        <v>0</v>
      </c>
      <c r="R82" s="191">
        <v>0</v>
      </c>
      <c r="S82" s="191"/>
      <c r="T82" s="191">
        <v>0</v>
      </c>
      <c r="U82" s="191">
        <v>0</v>
      </c>
      <c r="V82" s="191">
        <v>0</v>
      </c>
      <c r="W82" s="191"/>
      <c r="X82" s="191">
        <v>0</v>
      </c>
      <c r="Y82" s="191">
        <v>0</v>
      </c>
      <c r="Z82" s="191">
        <v>0</v>
      </c>
      <c r="AA82" s="191">
        <v>0</v>
      </c>
      <c r="AB82" s="191">
        <v>0</v>
      </c>
      <c r="AC82" s="191">
        <v>0</v>
      </c>
      <c r="AD82" s="191">
        <v>0</v>
      </c>
      <c r="AE82" s="191">
        <v>0</v>
      </c>
      <c r="AF82" s="191">
        <v>0</v>
      </c>
      <c r="AG82" s="191">
        <v>0</v>
      </c>
      <c r="AH82" s="191">
        <v>0</v>
      </c>
      <c r="AI82" s="191">
        <v>0</v>
      </c>
      <c r="AJ82" s="191">
        <v>0</v>
      </c>
      <c r="AK82" s="191">
        <v>0</v>
      </c>
      <c r="AL82" s="191">
        <v>0</v>
      </c>
      <c r="AM82" s="191"/>
      <c r="AN82" s="191">
        <v>0</v>
      </c>
      <c r="AO82" s="191">
        <v>0</v>
      </c>
      <c r="AP82" s="191">
        <v>0</v>
      </c>
      <c r="AQ82" s="235">
        <f t="shared" si="57"/>
        <v>0</v>
      </c>
      <c r="AR82" s="235">
        <f t="shared" si="58"/>
        <v>0</v>
      </c>
      <c r="AS82" s="235">
        <f t="shared" si="59"/>
        <v>0</v>
      </c>
      <c r="AT82" s="235">
        <f t="shared" si="59"/>
        <v>0</v>
      </c>
      <c r="AU82" s="233"/>
      <c r="AV82" s="234"/>
    </row>
    <row r="83" spans="1:48" ht="27" thickTop="1" thickBot="1" x14ac:dyDescent="0.4">
      <c r="A83" s="138" t="s">
        <v>819</v>
      </c>
      <c r="B83" s="190">
        <f>+B84</f>
        <v>2198621793.0047188</v>
      </c>
      <c r="C83" s="190">
        <f t="shared" ref="C83:AT83" si="60">+C84</f>
        <v>398257158.240915</v>
      </c>
      <c r="D83" s="190">
        <f t="shared" si="60"/>
        <v>355472850.83782202</v>
      </c>
      <c r="E83" s="190">
        <f t="shared" si="60"/>
        <v>355472850.83782232</v>
      </c>
      <c r="F83" s="190">
        <f t="shared" si="60"/>
        <v>282224461.83782232</v>
      </c>
      <c r="G83" s="190">
        <f t="shared" si="60"/>
        <v>0</v>
      </c>
      <c r="H83" s="190">
        <f t="shared" si="60"/>
        <v>0</v>
      </c>
      <c r="I83" s="190">
        <f t="shared" si="60"/>
        <v>0</v>
      </c>
      <c r="J83" s="190">
        <f t="shared" si="60"/>
        <v>0</v>
      </c>
      <c r="K83" s="190">
        <f t="shared" si="60"/>
        <v>5646368.2238035593</v>
      </c>
      <c r="L83" s="190">
        <f t="shared" si="60"/>
        <v>5646368.2238035593</v>
      </c>
      <c r="M83" s="190">
        <f t="shared" si="60"/>
        <v>5646368.2238035593</v>
      </c>
      <c r="N83" s="190">
        <f t="shared" si="60"/>
        <v>5646368.2238035593</v>
      </c>
      <c r="O83" s="190">
        <f t="shared" si="60"/>
        <v>0</v>
      </c>
      <c r="P83" s="190">
        <f t="shared" si="60"/>
        <v>0</v>
      </c>
      <c r="Q83" s="190">
        <f t="shared" si="60"/>
        <v>0</v>
      </c>
      <c r="R83" s="190">
        <f t="shared" si="60"/>
        <v>0</v>
      </c>
      <c r="S83" s="190">
        <f t="shared" si="60"/>
        <v>7261366.54</v>
      </c>
      <c r="T83" s="190">
        <f t="shared" si="60"/>
        <v>7261366.3432813268</v>
      </c>
      <c r="U83" s="190">
        <f t="shared" si="60"/>
        <v>7261366.3432813268</v>
      </c>
      <c r="V83" s="190">
        <f t="shared" si="60"/>
        <v>7261366.3432813259</v>
      </c>
      <c r="W83" s="190">
        <f t="shared" si="60"/>
        <v>0</v>
      </c>
      <c r="X83" s="190">
        <f t="shared" si="60"/>
        <v>0</v>
      </c>
      <c r="Y83" s="190">
        <f t="shared" si="60"/>
        <v>0</v>
      </c>
      <c r="Z83" s="190">
        <f t="shared" si="60"/>
        <v>0</v>
      </c>
      <c r="AA83" s="190">
        <f t="shared" si="60"/>
        <v>0</v>
      </c>
      <c r="AB83" s="190">
        <f t="shared" si="60"/>
        <v>0</v>
      </c>
      <c r="AC83" s="190">
        <f t="shared" si="60"/>
        <v>0</v>
      </c>
      <c r="AD83" s="190">
        <f t="shared" si="60"/>
        <v>0</v>
      </c>
      <c r="AE83" s="190">
        <f t="shared" si="60"/>
        <v>1787456900</v>
      </c>
      <c r="AF83" s="190">
        <f t="shared" si="60"/>
        <v>1746989432</v>
      </c>
      <c r="AG83" s="190">
        <f t="shared" si="60"/>
        <v>1711989433</v>
      </c>
      <c r="AH83" s="190">
        <f t="shared" si="60"/>
        <v>1667918436</v>
      </c>
      <c r="AI83" s="190">
        <f t="shared" si="60"/>
        <v>0</v>
      </c>
      <c r="AJ83" s="190">
        <f t="shared" si="60"/>
        <v>0</v>
      </c>
      <c r="AK83" s="190">
        <f t="shared" si="60"/>
        <v>0</v>
      </c>
      <c r="AL83" s="190">
        <f t="shared" si="60"/>
        <v>0</v>
      </c>
      <c r="AM83" s="190">
        <f t="shared" si="60"/>
        <v>0</v>
      </c>
      <c r="AN83" s="190">
        <f t="shared" si="60"/>
        <v>0</v>
      </c>
      <c r="AO83" s="190">
        <f t="shared" si="60"/>
        <v>0</v>
      </c>
      <c r="AP83" s="190">
        <f t="shared" si="60"/>
        <v>0</v>
      </c>
      <c r="AQ83" s="190">
        <f t="shared" si="60"/>
        <v>2198621793.0047188</v>
      </c>
      <c r="AR83" s="190">
        <f t="shared" si="60"/>
        <v>2115370017.404907</v>
      </c>
      <c r="AS83" s="190">
        <f t="shared" si="60"/>
        <v>2080370018.4049072</v>
      </c>
      <c r="AT83" s="190">
        <f t="shared" si="60"/>
        <v>1963050632.4049072</v>
      </c>
      <c r="AU83" s="233"/>
      <c r="AV83" s="234"/>
    </row>
    <row r="84" spans="1:48" ht="26" thickTop="1" thickBot="1" x14ac:dyDescent="0.3">
      <c r="A84" s="141" t="s">
        <v>820</v>
      </c>
      <c r="B84" s="190">
        <f t="shared" ref="B84" si="61">SUM(B85:B89)</f>
        <v>2198621793.0047188</v>
      </c>
      <c r="C84" s="190">
        <f t="shared" ref="C84:AT84" si="62">SUM(C85:C89)</f>
        <v>398257158.240915</v>
      </c>
      <c r="D84" s="190">
        <f t="shared" si="62"/>
        <v>355472850.83782202</v>
      </c>
      <c r="E84" s="190">
        <f t="shared" si="62"/>
        <v>355472850.83782232</v>
      </c>
      <c r="F84" s="190">
        <f t="shared" si="62"/>
        <v>282224461.83782232</v>
      </c>
      <c r="G84" s="190">
        <f t="shared" si="62"/>
        <v>0</v>
      </c>
      <c r="H84" s="190">
        <f t="shared" si="62"/>
        <v>0</v>
      </c>
      <c r="I84" s="190">
        <f t="shared" si="62"/>
        <v>0</v>
      </c>
      <c r="J84" s="190">
        <f t="shared" si="62"/>
        <v>0</v>
      </c>
      <c r="K84" s="190">
        <f t="shared" si="62"/>
        <v>5646368.2238035593</v>
      </c>
      <c r="L84" s="190">
        <f t="shared" si="62"/>
        <v>5646368.2238035593</v>
      </c>
      <c r="M84" s="190">
        <f t="shared" si="62"/>
        <v>5646368.2238035593</v>
      </c>
      <c r="N84" s="190">
        <f t="shared" si="62"/>
        <v>5646368.2238035593</v>
      </c>
      <c r="O84" s="190">
        <f t="shared" si="62"/>
        <v>0</v>
      </c>
      <c r="P84" s="190">
        <f t="shared" si="62"/>
        <v>0</v>
      </c>
      <c r="Q84" s="190">
        <f t="shared" si="62"/>
        <v>0</v>
      </c>
      <c r="R84" s="190">
        <f t="shared" si="62"/>
        <v>0</v>
      </c>
      <c r="S84" s="190">
        <f t="shared" si="62"/>
        <v>7261366.54</v>
      </c>
      <c r="T84" s="190">
        <f t="shared" si="62"/>
        <v>7261366.3432813268</v>
      </c>
      <c r="U84" s="190">
        <f t="shared" si="62"/>
        <v>7261366.3432813268</v>
      </c>
      <c r="V84" s="190">
        <f t="shared" si="62"/>
        <v>7261366.3432813259</v>
      </c>
      <c r="W84" s="190">
        <f t="shared" si="62"/>
        <v>0</v>
      </c>
      <c r="X84" s="190">
        <f t="shared" si="62"/>
        <v>0</v>
      </c>
      <c r="Y84" s="190">
        <f t="shared" si="62"/>
        <v>0</v>
      </c>
      <c r="Z84" s="190">
        <f t="shared" si="62"/>
        <v>0</v>
      </c>
      <c r="AA84" s="190">
        <f t="shared" si="62"/>
        <v>0</v>
      </c>
      <c r="AB84" s="190">
        <f t="shared" si="62"/>
        <v>0</v>
      </c>
      <c r="AC84" s="190">
        <f t="shared" si="62"/>
        <v>0</v>
      </c>
      <c r="AD84" s="190">
        <f t="shared" si="62"/>
        <v>0</v>
      </c>
      <c r="AE84" s="190">
        <f t="shared" si="62"/>
        <v>1787456900</v>
      </c>
      <c r="AF84" s="190">
        <f t="shared" si="62"/>
        <v>1746989432</v>
      </c>
      <c r="AG84" s="190">
        <f t="shared" si="62"/>
        <v>1711989433</v>
      </c>
      <c r="AH84" s="190">
        <f t="shared" si="62"/>
        <v>1667918436</v>
      </c>
      <c r="AI84" s="190">
        <f t="shared" si="62"/>
        <v>0</v>
      </c>
      <c r="AJ84" s="190">
        <f t="shared" si="62"/>
        <v>0</v>
      </c>
      <c r="AK84" s="190">
        <f t="shared" si="62"/>
        <v>0</v>
      </c>
      <c r="AL84" s="190">
        <f t="shared" si="62"/>
        <v>0</v>
      </c>
      <c r="AM84" s="190">
        <f t="shared" si="62"/>
        <v>0</v>
      </c>
      <c r="AN84" s="190">
        <f t="shared" si="62"/>
        <v>0</v>
      </c>
      <c r="AO84" s="190">
        <f t="shared" si="62"/>
        <v>0</v>
      </c>
      <c r="AP84" s="190">
        <f t="shared" si="62"/>
        <v>0</v>
      </c>
      <c r="AQ84" s="190">
        <f t="shared" si="62"/>
        <v>2198621793.0047188</v>
      </c>
      <c r="AR84" s="190">
        <f t="shared" si="62"/>
        <v>2115370017.404907</v>
      </c>
      <c r="AS84" s="190">
        <f t="shared" si="62"/>
        <v>2080370018.4049072</v>
      </c>
      <c r="AT84" s="190">
        <f t="shared" si="62"/>
        <v>1963050632.4049072</v>
      </c>
      <c r="AU84" s="233"/>
      <c r="AV84" s="234"/>
    </row>
    <row r="85" spans="1:48" ht="13.5" thickTop="1" thickBot="1" x14ac:dyDescent="0.3">
      <c r="A85" s="139" t="s">
        <v>821</v>
      </c>
      <c r="B85" s="191">
        <f>+C85+G85+K85+O85+S85+W85+AA85+AE85+AI85+AM85</f>
        <v>1085309489</v>
      </c>
      <c r="C85" s="191">
        <v>0</v>
      </c>
      <c r="D85" s="191">
        <v>0</v>
      </c>
      <c r="E85" s="191">
        <v>0</v>
      </c>
      <c r="F85" s="191">
        <v>0</v>
      </c>
      <c r="G85" s="191"/>
      <c r="H85" s="191">
        <v>0</v>
      </c>
      <c r="I85" s="191">
        <v>0</v>
      </c>
      <c r="J85" s="191">
        <v>0</v>
      </c>
      <c r="K85" s="191">
        <v>0</v>
      </c>
      <c r="L85" s="191">
        <v>0</v>
      </c>
      <c r="M85" s="191">
        <v>0</v>
      </c>
      <c r="N85" s="191">
        <v>0</v>
      </c>
      <c r="O85" s="191">
        <v>0</v>
      </c>
      <c r="P85" s="191">
        <v>0</v>
      </c>
      <c r="Q85" s="191">
        <v>0</v>
      </c>
      <c r="R85" s="191">
        <v>0</v>
      </c>
      <c r="S85" s="191"/>
      <c r="T85" s="191">
        <v>0</v>
      </c>
      <c r="U85" s="191">
        <v>0</v>
      </c>
      <c r="V85" s="191">
        <v>0</v>
      </c>
      <c r="W85" s="191"/>
      <c r="X85" s="191">
        <v>0</v>
      </c>
      <c r="Y85" s="191">
        <v>0</v>
      </c>
      <c r="Z85" s="191">
        <v>0</v>
      </c>
      <c r="AA85" s="191">
        <v>0</v>
      </c>
      <c r="AB85" s="191">
        <v>0</v>
      </c>
      <c r="AC85" s="191">
        <v>0</v>
      </c>
      <c r="AD85" s="191">
        <v>0</v>
      </c>
      <c r="AE85" s="191">
        <v>1085309489</v>
      </c>
      <c r="AF85" s="191">
        <v>1080366960</v>
      </c>
      <c r="AG85" s="191">
        <v>1045366961</v>
      </c>
      <c r="AH85" s="191">
        <v>1035095523</v>
      </c>
      <c r="AI85" s="191">
        <v>0</v>
      </c>
      <c r="AJ85" s="191">
        <v>0</v>
      </c>
      <c r="AK85" s="191">
        <v>0</v>
      </c>
      <c r="AL85" s="191">
        <v>0</v>
      </c>
      <c r="AM85" s="191"/>
      <c r="AN85" s="191">
        <v>0</v>
      </c>
      <c r="AO85" s="191">
        <v>0</v>
      </c>
      <c r="AP85" s="191">
        <v>0</v>
      </c>
      <c r="AQ85" s="235">
        <f t="shared" ref="AQ85:AQ89" si="63">+C85+G85+K85+O85+S85+W85+AA85+AE85+AI85+AM85</f>
        <v>1085309489</v>
      </c>
      <c r="AR85" s="235">
        <f t="shared" ref="AR85:AR89" si="64">+D85+H85+L85+P85+T85+X85+AB85+AF85+AJ85+AN85</f>
        <v>1080366960</v>
      </c>
      <c r="AS85" s="235">
        <f t="shared" ref="AS85:AT89" si="65">+E85+I85+M85+Q85+U85+Y85+AC85+AG85+AK85+AO85</f>
        <v>1045366961</v>
      </c>
      <c r="AT85" s="235">
        <f t="shared" si="65"/>
        <v>1035095523</v>
      </c>
      <c r="AU85" s="233"/>
      <c r="AV85" s="234"/>
    </row>
    <row r="86" spans="1:48" ht="26" thickTop="1" thickBot="1" x14ac:dyDescent="0.3">
      <c r="A86" s="139" t="s">
        <v>822</v>
      </c>
      <c r="B86" s="191">
        <f>+C86+G86+K86+O86+S86+W86+AA86+AE86+AI86+AM86</f>
        <v>364176893.0047186</v>
      </c>
      <c r="C86" s="269">
        <f>349607538.840915-0.6</f>
        <v>349607538.240915</v>
      </c>
      <c r="D86" s="191">
        <f>306823927.837822</f>
        <v>306823927.83782202</v>
      </c>
      <c r="E86" s="191">
        <v>306823927.83782232</v>
      </c>
      <c r="F86" s="191">
        <v>282224461.83782232</v>
      </c>
      <c r="G86" s="191"/>
      <c r="H86" s="191">
        <v>0</v>
      </c>
      <c r="I86" s="191">
        <v>0</v>
      </c>
      <c r="J86" s="191">
        <v>0</v>
      </c>
      <c r="K86" s="191">
        <v>5646368.2238035593</v>
      </c>
      <c r="L86" s="191">
        <v>5646368.2238035593</v>
      </c>
      <c r="M86" s="191">
        <v>5646368.2238035593</v>
      </c>
      <c r="N86" s="191">
        <v>5646368.2238035593</v>
      </c>
      <c r="O86" s="191">
        <v>0</v>
      </c>
      <c r="P86" s="191">
        <v>0</v>
      </c>
      <c r="Q86" s="191">
        <v>0</v>
      </c>
      <c r="R86" s="191">
        <v>0</v>
      </c>
      <c r="S86" s="191">
        <v>7261366.54</v>
      </c>
      <c r="T86" s="191">
        <v>7261366.3432813268</v>
      </c>
      <c r="U86" s="191">
        <v>7261366.3432813268</v>
      </c>
      <c r="V86" s="191">
        <v>7261366.3432813259</v>
      </c>
      <c r="W86" s="191"/>
      <c r="X86" s="191">
        <v>0</v>
      </c>
      <c r="Y86" s="191">
        <v>0</v>
      </c>
      <c r="Z86" s="191">
        <v>0</v>
      </c>
      <c r="AA86" s="191">
        <v>0</v>
      </c>
      <c r="AB86" s="191">
        <v>0</v>
      </c>
      <c r="AC86" s="191">
        <v>0</v>
      </c>
      <c r="AD86" s="191">
        <v>0</v>
      </c>
      <c r="AE86" s="191">
        <v>1661620</v>
      </c>
      <c r="AF86" s="191">
        <v>1661620</v>
      </c>
      <c r="AG86" s="191">
        <v>1661620</v>
      </c>
      <c r="AH86" s="191">
        <v>1661620</v>
      </c>
      <c r="AI86" s="191">
        <v>0</v>
      </c>
      <c r="AJ86" s="191">
        <v>0</v>
      </c>
      <c r="AK86" s="191">
        <v>0</v>
      </c>
      <c r="AL86" s="191">
        <v>0</v>
      </c>
      <c r="AM86" s="191"/>
      <c r="AN86" s="191">
        <v>0</v>
      </c>
      <c r="AO86" s="191">
        <v>0</v>
      </c>
      <c r="AP86" s="191">
        <v>0</v>
      </c>
      <c r="AQ86" s="235">
        <f t="shared" si="63"/>
        <v>364176893.0047186</v>
      </c>
      <c r="AR86" s="235">
        <f t="shared" si="64"/>
        <v>321393282.40490693</v>
      </c>
      <c r="AS86" s="235">
        <f t="shared" si="65"/>
        <v>321393282.40490723</v>
      </c>
      <c r="AT86" s="235">
        <f t="shared" si="65"/>
        <v>296793816.40490723</v>
      </c>
      <c r="AU86" s="233"/>
      <c r="AV86" s="234"/>
    </row>
    <row r="87" spans="1:48" ht="26" thickTop="1" thickBot="1" x14ac:dyDescent="0.3">
      <c r="A87" s="139" t="s">
        <v>823</v>
      </c>
      <c r="B87" s="191">
        <f>+C87+G87+K87+O87+S87+W87+AA87+AE87+AI87+AM87</f>
        <v>59202326</v>
      </c>
      <c r="C87" s="191">
        <v>48649620</v>
      </c>
      <c r="D87" s="191">
        <v>48648923</v>
      </c>
      <c r="E87" s="191">
        <v>48648923</v>
      </c>
      <c r="F87" s="191">
        <v>0</v>
      </c>
      <c r="G87" s="191"/>
      <c r="H87" s="191">
        <v>0</v>
      </c>
      <c r="I87" s="191">
        <v>0</v>
      </c>
      <c r="J87" s="191">
        <v>0</v>
      </c>
      <c r="K87" s="191">
        <v>0</v>
      </c>
      <c r="L87" s="191">
        <v>0</v>
      </c>
      <c r="M87" s="191">
        <v>0</v>
      </c>
      <c r="N87" s="191">
        <v>0</v>
      </c>
      <c r="O87" s="191">
        <v>0</v>
      </c>
      <c r="P87" s="191">
        <v>0</v>
      </c>
      <c r="Q87" s="191">
        <v>0</v>
      </c>
      <c r="R87" s="191">
        <v>0</v>
      </c>
      <c r="S87" s="191"/>
      <c r="T87" s="191">
        <v>0</v>
      </c>
      <c r="U87" s="191">
        <v>0</v>
      </c>
      <c r="V87" s="191">
        <v>0</v>
      </c>
      <c r="W87" s="191"/>
      <c r="X87" s="191">
        <v>0</v>
      </c>
      <c r="Y87" s="191">
        <v>0</v>
      </c>
      <c r="Z87" s="191">
        <v>0</v>
      </c>
      <c r="AA87" s="191">
        <v>0</v>
      </c>
      <c r="AB87" s="191">
        <v>0</v>
      </c>
      <c r="AC87" s="191">
        <v>0</v>
      </c>
      <c r="AD87" s="191">
        <v>0</v>
      </c>
      <c r="AE87" s="191">
        <v>10552706</v>
      </c>
      <c r="AF87" s="191">
        <v>10552706</v>
      </c>
      <c r="AG87" s="191">
        <v>10552706</v>
      </c>
      <c r="AH87" s="191">
        <v>0</v>
      </c>
      <c r="AI87" s="191">
        <v>0</v>
      </c>
      <c r="AJ87" s="191">
        <v>0</v>
      </c>
      <c r="AK87" s="191">
        <v>0</v>
      </c>
      <c r="AL87" s="191">
        <v>0</v>
      </c>
      <c r="AM87" s="191"/>
      <c r="AN87" s="191">
        <v>0</v>
      </c>
      <c r="AO87" s="191">
        <v>0</v>
      </c>
      <c r="AP87" s="191">
        <v>0</v>
      </c>
      <c r="AQ87" s="235">
        <f t="shared" si="63"/>
        <v>59202326</v>
      </c>
      <c r="AR87" s="235">
        <f t="shared" si="64"/>
        <v>59201629</v>
      </c>
      <c r="AS87" s="235">
        <f t="shared" si="65"/>
        <v>59201629</v>
      </c>
      <c r="AT87" s="235">
        <f t="shared" si="65"/>
        <v>0</v>
      </c>
      <c r="AU87" s="233"/>
      <c r="AV87" s="234"/>
    </row>
    <row r="88" spans="1:48" ht="13.5" thickTop="1" thickBot="1" x14ac:dyDescent="0.3">
      <c r="A88" s="139" t="s">
        <v>824</v>
      </c>
      <c r="B88" s="191">
        <f>+C88+G88+K88+O88+S88+W88+AA88+AE88+AI88+AM88</f>
        <v>0</v>
      </c>
      <c r="C88" s="191">
        <v>0</v>
      </c>
      <c r="D88" s="191">
        <v>0</v>
      </c>
      <c r="E88" s="191">
        <v>0</v>
      </c>
      <c r="F88" s="191">
        <v>0</v>
      </c>
      <c r="G88" s="191"/>
      <c r="H88" s="191"/>
      <c r="I88" s="191"/>
      <c r="J88" s="191"/>
      <c r="K88" s="191">
        <v>0</v>
      </c>
      <c r="L88" s="191">
        <v>0</v>
      </c>
      <c r="M88" s="191">
        <v>0</v>
      </c>
      <c r="N88" s="191">
        <v>0</v>
      </c>
      <c r="O88" s="191">
        <v>0</v>
      </c>
      <c r="P88" s="191">
        <v>0</v>
      </c>
      <c r="Q88" s="191">
        <v>0</v>
      </c>
      <c r="R88" s="191">
        <v>0</v>
      </c>
      <c r="S88" s="191"/>
      <c r="T88" s="191"/>
      <c r="U88" s="191"/>
      <c r="V88" s="191"/>
      <c r="W88" s="191"/>
      <c r="X88" s="191"/>
      <c r="Y88" s="191"/>
      <c r="Z88" s="191"/>
      <c r="AA88" s="191">
        <v>0</v>
      </c>
      <c r="AB88" s="191">
        <v>0</v>
      </c>
      <c r="AC88" s="191">
        <v>0</v>
      </c>
      <c r="AD88" s="191">
        <v>0</v>
      </c>
      <c r="AE88" s="191">
        <v>0</v>
      </c>
      <c r="AF88" s="191">
        <v>0</v>
      </c>
      <c r="AG88" s="191">
        <v>0</v>
      </c>
      <c r="AH88" s="191">
        <v>0</v>
      </c>
      <c r="AI88" s="191">
        <v>0</v>
      </c>
      <c r="AJ88" s="191">
        <v>0</v>
      </c>
      <c r="AK88" s="191">
        <v>0</v>
      </c>
      <c r="AL88" s="191">
        <v>0</v>
      </c>
      <c r="AM88" s="191"/>
      <c r="AN88" s="191"/>
      <c r="AO88" s="191"/>
      <c r="AP88" s="191"/>
      <c r="AQ88" s="235">
        <f t="shared" si="63"/>
        <v>0</v>
      </c>
      <c r="AR88" s="235">
        <f t="shared" si="64"/>
        <v>0</v>
      </c>
      <c r="AS88" s="235">
        <f t="shared" si="65"/>
        <v>0</v>
      </c>
      <c r="AT88" s="235">
        <f t="shared" si="65"/>
        <v>0</v>
      </c>
      <c r="AU88" s="233"/>
      <c r="AV88" s="234"/>
    </row>
    <row r="89" spans="1:48" ht="26" thickTop="1" thickBot="1" x14ac:dyDescent="0.3">
      <c r="A89" s="139" t="s">
        <v>825</v>
      </c>
      <c r="B89" s="191">
        <f>+C89+G89+K89+O89+S89+W89+AA89+AE89+AI89+AM89</f>
        <v>689933085</v>
      </c>
      <c r="C89" s="191">
        <v>0</v>
      </c>
      <c r="D89" s="191">
        <v>0</v>
      </c>
      <c r="E89" s="191">
        <v>0</v>
      </c>
      <c r="F89" s="191">
        <v>0</v>
      </c>
      <c r="G89" s="191"/>
      <c r="H89" s="191">
        <v>0</v>
      </c>
      <c r="I89" s="191">
        <v>0</v>
      </c>
      <c r="J89" s="191">
        <v>0</v>
      </c>
      <c r="K89" s="191">
        <v>0</v>
      </c>
      <c r="L89" s="191">
        <v>0</v>
      </c>
      <c r="M89" s="191">
        <v>0</v>
      </c>
      <c r="N89" s="191">
        <v>0</v>
      </c>
      <c r="O89" s="191">
        <v>0</v>
      </c>
      <c r="P89" s="191">
        <v>0</v>
      </c>
      <c r="Q89" s="191">
        <v>0</v>
      </c>
      <c r="R89" s="191">
        <v>0</v>
      </c>
      <c r="S89" s="191"/>
      <c r="T89" s="191">
        <v>0</v>
      </c>
      <c r="U89" s="191">
        <v>0</v>
      </c>
      <c r="V89" s="191">
        <v>0</v>
      </c>
      <c r="W89" s="191"/>
      <c r="X89" s="191">
        <v>0</v>
      </c>
      <c r="Y89" s="191">
        <v>0</v>
      </c>
      <c r="Z89" s="191">
        <v>0</v>
      </c>
      <c r="AA89" s="191">
        <v>0</v>
      </c>
      <c r="AB89" s="191">
        <v>0</v>
      </c>
      <c r="AC89" s="191">
        <v>0</v>
      </c>
      <c r="AD89" s="191">
        <v>0</v>
      </c>
      <c r="AE89" s="191">
        <v>689933085</v>
      </c>
      <c r="AF89" s="191">
        <v>654408146</v>
      </c>
      <c r="AG89" s="191">
        <v>654408146</v>
      </c>
      <c r="AH89" s="191">
        <v>631161293</v>
      </c>
      <c r="AI89" s="191">
        <v>0</v>
      </c>
      <c r="AJ89" s="191">
        <v>0</v>
      </c>
      <c r="AK89" s="191">
        <v>0</v>
      </c>
      <c r="AL89" s="191">
        <v>0</v>
      </c>
      <c r="AM89" s="191"/>
      <c r="AN89" s="191">
        <v>0</v>
      </c>
      <c r="AO89" s="191">
        <v>0</v>
      </c>
      <c r="AP89" s="191">
        <v>0</v>
      </c>
      <c r="AQ89" s="235">
        <f t="shared" si="63"/>
        <v>689933085</v>
      </c>
      <c r="AR89" s="235">
        <f t="shared" si="64"/>
        <v>654408146</v>
      </c>
      <c r="AS89" s="235">
        <f t="shared" si="65"/>
        <v>654408146</v>
      </c>
      <c r="AT89" s="235">
        <f t="shared" si="65"/>
        <v>631161293</v>
      </c>
      <c r="AU89" s="233"/>
      <c r="AV89" s="234"/>
    </row>
    <row r="90" spans="1:48" ht="26.25" customHeight="1" thickTop="1" thickBot="1" x14ac:dyDescent="0.4">
      <c r="A90" s="138" t="s">
        <v>826</v>
      </c>
      <c r="B90" s="190">
        <f>+B91</f>
        <v>718993231.39999998</v>
      </c>
      <c r="C90" s="190">
        <f t="shared" ref="C90:AT90" si="66">+C91</f>
        <v>418993231.39999998</v>
      </c>
      <c r="D90" s="190">
        <f t="shared" si="66"/>
        <v>390721599</v>
      </c>
      <c r="E90" s="190">
        <f t="shared" si="66"/>
        <v>390721599</v>
      </c>
      <c r="F90" s="190">
        <f t="shared" si="66"/>
        <v>320186103</v>
      </c>
      <c r="G90" s="190">
        <f t="shared" si="66"/>
        <v>0</v>
      </c>
      <c r="H90" s="190">
        <f t="shared" si="66"/>
        <v>0</v>
      </c>
      <c r="I90" s="190">
        <f t="shared" si="66"/>
        <v>0</v>
      </c>
      <c r="J90" s="190">
        <f t="shared" si="66"/>
        <v>0</v>
      </c>
      <c r="K90" s="190">
        <f t="shared" si="66"/>
        <v>0</v>
      </c>
      <c r="L90" s="190">
        <f t="shared" si="66"/>
        <v>0</v>
      </c>
      <c r="M90" s="190">
        <f t="shared" si="66"/>
        <v>0</v>
      </c>
      <c r="N90" s="190">
        <f t="shared" si="66"/>
        <v>0</v>
      </c>
      <c r="O90" s="190">
        <f t="shared" si="66"/>
        <v>0</v>
      </c>
      <c r="P90" s="190">
        <f t="shared" si="66"/>
        <v>0</v>
      </c>
      <c r="Q90" s="190">
        <f t="shared" si="66"/>
        <v>0</v>
      </c>
      <c r="R90" s="190">
        <f t="shared" si="66"/>
        <v>0</v>
      </c>
      <c r="S90" s="190">
        <f t="shared" si="66"/>
        <v>0</v>
      </c>
      <c r="T90" s="190">
        <f t="shared" si="66"/>
        <v>0</v>
      </c>
      <c r="U90" s="190">
        <f t="shared" si="66"/>
        <v>0</v>
      </c>
      <c r="V90" s="190">
        <f t="shared" si="66"/>
        <v>0</v>
      </c>
      <c r="W90" s="190">
        <f t="shared" si="66"/>
        <v>0</v>
      </c>
      <c r="X90" s="190">
        <f t="shared" si="66"/>
        <v>0</v>
      </c>
      <c r="Y90" s="190">
        <f t="shared" si="66"/>
        <v>0</v>
      </c>
      <c r="Z90" s="190">
        <f t="shared" si="66"/>
        <v>0</v>
      </c>
      <c r="AA90" s="190">
        <f t="shared" si="66"/>
        <v>0</v>
      </c>
      <c r="AB90" s="190">
        <f t="shared" si="66"/>
        <v>0</v>
      </c>
      <c r="AC90" s="190">
        <f t="shared" si="66"/>
        <v>0</v>
      </c>
      <c r="AD90" s="190">
        <f t="shared" si="66"/>
        <v>0</v>
      </c>
      <c r="AE90" s="190">
        <f t="shared" si="66"/>
        <v>250000000</v>
      </c>
      <c r="AF90" s="190">
        <f t="shared" si="66"/>
        <v>249999430</v>
      </c>
      <c r="AG90" s="190">
        <f t="shared" si="66"/>
        <v>249999430</v>
      </c>
      <c r="AH90" s="190">
        <f t="shared" si="66"/>
        <v>91849534</v>
      </c>
      <c r="AI90" s="190">
        <f t="shared" si="66"/>
        <v>50000000</v>
      </c>
      <c r="AJ90" s="190">
        <f t="shared" si="66"/>
        <v>49999999</v>
      </c>
      <c r="AK90" s="190">
        <f t="shared" si="66"/>
        <v>49999999</v>
      </c>
      <c r="AL90" s="190">
        <f t="shared" si="66"/>
        <v>21354980</v>
      </c>
      <c r="AM90" s="190">
        <f t="shared" si="66"/>
        <v>0</v>
      </c>
      <c r="AN90" s="190">
        <f t="shared" si="66"/>
        <v>0</v>
      </c>
      <c r="AO90" s="190">
        <f t="shared" si="66"/>
        <v>0</v>
      </c>
      <c r="AP90" s="190">
        <f t="shared" si="66"/>
        <v>0</v>
      </c>
      <c r="AQ90" s="190">
        <f t="shared" si="66"/>
        <v>718993231.39999998</v>
      </c>
      <c r="AR90" s="190">
        <f t="shared" si="66"/>
        <v>690721028</v>
      </c>
      <c r="AS90" s="190">
        <f t="shared" si="66"/>
        <v>690721028</v>
      </c>
      <c r="AT90" s="190">
        <f t="shared" si="66"/>
        <v>433390617</v>
      </c>
      <c r="AU90" s="233"/>
      <c r="AV90" s="234"/>
    </row>
    <row r="91" spans="1:48" ht="26" thickTop="1" thickBot="1" x14ac:dyDescent="0.3">
      <c r="A91" s="141" t="s">
        <v>887</v>
      </c>
      <c r="B91" s="190">
        <f>SUM(B92:B93)</f>
        <v>718993231.39999998</v>
      </c>
      <c r="C91" s="190">
        <f t="shared" ref="C91:AT91" si="67">SUM(C92:C93)</f>
        <v>418993231.39999998</v>
      </c>
      <c r="D91" s="190">
        <f t="shared" si="67"/>
        <v>390721599</v>
      </c>
      <c r="E91" s="190">
        <f t="shared" si="67"/>
        <v>390721599</v>
      </c>
      <c r="F91" s="190">
        <f t="shared" si="67"/>
        <v>320186103</v>
      </c>
      <c r="G91" s="190">
        <f t="shared" si="67"/>
        <v>0</v>
      </c>
      <c r="H91" s="190">
        <f t="shared" si="67"/>
        <v>0</v>
      </c>
      <c r="I91" s="190">
        <f t="shared" si="67"/>
        <v>0</v>
      </c>
      <c r="J91" s="190">
        <f t="shared" si="67"/>
        <v>0</v>
      </c>
      <c r="K91" s="190">
        <f t="shared" si="67"/>
        <v>0</v>
      </c>
      <c r="L91" s="190">
        <f t="shared" si="67"/>
        <v>0</v>
      </c>
      <c r="M91" s="190">
        <f t="shared" si="67"/>
        <v>0</v>
      </c>
      <c r="N91" s="190">
        <f t="shared" si="67"/>
        <v>0</v>
      </c>
      <c r="O91" s="190">
        <f t="shared" si="67"/>
        <v>0</v>
      </c>
      <c r="P91" s="190">
        <f t="shared" si="67"/>
        <v>0</v>
      </c>
      <c r="Q91" s="190">
        <f t="shared" si="67"/>
        <v>0</v>
      </c>
      <c r="R91" s="190">
        <f t="shared" si="67"/>
        <v>0</v>
      </c>
      <c r="S91" s="190">
        <f t="shared" si="67"/>
        <v>0</v>
      </c>
      <c r="T91" s="190">
        <f t="shared" si="67"/>
        <v>0</v>
      </c>
      <c r="U91" s="190">
        <f t="shared" si="67"/>
        <v>0</v>
      </c>
      <c r="V91" s="190">
        <f t="shared" si="67"/>
        <v>0</v>
      </c>
      <c r="W91" s="190">
        <f t="shared" si="67"/>
        <v>0</v>
      </c>
      <c r="X91" s="190">
        <f t="shared" si="67"/>
        <v>0</v>
      </c>
      <c r="Y91" s="190">
        <f t="shared" si="67"/>
        <v>0</v>
      </c>
      <c r="Z91" s="190">
        <f t="shared" si="67"/>
        <v>0</v>
      </c>
      <c r="AA91" s="190">
        <f t="shared" si="67"/>
        <v>0</v>
      </c>
      <c r="AB91" s="190">
        <f t="shared" si="67"/>
        <v>0</v>
      </c>
      <c r="AC91" s="190">
        <f t="shared" si="67"/>
        <v>0</v>
      </c>
      <c r="AD91" s="190">
        <f t="shared" si="67"/>
        <v>0</v>
      </c>
      <c r="AE91" s="190">
        <f t="shared" si="67"/>
        <v>250000000</v>
      </c>
      <c r="AF91" s="190">
        <f t="shared" si="67"/>
        <v>249999430</v>
      </c>
      <c r="AG91" s="190">
        <f t="shared" si="67"/>
        <v>249999430</v>
      </c>
      <c r="AH91" s="190">
        <f t="shared" si="67"/>
        <v>91849534</v>
      </c>
      <c r="AI91" s="190">
        <f t="shared" si="67"/>
        <v>50000000</v>
      </c>
      <c r="AJ91" s="190">
        <f t="shared" si="67"/>
        <v>49999999</v>
      </c>
      <c r="AK91" s="190">
        <f t="shared" si="67"/>
        <v>49999999</v>
      </c>
      <c r="AL91" s="190">
        <f t="shared" si="67"/>
        <v>21354980</v>
      </c>
      <c r="AM91" s="190">
        <f t="shared" si="67"/>
        <v>0</v>
      </c>
      <c r="AN91" s="190">
        <f t="shared" si="67"/>
        <v>0</v>
      </c>
      <c r="AO91" s="190">
        <f t="shared" si="67"/>
        <v>0</v>
      </c>
      <c r="AP91" s="190">
        <f t="shared" si="67"/>
        <v>0</v>
      </c>
      <c r="AQ91" s="190">
        <f t="shared" si="67"/>
        <v>718993231.39999998</v>
      </c>
      <c r="AR91" s="190">
        <f t="shared" si="67"/>
        <v>690721028</v>
      </c>
      <c r="AS91" s="190">
        <f t="shared" si="67"/>
        <v>690721028</v>
      </c>
      <c r="AT91" s="190">
        <f t="shared" si="67"/>
        <v>433390617</v>
      </c>
      <c r="AU91" s="233"/>
      <c r="AV91" s="234"/>
    </row>
    <row r="92" spans="1:48" ht="26" thickTop="1" thickBot="1" x14ac:dyDescent="0.3">
      <c r="A92" s="139" t="s">
        <v>827</v>
      </c>
      <c r="B92" s="191">
        <f>+C92+G92+K92+O92+S92+W92+AA92+AE92+AI92+AM92</f>
        <v>30000000</v>
      </c>
      <c r="C92" s="191">
        <v>30000000</v>
      </c>
      <c r="D92" s="191">
        <v>30000000</v>
      </c>
      <c r="E92" s="191">
        <v>30000000</v>
      </c>
      <c r="F92" s="191">
        <v>27830880</v>
      </c>
      <c r="G92" s="191"/>
      <c r="H92" s="191">
        <v>0</v>
      </c>
      <c r="I92" s="191">
        <v>0</v>
      </c>
      <c r="J92" s="191">
        <v>0</v>
      </c>
      <c r="K92" s="191">
        <v>0</v>
      </c>
      <c r="L92" s="191">
        <v>0</v>
      </c>
      <c r="M92" s="191">
        <v>0</v>
      </c>
      <c r="N92" s="191">
        <v>0</v>
      </c>
      <c r="O92" s="191">
        <v>0</v>
      </c>
      <c r="P92" s="191">
        <v>0</v>
      </c>
      <c r="Q92" s="191">
        <v>0</v>
      </c>
      <c r="R92" s="191">
        <v>0</v>
      </c>
      <c r="S92" s="191"/>
      <c r="T92" s="191">
        <v>0</v>
      </c>
      <c r="U92" s="191">
        <v>0</v>
      </c>
      <c r="V92" s="191">
        <v>0</v>
      </c>
      <c r="W92" s="191"/>
      <c r="X92" s="191">
        <v>0</v>
      </c>
      <c r="Y92" s="191">
        <v>0</v>
      </c>
      <c r="Z92" s="191">
        <v>0</v>
      </c>
      <c r="AA92" s="191">
        <v>0</v>
      </c>
      <c r="AB92" s="191">
        <v>0</v>
      </c>
      <c r="AC92" s="191">
        <v>0</v>
      </c>
      <c r="AD92" s="191">
        <v>0</v>
      </c>
      <c r="AE92" s="191">
        <v>0</v>
      </c>
      <c r="AF92" s="191">
        <v>0</v>
      </c>
      <c r="AG92" s="191">
        <v>0</v>
      </c>
      <c r="AH92" s="191">
        <v>0</v>
      </c>
      <c r="AI92" s="191">
        <v>0</v>
      </c>
      <c r="AJ92" s="191">
        <v>0</v>
      </c>
      <c r="AK92" s="191">
        <v>0</v>
      </c>
      <c r="AL92" s="191">
        <v>0</v>
      </c>
      <c r="AM92" s="191"/>
      <c r="AN92" s="191">
        <v>0</v>
      </c>
      <c r="AO92" s="191">
        <v>0</v>
      </c>
      <c r="AP92" s="191">
        <v>0</v>
      </c>
      <c r="AQ92" s="235">
        <f t="shared" ref="AQ92:AQ93" si="68">+C92+G92+K92+O92+S92+W92+AA92+AE92+AI92+AM92</f>
        <v>30000000</v>
      </c>
      <c r="AR92" s="235">
        <f t="shared" ref="AR92:AR93" si="69">+D92+H92+L92+P92+T92+X92+AB92+AF92+AJ92+AN92</f>
        <v>30000000</v>
      </c>
      <c r="AS92" s="235">
        <f>+E92+I92+M92+Q92+U92+Y92+AC92+AG92+AK92+AO92</f>
        <v>30000000</v>
      </c>
      <c r="AT92" s="235">
        <f>+F92+J92+N92+R92+V92+Z92+AD92+AH92+AL92+AP92</f>
        <v>27830880</v>
      </c>
      <c r="AU92" s="233"/>
      <c r="AV92" s="234"/>
    </row>
    <row r="93" spans="1:48" ht="26" thickTop="1" thickBot="1" x14ac:dyDescent="0.3">
      <c r="A93" s="139" t="s">
        <v>828</v>
      </c>
      <c r="B93" s="191">
        <f>+C93+G93+K93+O93+S93+W93+AA93+AE93+AI93+AM93</f>
        <v>688993231.39999998</v>
      </c>
      <c r="C93" s="191">
        <v>388993231.39999998</v>
      </c>
      <c r="D93" s="191">
        <v>360721599</v>
      </c>
      <c r="E93" s="191">
        <v>360721599</v>
      </c>
      <c r="F93" s="191">
        <v>292355223</v>
      </c>
      <c r="G93" s="191"/>
      <c r="H93" s="191">
        <v>0</v>
      </c>
      <c r="I93" s="191">
        <v>0</v>
      </c>
      <c r="J93" s="191">
        <v>0</v>
      </c>
      <c r="K93" s="191">
        <v>0</v>
      </c>
      <c r="L93" s="191">
        <v>0</v>
      </c>
      <c r="M93" s="191">
        <v>0</v>
      </c>
      <c r="N93" s="191">
        <v>0</v>
      </c>
      <c r="O93" s="191">
        <v>0</v>
      </c>
      <c r="P93" s="191">
        <v>0</v>
      </c>
      <c r="Q93" s="191">
        <v>0</v>
      </c>
      <c r="R93" s="191">
        <v>0</v>
      </c>
      <c r="S93" s="191"/>
      <c r="T93" s="191">
        <v>0</v>
      </c>
      <c r="U93" s="191">
        <v>0</v>
      </c>
      <c r="V93" s="191">
        <v>0</v>
      </c>
      <c r="W93" s="191"/>
      <c r="X93" s="191">
        <v>0</v>
      </c>
      <c r="Y93" s="191">
        <v>0</v>
      </c>
      <c r="Z93" s="191">
        <v>0</v>
      </c>
      <c r="AA93" s="191">
        <v>0</v>
      </c>
      <c r="AB93" s="191">
        <v>0</v>
      </c>
      <c r="AC93" s="191">
        <v>0</v>
      </c>
      <c r="AD93" s="191">
        <v>0</v>
      </c>
      <c r="AE93" s="191">
        <v>250000000</v>
      </c>
      <c r="AF93" s="191">
        <v>249999430</v>
      </c>
      <c r="AG93" s="191">
        <v>249999430</v>
      </c>
      <c r="AH93" s="191">
        <v>91849534</v>
      </c>
      <c r="AI93" s="191">
        <v>50000000</v>
      </c>
      <c r="AJ93" s="191">
        <v>49999999</v>
      </c>
      <c r="AK93" s="191">
        <v>49999999</v>
      </c>
      <c r="AL93" s="191">
        <v>21354980</v>
      </c>
      <c r="AM93" s="191"/>
      <c r="AN93" s="191">
        <v>0</v>
      </c>
      <c r="AO93" s="191">
        <v>0</v>
      </c>
      <c r="AP93" s="191">
        <v>0</v>
      </c>
      <c r="AQ93" s="235">
        <f t="shared" si="68"/>
        <v>688993231.39999998</v>
      </c>
      <c r="AR93" s="235">
        <f t="shared" si="69"/>
        <v>660721028</v>
      </c>
      <c r="AS93" s="235">
        <f>+E93+I93+M93+Q93+U93+Y93+AC93+AG93+AK93+AO93</f>
        <v>660721028</v>
      </c>
      <c r="AT93" s="235">
        <f>+F93+J93+N93+R93+V93+Z93+AD93+AH93+AL93+AP93</f>
        <v>405559737</v>
      </c>
      <c r="AU93" s="233"/>
      <c r="AV93" s="234"/>
    </row>
    <row r="94" spans="1:48" ht="28" customHeight="1" thickTop="1" thickBot="1" x14ac:dyDescent="0.4">
      <c r="A94" s="137" t="s">
        <v>829</v>
      </c>
      <c r="B94" s="189">
        <f>+B95</f>
        <v>4727855140</v>
      </c>
      <c r="C94" s="189">
        <f t="shared" ref="C94:AT95" si="70">+C95</f>
        <v>114562644</v>
      </c>
      <c r="D94" s="189">
        <f t="shared" si="70"/>
        <v>114084077</v>
      </c>
      <c r="E94" s="189">
        <f t="shared" si="70"/>
        <v>114084077</v>
      </c>
      <c r="F94" s="189">
        <f t="shared" si="70"/>
        <v>107629211</v>
      </c>
      <c r="G94" s="189">
        <f t="shared" si="70"/>
        <v>0</v>
      </c>
      <c r="H94" s="189">
        <f t="shared" si="70"/>
        <v>0</v>
      </c>
      <c r="I94" s="189">
        <f t="shared" si="70"/>
        <v>0</v>
      </c>
      <c r="J94" s="189">
        <f t="shared" si="70"/>
        <v>0</v>
      </c>
      <c r="K94" s="189">
        <f t="shared" si="70"/>
        <v>0</v>
      </c>
      <c r="L94" s="189">
        <f t="shared" si="70"/>
        <v>0</v>
      </c>
      <c r="M94" s="189">
        <f t="shared" si="70"/>
        <v>0</v>
      </c>
      <c r="N94" s="189">
        <f t="shared" si="70"/>
        <v>0</v>
      </c>
      <c r="O94" s="189">
        <f t="shared" si="70"/>
        <v>0</v>
      </c>
      <c r="P94" s="189">
        <f t="shared" si="70"/>
        <v>0</v>
      </c>
      <c r="Q94" s="189">
        <f t="shared" si="70"/>
        <v>0</v>
      </c>
      <c r="R94" s="189">
        <f t="shared" si="70"/>
        <v>0</v>
      </c>
      <c r="S94" s="189">
        <f t="shared" si="70"/>
        <v>0</v>
      </c>
      <c r="T94" s="189">
        <f t="shared" si="70"/>
        <v>0</v>
      </c>
      <c r="U94" s="189">
        <f t="shared" si="70"/>
        <v>0</v>
      </c>
      <c r="V94" s="189">
        <f t="shared" si="70"/>
        <v>0</v>
      </c>
      <c r="W94" s="189">
        <f t="shared" si="70"/>
        <v>0</v>
      </c>
      <c r="X94" s="189">
        <f t="shared" si="70"/>
        <v>0</v>
      </c>
      <c r="Y94" s="189">
        <f t="shared" si="70"/>
        <v>0</v>
      </c>
      <c r="Z94" s="189">
        <f t="shared" si="70"/>
        <v>0</v>
      </c>
      <c r="AA94" s="189">
        <f t="shared" si="70"/>
        <v>74150400</v>
      </c>
      <c r="AB94" s="189">
        <f t="shared" si="70"/>
        <v>0</v>
      </c>
      <c r="AC94" s="189">
        <f t="shared" si="70"/>
        <v>0</v>
      </c>
      <c r="AD94" s="189">
        <f t="shared" si="70"/>
        <v>0</v>
      </c>
      <c r="AE94" s="189">
        <f t="shared" si="70"/>
        <v>1359644021</v>
      </c>
      <c r="AF94" s="189">
        <f t="shared" si="70"/>
        <v>1357897061</v>
      </c>
      <c r="AG94" s="189">
        <f t="shared" si="70"/>
        <v>1357897061</v>
      </c>
      <c r="AH94" s="189">
        <f t="shared" si="70"/>
        <v>1348725521</v>
      </c>
      <c r="AI94" s="189">
        <f t="shared" si="70"/>
        <v>0</v>
      </c>
      <c r="AJ94" s="189">
        <f t="shared" si="70"/>
        <v>0</v>
      </c>
      <c r="AK94" s="189">
        <f t="shared" si="70"/>
        <v>0</v>
      </c>
      <c r="AL94" s="189">
        <f t="shared" si="70"/>
        <v>0</v>
      </c>
      <c r="AM94" s="189">
        <f t="shared" si="70"/>
        <v>3179498075</v>
      </c>
      <c r="AN94" s="189">
        <f t="shared" si="70"/>
        <v>3179498075</v>
      </c>
      <c r="AO94" s="189">
        <f t="shared" si="70"/>
        <v>3179498074</v>
      </c>
      <c r="AP94" s="189">
        <f t="shared" si="70"/>
        <v>3179498074</v>
      </c>
      <c r="AQ94" s="189">
        <f t="shared" si="70"/>
        <v>4727855140</v>
      </c>
      <c r="AR94" s="189">
        <f t="shared" si="70"/>
        <v>4651479213</v>
      </c>
      <c r="AS94" s="189">
        <f t="shared" si="70"/>
        <v>4651479212</v>
      </c>
      <c r="AT94" s="189">
        <f t="shared" si="70"/>
        <v>4635852806</v>
      </c>
      <c r="AU94" s="233"/>
      <c r="AV94" s="234"/>
    </row>
    <row r="95" spans="1:48" ht="26.25" customHeight="1" thickTop="1" thickBot="1" x14ac:dyDescent="0.4">
      <c r="A95" s="138" t="s">
        <v>830</v>
      </c>
      <c r="B95" s="190">
        <f>+B96</f>
        <v>4727855140</v>
      </c>
      <c r="C95" s="190">
        <f t="shared" si="70"/>
        <v>114562644</v>
      </c>
      <c r="D95" s="190">
        <f t="shared" si="70"/>
        <v>114084077</v>
      </c>
      <c r="E95" s="190">
        <f t="shared" si="70"/>
        <v>114084077</v>
      </c>
      <c r="F95" s="190">
        <f t="shared" si="70"/>
        <v>107629211</v>
      </c>
      <c r="G95" s="190">
        <f t="shared" si="70"/>
        <v>0</v>
      </c>
      <c r="H95" s="190">
        <f t="shared" si="70"/>
        <v>0</v>
      </c>
      <c r="I95" s="190">
        <f t="shared" si="70"/>
        <v>0</v>
      </c>
      <c r="J95" s="190">
        <f t="shared" si="70"/>
        <v>0</v>
      </c>
      <c r="K95" s="190">
        <f t="shared" si="70"/>
        <v>0</v>
      </c>
      <c r="L95" s="190">
        <f t="shared" si="70"/>
        <v>0</v>
      </c>
      <c r="M95" s="190">
        <f t="shared" si="70"/>
        <v>0</v>
      </c>
      <c r="N95" s="190">
        <f t="shared" si="70"/>
        <v>0</v>
      </c>
      <c r="O95" s="190">
        <f t="shared" si="70"/>
        <v>0</v>
      </c>
      <c r="P95" s="190">
        <f t="shared" si="70"/>
        <v>0</v>
      </c>
      <c r="Q95" s="190">
        <f t="shared" si="70"/>
        <v>0</v>
      </c>
      <c r="R95" s="190">
        <f t="shared" si="70"/>
        <v>0</v>
      </c>
      <c r="S95" s="190">
        <f t="shared" si="70"/>
        <v>0</v>
      </c>
      <c r="T95" s="190">
        <f t="shared" si="70"/>
        <v>0</v>
      </c>
      <c r="U95" s="190">
        <f t="shared" si="70"/>
        <v>0</v>
      </c>
      <c r="V95" s="190">
        <f t="shared" si="70"/>
        <v>0</v>
      </c>
      <c r="W95" s="190">
        <f t="shared" si="70"/>
        <v>0</v>
      </c>
      <c r="X95" s="190">
        <f t="shared" si="70"/>
        <v>0</v>
      </c>
      <c r="Y95" s="190">
        <f t="shared" si="70"/>
        <v>0</v>
      </c>
      <c r="Z95" s="190">
        <f t="shared" si="70"/>
        <v>0</v>
      </c>
      <c r="AA95" s="190">
        <f t="shared" si="70"/>
        <v>74150400</v>
      </c>
      <c r="AB95" s="190">
        <f t="shared" si="70"/>
        <v>0</v>
      </c>
      <c r="AC95" s="190">
        <f t="shared" si="70"/>
        <v>0</v>
      </c>
      <c r="AD95" s="190">
        <f t="shared" si="70"/>
        <v>0</v>
      </c>
      <c r="AE95" s="190">
        <f t="shared" si="70"/>
        <v>1359644021</v>
      </c>
      <c r="AF95" s="190">
        <f t="shared" si="70"/>
        <v>1357897061</v>
      </c>
      <c r="AG95" s="190">
        <f t="shared" si="70"/>
        <v>1357897061</v>
      </c>
      <c r="AH95" s="190">
        <f t="shared" si="70"/>
        <v>1348725521</v>
      </c>
      <c r="AI95" s="190">
        <f t="shared" si="70"/>
        <v>0</v>
      </c>
      <c r="AJ95" s="190">
        <f t="shared" si="70"/>
        <v>0</v>
      </c>
      <c r="AK95" s="190">
        <f t="shared" si="70"/>
        <v>0</v>
      </c>
      <c r="AL95" s="190">
        <f t="shared" si="70"/>
        <v>0</v>
      </c>
      <c r="AM95" s="190">
        <f t="shared" si="70"/>
        <v>3179498075</v>
      </c>
      <c r="AN95" s="190">
        <f t="shared" si="70"/>
        <v>3179498075</v>
      </c>
      <c r="AO95" s="190">
        <f t="shared" si="70"/>
        <v>3179498074</v>
      </c>
      <c r="AP95" s="190">
        <f t="shared" si="70"/>
        <v>3179498074</v>
      </c>
      <c r="AQ95" s="295">
        <f t="shared" si="70"/>
        <v>4727855140</v>
      </c>
      <c r="AR95" s="190">
        <f t="shared" si="70"/>
        <v>4651479213</v>
      </c>
      <c r="AS95" s="190">
        <f t="shared" si="70"/>
        <v>4651479212</v>
      </c>
      <c r="AT95" s="190">
        <f t="shared" si="70"/>
        <v>4635852806</v>
      </c>
      <c r="AU95" s="233"/>
      <c r="AV95" s="234"/>
    </row>
    <row r="96" spans="1:48" ht="26" thickTop="1" thickBot="1" x14ac:dyDescent="0.3">
      <c r="A96" s="141" t="s">
        <v>831</v>
      </c>
      <c r="B96" s="190">
        <f>SUM(B97:B99)</f>
        <v>4727855140</v>
      </c>
      <c r="C96" s="190">
        <f t="shared" ref="C96:AT96" si="71">SUM(C97:C99)</f>
        <v>114562644</v>
      </c>
      <c r="D96" s="190">
        <f t="shared" si="71"/>
        <v>114084077</v>
      </c>
      <c r="E96" s="190">
        <f t="shared" si="71"/>
        <v>114084077</v>
      </c>
      <c r="F96" s="190">
        <f t="shared" si="71"/>
        <v>107629211</v>
      </c>
      <c r="G96" s="190">
        <f t="shared" si="71"/>
        <v>0</v>
      </c>
      <c r="H96" s="190">
        <f t="shared" si="71"/>
        <v>0</v>
      </c>
      <c r="I96" s="190">
        <f t="shared" si="71"/>
        <v>0</v>
      </c>
      <c r="J96" s="190">
        <f t="shared" si="71"/>
        <v>0</v>
      </c>
      <c r="K96" s="190">
        <f t="shared" si="71"/>
        <v>0</v>
      </c>
      <c r="L96" s="190">
        <f t="shared" si="71"/>
        <v>0</v>
      </c>
      <c r="M96" s="190">
        <f t="shared" si="71"/>
        <v>0</v>
      </c>
      <c r="N96" s="190">
        <f t="shared" si="71"/>
        <v>0</v>
      </c>
      <c r="O96" s="190">
        <f t="shared" si="71"/>
        <v>0</v>
      </c>
      <c r="P96" s="190">
        <f t="shared" si="71"/>
        <v>0</v>
      </c>
      <c r="Q96" s="190">
        <f t="shared" si="71"/>
        <v>0</v>
      </c>
      <c r="R96" s="190">
        <f t="shared" si="71"/>
        <v>0</v>
      </c>
      <c r="S96" s="190">
        <f t="shared" si="71"/>
        <v>0</v>
      </c>
      <c r="T96" s="190">
        <f t="shared" si="71"/>
        <v>0</v>
      </c>
      <c r="U96" s="190">
        <f t="shared" si="71"/>
        <v>0</v>
      </c>
      <c r="V96" s="190">
        <f t="shared" si="71"/>
        <v>0</v>
      </c>
      <c r="W96" s="190">
        <f t="shared" si="71"/>
        <v>0</v>
      </c>
      <c r="X96" s="190">
        <f t="shared" si="71"/>
        <v>0</v>
      </c>
      <c r="Y96" s="190">
        <f t="shared" si="71"/>
        <v>0</v>
      </c>
      <c r="Z96" s="190">
        <f t="shared" si="71"/>
        <v>0</v>
      </c>
      <c r="AA96" s="190">
        <f t="shared" si="71"/>
        <v>74150400</v>
      </c>
      <c r="AB96" s="190">
        <f t="shared" si="71"/>
        <v>0</v>
      </c>
      <c r="AC96" s="190">
        <f t="shared" si="71"/>
        <v>0</v>
      </c>
      <c r="AD96" s="190">
        <f t="shared" si="71"/>
        <v>0</v>
      </c>
      <c r="AE96" s="190">
        <f t="shared" si="71"/>
        <v>1359644021</v>
      </c>
      <c r="AF96" s="190">
        <f t="shared" si="71"/>
        <v>1357897061</v>
      </c>
      <c r="AG96" s="190">
        <f t="shared" si="71"/>
        <v>1357897061</v>
      </c>
      <c r="AH96" s="190">
        <f t="shared" si="71"/>
        <v>1348725521</v>
      </c>
      <c r="AI96" s="190">
        <f t="shared" si="71"/>
        <v>0</v>
      </c>
      <c r="AJ96" s="190">
        <f t="shared" si="71"/>
        <v>0</v>
      </c>
      <c r="AK96" s="190">
        <f t="shared" si="71"/>
        <v>0</v>
      </c>
      <c r="AL96" s="190">
        <f t="shared" si="71"/>
        <v>0</v>
      </c>
      <c r="AM96" s="190">
        <f t="shared" si="71"/>
        <v>3179498075</v>
      </c>
      <c r="AN96" s="190">
        <f t="shared" si="71"/>
        <v>3179498075</v>
      </c>
      <c r="AO96" s="190">
        <f t="shared" si="71"/>
        <v>3179498074</v>
      </c>
      <c r="AP96" s="190">
        <f t="shared" si="71"/>
        <v>3179498074</v>
      </c>
      <c r="AQ96" s="295">
        <f t="shared" si="71"/>
        <v>4727855140</v>
      </c>
      <c r="AR96" s="190">
        <f t="shared" si="71"/>
        <v>4651479213</v>
      </c>
      <c r="AS96" s="190">
        <f t="shared" si="71"/>
        <v>4651479212</v>
      </c>
      <c r="AT96" s="190">
        <f t="shared" si="71"/>
        <v>4635852806</v>
      </c>
      <c r="AU96" s="233"/>
      <c r="AV96" s="234"/>
    </row>
    <row r="97" spans="1:48" ht="38.5" thickTop="1" thickBot="1" x14ac:dyDescent="0.3">
      <c r="A97" s="139" t="s">
        <v>832</v>
      </c>
      <c r="B97" s="191">
        <f>+C97+G97+K97+O97+S97+W97+AA97+AE97+AI97+AM97</f>
        <v>26055585</v>
      </c>
      <c r="C97" s="191">
        <v>26055585</v>
      </c>
      <c r="D97" s="191">
        <v>26055585</v>
      </c>
      <c r="E97" s="191">
        <v>26055585</v>
      </c>
      <c r="F97" s="191">
        <v>24338650</v>
      </c>
      <c r="G97" s="191"/>
      <c r="H97" s="191">
        <v>0</v>
      </c>
      <c r="I97" s="191">
        <v>0</v>
      </c>
      <c r="J97" s="191">
        <v>0</v>
      </c>
      <c r="K97" s="191">
        <v>0</v>
      </c>
      <c r="L97" s="191">
        <v>0</v>
      </c>
      <c r="M97" s="191">
        <v>0</v>
      </c>
      <c r="N97" s="191">
        <v>0</v>
      </c>
      <c r="O97" s="191">
        <v>0</v>
      </c>
      <c r="P97" s="191">
        <v>0</v>
      </c>
      <c r="Q97" s="191">
        <v>0</v>
      </c>
      <c r="R97" s="191">
        <v>0</v>
      </c>
      <c r="S97" s="191"/>
      <c r="T97" s="191">
        <v>0</v>
      </c>
      <c r="U97" s="191">
        <v>0</v>
      </c>
      <c r="V97" s="191">
        <v>0</v>
      </c>
      <c r="W97" s="191"/>
      <c r="X97" s="191">
        <v>0</v>
      </c>
      <c r="Y97" s="191">
        <v>0</v>
      </c>
      <c r="Z97" s="191">
        <v>0</v>
      </c>
      <c r="AA97" s="191">
        <v>0</v>
      </c>
      <c r="AB97" s="191">
        <v>0</v>
      </c>
      <c r="AC97" s="191">
        <v>0</v>
      </c>
      <c r="AD97" s="191">
        <v>0</v>
      </c>
      <c r="AE97" s="191">
        <v>0</v>
      </c>
      <c r="AF97" s="191">
        <v>0</v>
      </c>
      <c r="AG97" s="191">
        <v>0</v>
      </c>
      <c r="AH97" s="191">
        <v>0</v>
      </c>
      <c r="AI97" s="191">
        <v>0</v>
      </c>
      <c r="AJ97" s="191">
        <v>0</v>
      </c>
      <c r="AK97" s="191">
        <v>0</v>
      </c>
      <c r="AL97" s="191">
        <v>0</v>
      </c>
      <c r="AM97" s="191"/>
      <c r="AN97" s="191">
        <v>0</v>
      </c>
      <c r="AO97" s="191">
        <v>0</v>
      </c>
      <c r="AP97" s="191">
        <v>0</v>
      </c>
      <c r="AQ97" s="235">
        <f t="shared" ref="AQ97:AQ99" si="72">+C97+G97+K97+O97+S97+W97+AA97+AE97+AI97+AM97</f>
        <v>26055585</v>
      </c>
      <c r="AR97" s="235">
        <f t="shared" ref="AR97:AR99" si="73">+D97+H97+L97+P97+T97+X97+AB97+AF97+AJ97+AN97</f>
        <v>26055585</v>
      </c>
      <c r="AS97" s="235">
        <f t="shared" ref="AS97:AT99" si="74">+E97+I97+M97+Q97+U97+Y97+AC97+AG97+AK97+AO97</f>
        <v>26055585</v>
      </c>
      <c r="AT97" s="235">
        <f t="shared" si="74"/>
        <v>24338650</v>
      </c>
      <c r="AU97" s="233"/>
      <c r="AV97" s="234"/>
    </row>
    <row r="98" spans="1:48" ht="26" thickTop="1" thickBot="1" x14ac:dyDescent="0.3">
      <c r="A98" s="139" t="s">
        <v>833</v>
      </c>
      <c r="B98" s="191">
        <f>+C98+G98+K98+O98+S98+W98+AA98+AE98+AI98+AM98</f>
        <v>0</v>
      </c>
      <c r="C98" s="191">
        <v>0</v>
      </c>
      <c r="D98" s="191">
        <v>0</v>
      </c>
      <c r="E98" s="191">
        <v>0</v>
      </c>
      <c r="F98" s="191">
        <v>0</v>
      </c>
      <c r="G98" s="191"/>
      <c r="H98" s="191">
        <v>0</v>
      </c>
      <c r="I98" s="191">
        <v>0</v>
      </c>
      <c r="J98" s="191">
        <v>0</v>
      </c>
      <c r="K98" s="191">
        <v>0</v>
      </c>
      <c r="L98" s="191">
        <v>0</v>
      </c>
      <c r="M98" s="191">
        <v>0</v>
      </c>
      <c r="N98" s="191">
        <v>0</v>
      </c>
      <c r="O98" s="191">
        <v>0</v>
      </c>
      <c r="P98" s="191">
        <v>0</v>
      </c>
      <c r="Q98" s="191">
        <v>0</v>
      </c>
      <c r="R98" s="191">
        <v>0</v>
      </c>
      <c r="S98" s="191"/>
      <c r="T98" s="191">
        <v>0</v>
      </c>
      <c r="U98" s="191">
        <v>0</v>
      </c>
      <c r="V98" s="191">
        <v>0</v>
      </c>
      <c r="W98" s="191"/>
      <c r="X98" s="191">
        <v>0</v>
      </c>
      <c r="Y98" s="191">
        <v>0</v>
      </c>
      <c r="Z98" s="191">
        <v>0</v>
      </c>
      <c r="AA98" s="191">
        <v>0</v>
      </c>
      <c r="AB98" s="191">
        <v>0</v>
      </c>
      <c r="AC98" s="191">
        <v>0</v>
      </c>
      <c r="AD98" s="191">
        <v>0</v>
      </c>
      <c r="AE98" s="191">
        <v>0</v>
      </c>
      <c r="AF98" s="191">
        <v>0</v>
      </c>
      <c r="AG98" s="191">
        <v>0</v>
      </c>
      <c r="AH98" s="191">
        <v>0</v>
      </c>
      <c r="AI98" s="191">
        <v>0</v>
      </c>
      <c r="AJ98" s="191">
        <v>0</v>
      </c>
      <c r="AK98" s="191">
        <v>0</v>
      </c>
      <c r="AL98" s="191">
        <v>0</v>
      </c>
      <c r="AM98" s="191"/>
      <c r="AN98" s="191">
        <v>0</v>
      </c>
      <c r="AO98" s="191">
        <v>0</v>
      </c>
      <c r="AP98" s="191">
        <v>0</v>
      </c>
      <c r="AQ98" s="235">
        <f t="shared" si="72"/>
        <v>0</v>
      </c>
      <c r="AR98" s="235">
        <f t="shared" si="73"/>
        <v>0</v>
      </c>
      <c r="AS98" s="235">
        <f t="shared" si="74"/>
        <v>0</v>
      </c>
      <c r="AT98" s="235">
        <f t="shared" si="74"/>
        <v>0</v>
      </c>
      <c r="AU98" s="233"/>
      <c r="AV98" s="234"/>
    </row>
    <row r="99" spans="1:48" ht="38.5" thickTop="1" thickBot="1" x14ac:dyDescent="0.3">
      <c r="A99" s="139" t="s">
        <v>834</v>
      </c>
      <c r="B99" s="191">
        <f>+C99+G99+K99+O99+S99+W99+AA99+AE99+AI99+AM99</f>
        <v>4701799555</v>
      </c>
      <c r="C99" s="191">
        <v>88507059</v>
      </c>
      <c r="D99" s="191">
        <v>88028492</v>
      </c>
      <c r="E99" s="191">
        <v>88028492</v>
      </c>
      <c r="F99" s="191">
        <v>83290561</v>
      </c>
      <c r="G99" s="191"/>
      <c r="H99" s="191">
        <v>0</v>
      </c>
      <c r="I99" s="191">
        <v>0</v>
      </c>
      <c r="J99" s="191">
        <v>0</v>
      </c>
      <c r="K99" s="191">
        <v>0</v>
      </c>
      <c r="L99" s="191">
        <v>0</v>
      </c>
      <c r="M99" s="191">
        <v>0</v>
      </c>
      <c r="N99" s="191">
        <v>0</v>
      </c>
      <c r="O99" s="191">
        <v>0</v>
      </c>
      <c r="P99" s="191">
        <v>0</v>
      </c>
      <c r="Q99" s="191">
        <v>0</v>
      </c>
      <c r="R99" s="191">
        <v>0</v>
      </c>
      <c r="S99" s="191"/>
      <c r="T99" s="191">
        <v>0</v>
      </c>
      <c r="U99" s="191">
        <v>0</v>
      </c>
      <c r="V99" s="191">
        <v>0</v>
      </c>
      <c r="W99" s="191"/>
      <c r="X99" s="191">
        <v>0</v>
      </c>
      <c r="Y99" s="191">
        <v>0</v>
      </c>
      <c r="Z99" s="191">
        <v>0</v>
      </c>
      <c r="AA99" s="191">
        <v>74150400</v>
      </c>
      <c r="AB99" s="191">
        <v>0</v>
      </c>
      <c r="AC99" s="191">
        <v>0</v>
      </c>
      <c r="AD99" s="191">
        <v>0</v>
      </c>
      <c r="AE99" s="191">
        <v>1359644021</v>
      </c>
      <c r="AF99" s="191">
        <v>1357897061</v>
      </c>
      <c r="AG99" s="191">
        <v>1357897061</v>
      </c>
      <c r="AH99" s="191">
        <v>1348725521</v>
      </c>
      <c r="AI99" s="191">
        <v>0</v>
      </c>
      <c r="AJ99" s="191">
        <v>0</v>
      </c>
      <c r="AK99" s="191">
        <v>0</v>
      </c>
      <c r="AL99" s="191">
        <v>0</v>
      </c>
      <c r="AM99" s="191">
        <v>3179498075</v>
      </c>
      <c r="AN99" s="191">
        <v>3179498075</v>
      </c>
      <c r="AO99" s="191">
        <v>3179498074</v>
      </c>
      <c r="AP99" s="191">
        <v>3179498074</v>
      </c>
      <c r="AQ99" s="235">
        <f t="shared" si="72"/>
        <v>4701799555</v>
      </c>
      <c r="AR99" s="235">
        <f t="shared" si="73"/>
        <v>4625423628</v>
      </c>
      <c r="AS99" s="235">
        <f t="shared" si="74"/>
        <v>4625423627</v>
      </c>
      <c r="AT99" s="235">
        <f t="shared" si="74"/>
        <v>4611514156</v>
      </c>
      <c r="AU99" s="233"/>
      <c r="AV99" s="234"/>
    </row>
    <row r="100" spans="1:48" ht="27" thickTop="1" thickBot="1" x14ac:dyDescent="0.35">
      <c r="A100" s="140" t="s">
        <v>835</v>
      </c>
      <c r="B100" s="188">
        <f>+B101+B107</f>
        <v>14460094114.068487</v>
      </c>
      <c r="C100" s="188">
        <f t="shared" ref="C100:AT100" si="75">+C101+C107</f>
        <v>7075159250.90098</v>
      </c>
      <c r="D100" s="188">
        <f t="shared" si="75"/>
        <v>6810387641.0841465</v>
      </c>
      <c r="E100" s="188">
        <f t="shared" si="75"/>
        <v>6693028569.898056</v>
      </c>
      <c r="F100" s="188">
        <f t="shared" si="75"/>
        <v>5815163010.2069731</v>
      </c>
      <c r="G100" s="188">
        <f t="shared" si="75"/>
        <v>462000000</v>
      </c>
      <c r="H100" s="188">
        <f t="shared" si="75"/>
        <v>458228163</v>
      </c>
      <c r="I100" s="188">
        <f t="shared" si="75"/>
        <v>458228163</v>
      </c>
      <c r="J100" s="188">
        <f t="shared" si="75"/>
        <v>0</v>
      </c>
      <c r="K100" s="188">
        <f t="shared" si="75"/>
        <v>668753904.81750822</v>
      </c>
      <c r="L100" s="188">
        <f t="shared" si="75"/>
        <v>650236305.81750834</v>
      </c>
      <c r="M100" s="188">
        <f t="shared" si="75"/>
        <v>648818811.81750834</v>
      </c>
      <c r="N100" s="188">
        <f t="shared" si="75"/>
        <v>562270540.81750834</v>
      </c>
      <c r="O100" s="188">
        <f t="shared" si="75"/>
        <v>642368927.14999998</v>
      </c>
      <c r="P100" s="188">
        <f t="shared" si="75"/>
        <v>558932162.23000002</v>
      </c>
      <c r="Q100" s="188">
        <f t="shared" si="75"/>
        <v>558047592.23000002</v>
      </c>
      <c r="R100" s="188">
        <f t="shared" si="75"/>
        <v>480840363.23000002</v>
      </c>
      <c r="S100" s="188">
        <f t="shared" si="75"/>
        <v>325727620.45999998</v>
      </c>
      <c r="T100" s="188">
        <f t="shared" si="75"/>
        <v>320569370.93368</v>
      </c>
      <c r="U100" s="188">
        <f t="shared" si="75"/>
        <v>320569370.93367988</v>
      </c>
      <c r="V100" s="188">
        <f t="shared" si="75"/>
        <v>299910198.93367994</v>
      </c>
      <c r="W100" s="188">
        <f t="shared" si="75"/>
        <v>353898501</v>
      </c>
      <c r="X100" s="188">
        <f t="shared" si="75"/>
        <v>308582701</v>
      </c>
      <c r="Y100" s="188">
        <f t="shared" si="75"/>
        <v>308582683</v>
      </c>
      <c r="Z100" s="188">
        <f t="shared" si="75"/>
        <v>285382158</v>
      </c>
      <c r="AA100" s="188">
        <f t="shared" si="75"/>
        <v>64080985</v>
      </c>
      <c r="AB100" s="188">
        <f t="shared" si="75"/>
        <v>64080985</v>
      </c>
      <c r="AC100" s="188">
        <f t="shared" si="75"/>
        <v>64080985</v>
      </c>
      <c r="AD100" s="188">
        <f t="shared" si="75"/>
        <v>64080985</v>
      </c>
      <c r="AE100" s="188">
        <f t="shared" si="75"/>
        <v>2630661761.7399998</v>
      </c>
      <c r="AF100" s="188">
        <f t="shared" si="75"/>
        <v>2614206092</v>
      </c>
      <c r="AG100" s="188">
        <f t="shared" si="75"/>
        <v>2613058654</v>
      </c>
      <c r="AH100" s="188">
        <f t="shared" si="75"/>
        <v>2313385161</v>
      </c>
      <c r="AI100" s="188">
        <f t="shared" si="75"/>
        <v>14685562</v>
      </c>
      <c r="AJ100" s="188">
        <f t="shared" si="75"/>
        <v>12391039</v>
      </c>
      <c r="AK100" s="188">
        <f t="shared" si="75"/>
        <v>12391039</v>
      </c>
      <c r="AL100" s="188">
        <f t="shared" si="75"/>
        <v>6175156</v>
      </c>
      <c r="AM100" s="188">
        <f t="shared" si="75"/>
        <v>2222757601</v>
      </c>
      <c r="AN100" s="188">
        <f t="shared" si="75"/>
        <v>2222757601</v>
      </c>
      <c r="AO100" s="188">
        <f t="shared" si="75"/>
        <v>1963193069</v>
      </c>
      <c r="AP100" s="188">
        <f t="shared" si="75"/>
        <v>1757229850</v>
      </c>
      <c r="AQ100" s="188">
        <f t="shared" si="75"/>
        <v>14460094114.068487</v>
      </c>
      <c r="AR100" s="188">
        <f t="shared" si="75"/>
        <v>14020372061.065336</v>
      </c>
      <c r="AS100" s="188">
        <f t="shared" si="75"/>
        <v>13639998937.879246</v>
      </c>
      <c r="AT100" s="188">
        <f t="shared" si="75"/>
        <v>11584437423.18816</v>
      </c>
      <c r="AU100" s="233"/>
      <c r="AV100" s="234"/>
    </row>
    <row r="101" spans="1:48" ht="28" customHeight="1" thickTop="1" thickBot="1" x14ac:dyDescent="0.4">
      <c r="A101" s="137" t="s">
        <v>836</v>
      </c>
      <c r="B101" s="189">
        <f>+B102</f>
        <v>4299682007</v>
      </c>
      <c r="C101" s="189">
        <f t="shared" ref="C101:AT102" si="76">+C102</f>
        <v>1464924406</v>
      </c>
      <c r="D101" s="189">
        <f t="shared" si="76"/>
        <v>1454350503.6900001</v>
      </c>
      <c r="E101" s="189">
        <f t="shared" si="76"/>
        <v>1454350503.6900001</v>
      </c>
      <c r="F101" s="189">
        <f t="shared" si="76"/>
        <v>1254103181.8</v>
      </c>
      <c r="G101" s="189">
        <f t="shared" si="76"/>
        <v>462000000</v>
      </c>
      <c r="H101" s="189">
        <f t="shared" si="76"/>
        <v>458228163</v>
      </c>
      <c r="I101" s="189">
        <f t="shared" si="76"/>
        <v>458228163</v>
      </c>
      <c r="J101" s="189">
        <f t="shared" si="76"/>
        <v>0</v>
      </c>
      <c r="K101" s="189">
        <f t="shared" si="76"/>
        <v>0</v>
      </c>
      <c r="L101" s="189">
        <f t="shared" si="76"/>
        <v>0</v>
      </c>
      <c r="M101" s="189">
        <f t="shared" si="76"/>
        <v>0</v>
      </c>
      <c r="N101" s="189">
        <f t="shared" si="76"/>
        <v>0</v>
      </c>
      <c r="O101" s="189">
        <f t="shared" si="76"/>
        <v>0</v>
      </c>
      <c r="P101" s="189">
        <f t="shared" si="76"/>
        <v>0</v>
      </c>
      <c r="Q101" s="189">
        <f t="shared" si="76"/>
        <v>0</v>
      </c>
      <c r="R101" s="189">
        <f t="shared" si="76"/>
        <v>0</v>
      </c>
      <c r="S101" s="189">
        <f t="shared" si="76"/>
        <v>0</v>
      </c>
      <c r="T101" s="189">
        <f t="shared" si="76"/>
        <v>0</v>
      </c>
      <c r="U101" s="189">
        <f t="shared" si="76"/>
        <v>0</v>
      </c>
      <c r="V101" s="189">
        <f t="shared" si="76"/>
        <v>0</v>
      </c>
      <c r="W101" s="189">
        <f t="shared" si="76"/>
        <v>0</v>
      </c>
      <c r="X101" s="189">
        <f t="shared" si="76"/>
        <v>0</v>
      </c>
      <c r="Y101" s="189">
        <f t="shared" si="76"/>
        <v>0</v>
      </c>
      <c r="Z101" s="189">
        <f t="shared" si="76"/>
        <v>0</v>
      </c>
      <c r="AA101" s="189">
        <f t="shared" si="76"/>
        <v>0</v>
      </c>
      <c r="AB101" s="189">
        <f t="shared" si="76"/>
        <v>0</v>
      </c>
      <c r="AC101" s="189">
        <f t="shared" si="76"/>
        <v>0</v>
      </c>
      <c r="AD101" s="189">
        <f t="shared" si="76"/>
        <v>0</v>
      </c>
      <c r="AE101" s="189">
        <f t="shared" si="76"/>
        <v>150000000</v>
      </c>
      <c r="AF101" s="189">
        <f t="shared" si="76"/>
        <v>150000000</v>
      </c>
      <c r="AG101" s="189">
        <f t="shared" si="76"/>
        <v>150000000</v>
      </c>
      <c r="AH101" s="189">
        <f t="shared" si="76"/>
        <v>0</v>
      </c>
      <c r="AI101" s="189">
        <f t="shared" si="76"/>
        <v>0</v>
      </c>
      <c r="AJ101" s="189">
        <f t="shared" si="76"/>
        <v>0</v>
      </c>
      <c r="AK101" s="189">
        <f t="shared" si="76"/>
        <v>0</v>
      </c>
      <c r="AL101" s="189">
        <f t="shared" si="76"/>
        <v>0</v>
      </c>
      <c r="AM101" s="189">
        <f t="shared" si="76"/>
        <v>2222757601</v>
      </c>
      <c r="AN101" s="189">
        <f t="shared" si="76"/>
        <v>2222757601</v>
      </c>
      <c r="AO101" s="189">
        <f t="shared" si="76"/>
        <v>1963193069</v>
      </c>
      <c r="AP101" s="189">
        <f t="shared" si="76"/>
        <v>1757229850</v>
      </c>
      <c r="AQ101" s="189">
        <f t="shared" si="76"/>
        <v>4299682007</v>
      </c>
      <c r="AR101" s="189">
        <f t="shared" si="76"/>
        <v>4285336267.6900001</v>
      </c>
      <c r="AS101" s="189">
        <f t="shared" si="76"/>
        <v>4025771735.6900001</v>
      </c>
      <c r="AT101" s="189">
        <f t="shared" si="76"/>
        <v>3011333031.8000002</v>
      </c>
      <c r="AU101" s="233"/>
      <c r="AV101" s="234"/>
    </row>
    <row r="102" spans="1:48" ht="26.25" customHeight="1" thickTop="1" thickBot="1" x14ac:dyDescent="0.4">
      <c r="A102" s="138" t="s">
        <v>837</v>
      </c>
      <c r="B102" s="190">
        <f>+B103</f>
        <v>4299682007</v>
      </c>
      <c r="C102" s="190">
        <f t="shared" si="76"/>
        <v>1464924406</v>
      </c>
      <c r="D102" s="190">
        <f t="shared" si="76"/>
        <v>1454350503.6900001</v>
      </c>
      <c r="E102" s="190">
        <f t="shared" si="76"/>
        <v>1454350503.6900001</v>
      </c>
      <c r="F102" s="190">
        <f t="shared" si="76"/>
        <v>1254103181.8</v>
      </c>
      <c r="G102" s="190">
        <f t="shared" si="76"/>
        <v>462000000</v>
      </c>
      <c r="H102" s="190">
        <f t="shared" si="76"/>
        <v>458228163</v>
      </c>
      <c r="I102" s="190">
        <f t="shared" si="76"/>
        <v>458228163</v>
      </c>
      <c r="J102" s="190">
        <f t="shared" si="76"/>
        <v>0</v>
      </c>
      <c r="K102" s="190">
        <f t="shared" si="76"/>
        <v>0</v>
      </c>
      <c r="L102" s="190">
        <f t="shared" si="76"/>
        <v>0</v>
      </c>
      <c r="M102" s="190">
        <f t="shared" si="76"/>
        <v>0</v>
      </c>
      <c r="N102" s="190">
        <f t="shared" si="76"/>
        <v>0</v>
      </c>
      <c r="O102" s="190">
        <f t="shared" si="76"/>
        <v>0</v>
      </c>
      <c r="P102" s="190">
        <f t="shared" si="76"/>
        <v>0</v>
      </c>
      <c r="Q102" s="190">
        <f t="shared" si="76"/>
        <v>0</v>
      </c>
      <c r="R102" s="190">
        <f t="shared" si="76"/>
        <v>0</v>
      </c>
      <c r="S102" s="190">
        <f t="shared" si="76"/>
        <v>0</v>
      </c>
      <c r="T102" s="190">
        <f t="shared" si="76"/>
        <v>0</v>
      </c>
      <c r="U102" s="190">
        <f t="shared" si="76"/>
        <v>0</v>
      </c>
      <c r="V102" s="190">
        <f t="shared" si="76"/>
        <v>0</v>
      </c>
      <c r="W102" s="190">
        <f t="shared" si="76"/>
        <v>0</v>
      </c>
      <c r="X102" s="190">
        <f t="shared" si="76"/>
        <v>0</v>
      </c>
      <c r="Y102" s="190">
        <f t="shared" si="76"/>
        <v>0</v>
      </c>
      <c r="Z102" s="190">
        <f t="shared" si="76"/>
        <v>0</v>
      </c>
      <c r="AA102" s="190">
        <f t="shared" si="76"/>
        <v>0</v>
      </c>
      <c r="AB102" s="190">
        <f t="shared" si="76"/>
        <v>0</v>
      </c>
      <c r="AC102" s="190">
        <f t="shared" si="76"/>
        <v>0</v>
      </c>
      <c r="AD102" s="190">
        <f t="shared" si="76"/>
        <v>0</v>
      </c>
      <c r="AE102" s="190">
        <f t="shared" si="76"/>
        <v>150000000</v>
      </c>
      <c r="AF102" s="190">
        <f t="shared" si="76"/>
        <v>150000000</v>
      </c>
      <c r="AG102" s="190">
        <f t="shared" si="76"/>
        <v>150000000</v>
      </c>
      <c r="AH102" s="190">
        <f t="shared" si="76"/>
        <v>0</v>
      </c>
      <c r="AI102" s="190">
        <f t="shared" si="76"/>
        <v>0</v>
      </c>
      <c r="AJ102" s="190">
        <f t="shared" si="76"/>
        <v>0</v>
      </c>
      <c r="AK102" s="190">
        <f t="shared" si="76"/>
        <v>0</v>
      </c>
      <c r="AL102" s="190">
        <f t="shared" si="76"/>
        <v>0</v>
      </c>
      <c r="AM102" s="190">
        <f t="shared" si="76"/>
        <v>2222757601</v>
      </c>
      <c r="AN102" s="190">
        <f t="shared" si="76"/>
        <v>2222757601</v>
      </c>
      <c r="AO102" s="190">
        <f t="shared" si="76"/>
        <v>1963193069</v>
      </c>
      <c r="AP102" s="190">
        <f t="shared" si="76"/>
        <v>1757229850</v>
      </c>
      <c r="AQ102" s="190">
        <f t="shared" si="76"/>
        <v>4299682007</v>
      </c>
      <c r="AR102" s="190">
        <f t="shared" si="76"/>
        <v>4285336267.6900001</v>
      </c>
      <c r="AS102" s="190">
        <f t="shared" si="76"/>
        <v>4025771735.6900001</v>
      </c>
      <c r="AT102" s="190">
        <f t="shared" si="76"/>
        <v>3011333031.8000002</v>
      </c>
      <c r="AU102" s="233"/>
      <c r="AV102" s="234"/>
    </row>
    <row r="103" spans="1:48" ht="67.5" customHeight="1" thickTop="1" thickBot="1" x14ac:dyDescent="0.3">
      <c r="A103" s="141" t="s">
        <v>838</v>
      </c>
      <c r="B103" s="190">
        <f>SUM(B104:B106)</f>
        <v>4299682007</v>
      </c>
      <c r="C103" s="190">
        <f t="shared" ref="C103:AT103" si="77">SUM(C104:C106)</f>
        <v>1464924406</v>
      </c>
      <c r="D103" s="190">
        <f t="shared" si="77"/>
        <v>1454350503.6900001</v>
      </c>
      <c r="E103" s="190">
        <f t="shared" si="77"/>
        <v>1454350503.6900001</v>
      </c>
      <c r="F103" s="190">
        <f t="shared" si="77"/>
        <v>1254103181.8</v>
      </c>
      <c r="G103" s="190">
        <f t="shared" si="77"/>
        <v>462000000</v>
      </c>
      <c r="H103" s="190">
        <f t="shared" si="77"/>
        <v>458228163</v>
      </c>
      <c r="I103" s="190">
        <f t="shared" si="77"/>
        <v>458228163</v>
      </c>
      <c r="J103" s="190">
        <f t="shared" si="77"/>
        <v>0</v>
      </c>
      <c r="K103" s="190">
        <f t="shared" si="77"/>
        <v>0</v>
      </c>
      <c r="L103" s="190">
        <f t="shared" si="77"/>
        <v>0</v>
      </c>
      <c r="M103" s="190">
        <f t="shared" si="77"/>
        <v>0</v>
      </c>
      <c r="N103" s="190">
        <f t="shared" si="77"/>
        <v>0</v>
      </c>
      <c r="O103" s="190">
        <f t="shared" si="77"/>
        <v>0</v>
      </c>
      <c r="P103" s="190">
        <f t="shared" si="77"/>
        <v>0</v>
      </c>
      <c r="Q103" s="190">
        <f t="shared" si="77"/>
        <v>0</v>
      </c>
      <c r="R103" s="190">
        <f t="shared" si="77"/>
        <v>0</v>
      </c>
      <c r="S103" s="190">
        <f t="shared" si="77"/>
        <v>0</v>
      </c>
      <c r="T103" s="190">
        <f t="shared" si="77"/>
        <v>0</v>
      </c>
      <c r="U103" s="190">
        <f t="shared" si="77"/>
        <v>0</v>
      </c>
      <c r="V103" s="190">
        <f t="shared" si="77"/>
        <v>0</v>
      </c>
      <c r="W103" s="190">
        <f t="shared" si="77"/>
        <v>0</v>
      </c>
      <c r="X103" s="190">
        <f t="shared" si="77"/>
        <v>0</v>
      </c>
      <c r="Y103" s="190">
        <f t="shared" si="77"/>
        <v>0</v>
      </c>
      <c r="Z103" s="190">
        <f t="shared" si="77"/>
        <v>0</v>
      </c>
      <c r="AA103" s="190">
        <f t="shared" si="77"/>
        <v>0</v>
      </c>
      <c r="AB103" s="190">
        <f t="shared" si="77"/>
        <v>0</v>
      </c>
      <c r="AC103" s="190">
        <f t="shared" si="77"/>
        <v>0</v>
      </c>
      <c r="AD103" s="190">
        <f t="shared" si="77"/>
        <v>0</v>
      </c>
      <c r="AE103" s="190">
        <f t="shared" si="77"/>
        <v>150000000</v>
      </c>
      <c r="AF103" s="190">
        <f t="shared" si="77"/>
        <v>150000000</v>
      </c>
      <c r="AG103" s="190">
        <f t="shared" si="77"/>
        <v>150000000</v>
      </c>
      <c r="AH103" s="190">
        <f t="shared" si="77"/>
        <v>0</v>
      </c>
      <c r="AI103" s="190">
        <f t="shared" si="77"/>
        <v>0</v>
      </c>
      <c r="AJ103" s="190">
        <f t="shared" si="77"/>
        <v>0</v>
      </c>
      <c r="AK103" s="190">
        <f t="shared" si="77"/>
        <v>0</v>
      </c>
      <c r="AL103" s="190">
        <f t="shared" si="77"/>
        <v>0</v>
      </c>
      <c r="AM103" s="190">
        <f t="shared" si="77"/>
        <v>2222757601</v>
      </c>
      <c r="AN103" s="190">
        <f t="shared" si="77"/>
        <v>2222757601</v>
      </c>
      <c r="AO103" s="190">
        <f t="shared" si="77"/>
        <v>1963193069</v>
      </c>
      <c r="AP103" s="190">
        <f t="shared" si="77"/>
        <v>1757229850</v>
      </c>
      <c r="AQ103" s="190">
        <f t="shared" si="77"/>
        <v>4299682007</v>
      </c>
      <c r="AR103" s="190">
        <f t="shared" si="77"/>
        <v>4285336267.6900001</v>
      </c>
      <c r="AS103" s="190">
        <f t="shared" si="77"/>
        <v>4025771735.6900001</v>
      </c>
      <c r="AT103" s="190">
        <f t="shared" si="77"/>
        <v>3011333031.8000002</v>
      </c>
      <c r="AU103" s="233"/>
      <c r="AV103" s="234"/>
    </row>
    <row r="104" spans="1:48" ht="26" thickTop="1" thickBot="1" x14ac:dyDescent="0.3">
      <c r="A104" s="139" t="s">
        <v>839</v>
      </c>
      <c r="B104" s="191">
        <f>+C104+G104+K104+O104+S104+W104+AA104+AE104+AI104+AM104</f>
        <v>717110879</v>
      </c>
      <c r="C104" s="191">
        <v>717110879</v>
      </c>
      <c r="D104" s="191">
        <v>707801771.69000006</v>
      </c>
      <c r="E104" s="191">
        <v>707801771.69000006</v>
      </c>
      <c r="F104" s="191">
        <v>697918251.79999995</v>
      </c>
      <c r="G104" s="191"/>
      <c r="H104" s="191">
        <v>0</v>
      </c>
      <c r="I104" s="191">
        <v>0</v>
      </c>
      <c r="J104" s="191">
        <v>0</v>
      </c>
      <c r="K104" s="191">
        <v>0</v>
      </c>
      <c r="L104" s="191">
        <v>0</v>
      </c>
      <c r="M104" s="191">
        <v>0</v>
      </c>
      <c r="N104" s="191">
        <v>0</v>
      </c>
      <c r="O104" s="191">
        <v>0</v>
      </c>
      <c r="P104" s="191">
        <v>0</v>
      </c>
      <c r="Q104" s="191">
        <v>0</v>
      </c>
      <c r="R104" s="191">
        <v>0</v>
      </c>
      <c r="S104" s="191"/>
      <c r="T104" s="191">
        <v>0</v>
      </c>
      <c r="U104" s="191">
        <v>0</v>
      </c>
      <c r="V104" s="191">
        <v>0</v>
      </c>
      <c r="W104" s="191"/>
      <c r="X104" s="191">
        <v>0</v>
      </c>
      <c r="Y104" s="191">
        <v>0</v>
      </c>
      <c r="Z104" s="191">
        <v>0</v>
      </c>
      <c r="AA104" s="191">
        <v>0</v>
      </c>
      <c r="AB104" s="191">
        <v>0</v>
      </c>
      <c r="AC104" s="191">
        <v>0</v>
      </c>
      <c r="AD104" s="191">
        <v>0</v>
      </c>
      <c r="AE104" s="191">
        <v>0</v>
      </c>
      <c r="AF104" s="191">
        <v>0</v>
      </c>
      <c r="AG104" s="191">
        <v>0</v>
      </c>
      <c r="AH104" s="191">
        <v>0</v>
      </c>
      <c r="AI104" s="191">
        <v>0</v>
      </c>
      <c r="AJ104" s="191">
        <v>0</v>
      </c>
      <c r="AK104" s="191">
        <v>0</v>
      </c>
      <c r="AL104" s="191">
        <v>0</v>
      </c>
      <c r="AM104" s="191"/>
      <c r="AN104" s="191">
        <v>0</v>
      </c>
      <c r="AO104" s="191">
        <v>0</v>
      </c>
      <c r="AP104" s="191">
        <v>0</v>
      </c>
      <c r="AQ104" s="235">
        <f t="shared" ref="AQ104:AQ106" si="78">+C104+G104+K104+O104+S104+W104+AA104+AE104+AI104+AM104</f>
        <v>717110879</v>
      </c>
      <c r="AR104" s="235">
        <f t="shared" ref="AR104:AR106" si="79">+D104+H104+L104+P104+T104+X104+AB104+AF104+AJ104+AN104</f>
        <v>707801771.69000006</v>
      </c>
      <c r="AS104" s="235">
        <f t="shared" ref="AS104:AT106" si="80">+E104+I104+M104+Q104+U104+Y104+AC104+AG104+AK104+AO104</f>
        <v>707801771.69000006</v>
      </c>
      <c r="AT104" s="235">
        <f t="shared" si="80"/>
        <v>697918251.79999995</v>
      </c>
      <c r="AU104" s="233"/>
      <c r="AV104" s="234"/>
    </row>
    <row r="105" spans="1:48" ht="38.5" thickTop="1" thickBot="1" x14ac:dyDescent="0.3">
      <c r="A105" s="139" t="s">
        <v>840</v>
      </c>
      <c r="B105" s="191">
        <f>+C105+G105+K105+O105+S105+W105+AA105+AE105+AI105+AM105</f>
        <v>3354877985.5999999</v>
      </c>
      <c r="C105" s="191">
        <v>520120384.60000002</v>
      </c>
      <c r="D105" s="191">
        <v>518855590</v>
      </c>
      <c r="E105" s="191">
        <v>518855590</v>
      </c>
      <c r="F105" s="191">
        <v>328491788</v>
      </c>
      <c r="G105" s="191">
        <v>462000000</v>
      </c>
      <c r="H105" s="191">
        <v>458228163</v>
      </c>
      <c r="I105" s="191">
        <v>458228163</v>
      </c>
      <c r="J105" s="191">
        <v>0</v>
      </c>
      <c r="K105" s="191">
        <v>0</v>
      </c>
      <c r="L105" s="191">
        <v>0</v>
      </c>
      <c r="M105" s="191">
        <v>0</v>
      </c>
      <c r="N105" s="191">
        <v>0</v>
      </c>
      <c r="O105" s="191">
        <v>0</v>
      </c>
      <c r="P105" s="191">
        <v>0</v>
      </c>
      <c r="Q105" s="191">
        <v>0</v>
      </c>
      <c r="R105" s="191">
        <v>0</v>
      </c>
      <c r="S105" s="191"/>
      <c r="T105" s="191">
        <v>0</v>
      </c>
      <c r="U105" s="191">
        <v>0</v>
      </c>
      <c r="V105" s="191">
        <v>0</v>
      </c>
      <c r="W105" s="191"/>
      <c r="X105" s="191">
        <v>0</v>
      </c>
      <c r="Y105" s="191">
        <v>0</v>
      </c>
      <c r="Z105" s="191">
        <v>0</v>
      </c>
      <c r="AA105" s="191">
        <v>0</v>
      </c>
      <c r="AB105" s="191">
        <v>0</v>
      </c>
      <c r="AC105" s="191">
        <v>0</v>
      </c>
      <c r="AD105" s="191">
        <v>0</v>
      </c>
      <c r="AE105" s="191">
        <v>150000000</v>
      </c>
      <c r="AF105" s="191">
        <v>150000000</v>
      </c>
      <c r="AG105" s="191">
        <v>150000000</v>
      </c>
      <c r="AH105" s="191">
        <v>0</v>
      </c>
      <c r="AI105" s="191">
        <v>0</v>
      </c>
      <c r="AJ105" s="191">
        <v>0</v>
      </c>
      <c r="AK105" s="191">
        <v>0</v>
      </c>
      <c r="AL105" s="191">
        <v>0</v>
      </c>
      <c r="AM105" s="191">
        <v>2222757601</v>
      </c>
      <c r="AN105" s="191">
        <v>2222757601</v>
      </c>
      <c r="AO105" s="191">
        <v>1963193069</v>
      </c>
      <c r="AP105" s="191">
        <v>1757229850</v>
      </c>
      <c r="AQ105" s="235">
        <f t="shared" si="78"/>
        <v>3354877985.5999999</v>
      </c>
      <c r="AR105" s="235">
        <f t="shared" si="79"/>
        <v>3349841354</v>
      </c>
      <c r="AS105" s="235">
        <f t="shared" si="80"/>
        <v>3090276822</v>
      </c>
      <c r="AT105" s="235">
        <f t="shared" si="80"/>
        <v>2085721638</v>
      </c>
      <c r="AU105" s="233"/>
      <c r="AV105" s="234"/>
    </row>
    <row r="106" spans="1:48" ht="26" thickTop="1" thickBot="1" x14ac:dyDescent="0.3">
      <c r="A106" s="139" t="s">
        <v>841</v>
      </c>
      <c r="B106" s="191">
        <f>+C106+G106+K106+O106+S106+W106+AA106+AE106+AI106+AM106</f>
        <v>227693142.40000001</v>
      </c>
      <c r="C106" s="191">
        <v>227693142.40000001</v>
      </c>
      <c r="D106" s="191">
        <v>227693142</v>
      </c>
      <c r="E106" s="191">
        <v>227693142</v>
      </c>
      <c r="F106" s="191">
        <v>227693142</v>
      </c>
      <c r="G106" s="191"/>
      <c r="H106" s="191">
        <v>0</v>
      </c>
      <c r="I106" s="191">
        <v>0</v>
      </c>
      <c r="J106" s="191">
        <v>0</v>
      </c>
      <c r="K106" s="191">
        <v>0</v>
      </c>
      <c r="L106" s="191">
        <v>0</v>
      </c>
      <c r="M106" s="191">
        <v>0</v>
      </c>
      <c r="N106" s="191">
        <v>0</v>
      </c>
      <c r="O106" s="191">
        <v>0</v>
      </c>
      <c r="P106" s="191">
        <v>0</v>
      </c>
      <c r="Q106" s="191">
        <v>0</v>
      </c>
      <c r="R106" s="191">
        <v>0</v>
      </c>
      <c r="S106" s="191"/>
      <c r="T106" s="191">
        <v>0</v>
      </c>
      <c r="U106" s="191">
        <v>0</v>
      </c>
      <c r="V106" s="191">
        <v>0</v>
      </c>
      <c r="W106" s="191"/>
      <c r="X106" s="191">
        <v>0</v>
      </c>
      <c r="Y106" s="191">
        <v>0</v>
      </c>
      <c r="Z106" s="191">
        <v>0</v>
      </c>
      <c r="AA106" s="191">
        <v>0</v>
      </c>
      <c r="AB106" s="191">
        <v>0</v>
      </c>
      <c r="AC106" s="191">
        <v>0</v>
      </c>
      <c r="AD106" s="191">
        <v>0</v>
      </c>
      <c r="AE106" s="191">
        <v>0</v>
      </c>
      <c r="AF106" s="191">
        <v>0</v>
      </c>
      <c r="AG106" s="191">
        <v>0</v>
      </c>
      <c r="AH106" s="191">
        <v>0</v>
      </c>
      <c r="AI106" s="191">
        <v>0</v>
      </c>
      <c r="AJ106" s="191">
        <v>0</v>
      </c>
      <c r="AK106" s="191">
        <v>0</v>
      </c>
      <c r="AL106" s="191">
        <v>0</v>
      </c>
      <c r="AM106" s="191"/>
      <c r="AN106" s="191">
        <v>0</v>
      </c>
      <c r="AO106" s="191">
        <v>0</v>
      </c>
      <c r="AP106" s="191">
        <v>0</v>
      </c>
      <c r="AQ106" s="235">
        <f t="shared" si="78"/>
        <v>227693142.40000001</v>
      </c>
      <c r="AR106" s="235">
        <f t="shared" si="79"/>
        <v>227693142</v>
      </c>
      <c r="AS106" s="235">
        <f t="shared" si="80"/>
        <v>227693142</v>
      </c>
      <c r="AT106" s="235">
        <f t="shared" si="80"/>
        <v>227693142</v>
      </c>
      <c r="AU106" s="233"/>
      <c r="AV106" s="234"/>
    </row>
    <row r="107" spans="1:48" ht="28" customHeight="1" thickTop="1" thickBot="1" x14ac:dyDescent="0.4">
      <c r="A107" s="137" t="s">
        <v>842</v>
      </c>
      <c r="B107" s="189">
        <f>+B108+B114</f>
        <v>10160412107.068487</v>
      </c>
      <c r="C107" s="189">
        <f t="shared" ref="C107:AT107" si="81">+C108+C114</f>
        <v>5610234844.90098</v>
      </c>
      <c r="D107" s="189">
        <f t="shared" si="81"/>
        <v>5356037137.394146</v>
      </c>
      <c r="E107" s="189">
        <f t="shared" si="81"/>
        <v>5238678066.2080564</v>
      </c>
      <c r="F107" s="189">
        <f t="shared" si="81"/>
        <v>4561059828.4069729</v>
      </c>
      <c r="G107" s="189">
        <f t="shared" si="81"/>
        <v>0</v>
      </c>
      <c r="H107" s="189">
        <f t="shared" si="81"/>
        <v>0</v>
      </c>
      <c r="I107" s="189">
        <f t="shared" si="81"/>
        <v>0</v>
      </c>
      <c r="J107" s="189">
        <f t="shared" si="81"/>
        <v>0</v>
      </c>
      <c r="K107" s="189">
        <f t="shared" si="81"/>
        <v>668753904.81750822</v>
      </c>
      <c r="L107" s="189">
        <f t="shared" si="81"/>
        <v>650236305.81750834</v>
      </c>
      <c r="M107" s="189">
        <f t="shared" si="81"/>
        <v>648818811.81750834</v>
      </c>
      <c r="N107" s="189">
        <f t="shared" si="81"/>
        <v>562270540.81750834</v>
      </c>
      <c r="O107" s="189">
        <f t="shared" si="81"/>
        <v>642368927.14999998</v>
      </c>
      <c r="P107" s="189">
        <f t="shared" si="81"/>
        <v>558932162.23000002</v>
      </c>
      <c r="Q107" s="189">
        <f t="shared" si="81"/>
        <v>558047592.23000002</v>
      </c>
      <c r="R107" s="189">
        <f t="shared" si="81"/>
        <v>480840363.23000002</v>
      </c>
      <c r="S107" s="189">
        <f t="shared" si="81"/>
        <v>325727620.45999998</v>
      </c>
      <c r="T107" s="189">
        <f t="shared" si="81"/>
        <v>320569370.93368</v>
      </c>
      <c r="U107" s="189">
        <f t="shared" si="81"/>
        <v>320569370.93367988</v>
      </c>
      <c r="V107" s="189">
        <f t="shared" si="81"/>
        <v>299910198.93367994</v>
      </c>
      <c r="W107" s="189">
        <f t="shared" si="81"/>
        <v>353898501</v>
      </c>
      <c r="X107" s="189">
        <f t="shared" si="81"/>
        <v>308582701</v>
      </c>
      <c r="Y107" s="189">
        <f t="shared" si="81"/>
        <v>308582683</v>
      </c>
      <c r="Z107" s="189">
        <f t="shared" si="81"/>
        <v>285382158</v>
      </c>
      <c r="AA107" s="189">
        <f t="shared" si="81"/>
        <v>64080985</v>
      </c>
      <c r="AB107" s="189">
        <f t="shared" si="81"/>
        <v>64080985</v>
      </c>
      <c r="AC107" s="189">
        <f t="shared" si="81"/>
        <v>64080985</v>
      </c>
      <c r="AD107" s="189">
        <f t="shared" si="81"/>
        <v>64080985</v>
      </c>
      <c r="AE107" s="189">
        <f t="shared" si="81"/>
        <v>2480661761.7399998</v>
      </c>
      <c r="AF107" s="189">
        <f t="shared" si="81"/>
        <v>2464206092</v>
      </c>
      <c r="AG107" s="189">
        <f t="shared" si="81"/>
        <v>2463058654</v>
      </c>
      <c r="AH107" s="189">
        <f t="shared" si="81"/>
        <v>2313385161</v>
      </c>
      <c r="AI107" s="189">
        <f t="shared" si="81"/>
        <v>14685562</v>
      </c>
      <c r="AJ107" s="189">
        <f t="shared" si="81"/>
        <v>12391039</v>
      </c>
      <c r="AK107" s="189">
        <f t="shared" si="81"/>
        <v>12391039</v>
      </c>
      <c r="AL107" s="189">
        <f t="shared" si="81"/>
        <v>6175156</v>
      </c>
      <c r="AM107" s="189">
        <f t="shared" si="81"/>
        <v>0</v>
      </c>
      <c r="AN107" s="189">
        <f t="shared" si="81"/>
        <v>0</v>
      </c>
      <c r="AO107" s="189">
        <f t="shared" si="81"/>
        <v>0</v>
      </c>
      <c r="AP107" s="189">
        <f t="shared" si="81"/>
        <v>0</v>
      </c>
      <c r="AQ107" s="189">
        <f t="shared" si="81"/>
        <v>10160412107.068487</v>
      </c>
      <c r="AR107" s="189">
        <f t="shared" si="81"/>
        <v>9735035793.3753357</v>
      </c>
      <c r="AS107" s="189">
        <f t="shared" si="81"/>
        <v>9614227202.1892452</v>
      </c>
      <c r="AT107" s="189">
        <f t="shared" si="81"/>
        <v>8573104391.3881607</v>
      </c>
      <c r="AU107" s="233"/>
      <c r="AV107" s="234"/>
    </row>
    <row r="108" spans="1:48" ht="26.25" customHeight="1" thickTop="1" thickBot="1" x14ac:dyDescent="0.4">
      <c r="A108" s="138" t="s">
        <v>843</v>
      </c>
      <c r="B108" s="190">
        <f>+B109</f>
        <v>2647724097.0033593</v>
      </c>
      <c r="C108" s="190">
        <f t="shared" ref="C108:AT108" si="82">+C109</f>
        <v>2306939245.2933602</v>
      </c>
      <c r="D108" s="190">
        <f t="shared" si="82"/>
        <v>2144258113</v>
      </c>
      <c r="E108" s="190">
        <f t="shared" si="82"/>
        <v>2111131891.0000014</v>
      </c>
      <c r="F108" s="190">
        <f t="shared" si="82"/>
        <v>1556473236.1989174</v>
      </c>
      <c r="G108" s="190">
        <f t="shared" si="82"/>
        <v>0</v>
      </c>
      <c r="H108" s="190">
        <f t="shared" si="82"/>
        <v>0</v>
      </c>
      <c r="I108" s="190">
        <f t="shared" si="82"/>
        <v>0</v>
      </c>
      <c r="J108" s="190">
        <f t="shared" si="82"/>
        <v>0</v>
      </c>
      <c r="K108" s="190">
        <f t="shared" si="82"/>
        <v>167600740.55999911</v>
      </c>
      <c r="L108" s="190">
        <f t="shared" si="82"/>
        <v>162505430</v>
      </c>
      <c r="M108" s="190">
        <f t="shared" si="82"/>
        <v>162505430</v>
      </c>
      <c r="N108" s="190">
        <f t="shared" si="82"/>
        <v>88110408</v>
      </c>
      <c r="O108" s="190">
        <f t="shared" si="82"/>
        <v>63406505.149999999</v>
      </c>
      <c r="P108" s="190">
        <f t="shared" si="82"/>
        <v>51370703</v>
      </c>
      <c r="Q108" s="190">
        <f t="shared" si="82"/>
        <v>51370703</v>
      </c>
      <c r="R108" s="190">
        <f t="shared" si="82"/>
        <v>14696256</v>
      </c>
      <c r="S108" s="190">
        <f t="shared" si="82"/>
        <v>45696621</v>
      </c>
      <c r="T108" s="190">
        <f t="shared" si="82"/>
        <v>40538372</v>
      </c>
      <c r="U108" s="190">
        <f t="shared" si="82"/>
        <v>40538372</v>
      </c>
      <c r="V108" s="190">
        <f t="shared" si="82"/>
        <v>19879200</v>
      </c>
      <c r="W108" s="190">
        <f t="shared" si="82"/>
        <v>0</v>
      </c>
      <c r="X108" s="190">
        <f t="shared" si="82"/>
        <v>0</v>
      </c>
      <c r="Y108" s="190">
        <f t="shared" si="82"/>
        <v>0</v>
      </c>
      <c r="Z108" s="190">
        <f t="shared" si="82"/>
        <v>0</v>
      </c>
      <c r="AA108" s="190">
        <f t="shared" si="82"/>
        <v>64080985</v>
      </c>
      <c r="AB108" s="190">
        <f t="shared" si="82"/>
        <v>64080985</v>
      </c>
      <c r="AC108" s="190">
        <f t="shared" si="82"/>
        <v>64080985</v>
      </c>
      <c r="AD108" s="190">
        <f t="shared" si="82"/>
        <v>64080985</v>
      </c>
      <c r="AE108" s="190">
        <f t="shared" si="82"/>
        <v>0</v>
      </c>
      <c r="AF108" s="190">
        <f t="shared" si="82"/>
        <v>0</v>
      </c>
      <c r="AG108" s="190">
        <f t="shared" si="82"/>
        <v>0</v>
      </c>
      <c r="AH108" s="190">
        <f t="shared" si="82"/>
        <v>0</v>
      </c>
      <c r="AI108" s="190">
        <f t="shared" si="82"/>
        <v>0</v>
      </c>
      <c r="AJ108" s="190">
        <f t="shared" si="82"/>
        <v>0</v>
      </c>
      <c r="AK108" s="190">
        <f t="shared" si="82"/>
        <v>0</v>
      </c>
      <c r="AL108" s="190">
        <f t="shared" si="82"/>
        <v>0</v>
      </c>
      <c r="AM108" s="190">
        <f t="shared" si="82"/>
        <v>0</v>
      </c>
      <c r="AN108" s="190">
        <f t="shared" si="82"/>
        <v>0</v>
      </c>
      <c r="AO108" s="190">
        <f t="shared" si="82"/>
        <v>0</v>
      </c>
      <c r="AP108" s="190">
        <f t="shared" si="82"/>
        <v>0</v>
      </c>
      <c r="AQ108" s="190">
        <f t="shared" si="82"/>
        <v>2647724097.0033593</v>
      </c>
      <c r="AR108" s="190">
        <f t="shared" si="82"/>
        <v>2462753603</v>
      </c>
      <c r="AS108" s="190">
        <f t="shared" si="82"/>
        <v>2429627381.0000014</v>
      </c>
      <c r="AT108" s="190">
        <f t="shared" si="82"/>
        <v>1743240085.1989174</v>
      </c>
      <c r="AU108" s="233"/>
      <c r="AV108" s="234"/>
    </row>
    <row r="109" spans="1:48" ht="44.5" customHeight="1" thickTop="1" thickBot="1" x14ac:dyDescent="0.3">
      <c r="A109" s="141" t="s">
        <v>863</v>
      </c>
      <c r="B109" s="190">
        <f>SUM(B110:B113)</f>
        <v>2647724097.0033593</v>
      </c>
      <c r="C109" s="190">
        <f t="shared" ref="C109:AT109" si="83">SUM(C110:C113)</f>
        <v>2306939245.2933602</v>
      </c>
      <c r="D109" s="190">
        <f t="shared" si="83"/>
        <v>2144258113</v>
      </c>
      <c r="E109" s="190">
        <f t="shared" si="83"/>
        <v>2111131891.0000014</v>
      </c>
      <c r="F109" s="190">
        <f t="shared" si="83"/>
        <v>1556473236.1989174</v>
      </c>
      <c r="G109" s="190">
        <f t="shared" si="83"/>
        <v>0</v>
      </c>
      <c r="H109" s="190">
        <f t="shared" si="83"/>
        <v>0</v>
      </c>
      <c r="I109" s="190">
        <f t="shared" si="83"/>
        <v>0</v>
      </c>
      <c r="J109" s="190">
        <f t="shared" si="83"/>
        <v>0</v>
      </c>
      <c r="K109" s="190">
        <f t="shared" si="83"/>
        <v>167600740.55999911</v>
      </c>
      <c r="L109" s="190">
        <f t="shared" si="83"/>
        <v>162505430</v>
      </c>
      <c r="M109" s="190">
        <f t="shared" si="83"/>
        <v>162505430</v>
      </c>
      <c r="N109" s="190">
        <f t="shared" si="83"/>
        <v>88110408</v>
      </c>
      <c r="O109" s="190">
        <f t="shared" si="83"/>
        <v>63406505.149999999</v>
      </c>
      <c r="P109" s="190">
        <f t="shared" si="83"/>
        <v>51370703</v>
      </c>
      <c r="Q109" s="190">
        <f t="shared" si="83"/>
        <v>51370703</v>
      </c>
      <c r="R109" s="190">
        <f t="shared" si="83"/>
        <v>14696256</v>
      </c>
      <c r="S109" s="190">
        <f t="shared" si="83"/>
        <v>45696621</v>
      </c>
      <c r="T109" s="190">
        <f t="shared" si="83"/>
        <v>40538372</v>
      </c>
      <c r="U109" s="190">
        <f t="shared" si="83"/>
        <v>40538372</v>
      </c>
      <c r="V109" s="190">
        <f t="shared" si="83"/>
        <v>19879200</v>
      </c>
      <c r="W109" s="190">
        <f t="shared" si="83"/>
        <v>0</v>
      </c>
      <c r="X109" s="190">
        <f t="shared" si="83"/>
        <v>0</v>
      </c>
      <c r="Y109" s="190">
        <f t="shared" si="83"/>
        <v>0</v>
      </c>
      <c r="Z109" s="190">
        <f t="shared" si="83"/>
        <v>0</v>
      </c>
      <c r="AA109" s="190">
        <f t="shared" si="83"/>
        <v>64080985</v>
      </c>
      <c r="AB109" s="190">
        <f t="shared" si="83"/>
        <v>64080985</v>
      </c>
      <c r="AC109" s="190">
        <f t="shared" si="83"/>
        <v>64080985</v>
      </c>
      <c r="AD109" s="190">
        <f t="shared" si="83"/>
        <v>64080985</v>
      </c>
      <c r="AE109" s="190">
        <f t="shared" si="83"/>
        <v>0</v>
      </c>
      <c r="AF109" s="190">
        <f t="shared" si="83"/>
        <v>0</v>
      </c>
      <c r="AG109" s="190">
        <f t="shared" si="83"/>
        <v>0</v>
      </c>
      <c r="AH109" s="190">
        <f t="shared" si="83"/>
        <v>0</v>
      </c>
      <c r="AI109" s="190">
        <f t="shared" si="83"/>
        <v>0</v>
      </c>
      <c r="AJ109" s="190">
        <f t="shared" si="83"/>
        <v>0</v>
      </c>
      <c r="AK109" s="190">
        <f t="shared" si="83"/>
        <v>0</v>
      </c>
      <c r="AL109" s="190">
        <f t="shared" si="83"/>
        <v>0</v>
      </c>
      <c r="AM109" s="190">
        <f t="shared" si="83"/>
        <v>0</v>
      </c>
      <c r="AN109" s="190">
        <f t="shared" si="83"/>
        <v>0</v>
      </c>
      <c r="AO109" s="190">
        <f t="shared" si="83"/>
        <v>0</v>
      </c>
      <c r="AP109" s="190">
        <f t="shared" si="83"/>
        <v>0</v>
      </c>
      <c r="AQ109" s="190">
        <f t="shared" si="83"/>
        <v>2647724097.0033593</v>
      </c>
      <c r="AR109" s="190">
        <f t="shared" si="83"/>
        <v>2462753603</v>
      </c>
      <c r="AS109" s="190">
        <f t="shared" si="83"/>
        <v>2429627381.0000014</v>
      </c>
      <c r="AT109" s="190">
        <f t="shared" si="83"/>
        <v>1743240085.1989174</v>
      </c>
      <c r="AU109" s="233"/>
      <c r="AV109" s="234"/>
    </row>
    <row r="110" spans="1:48" ht="26" thickTop="1" thickBot="1" x14ac:dyDescent="0.3">
      <c r="A110" s="139" t="s">
        <v>844</v>
      </c>
      <c r="B110" s="191">
        <f>+C110+G110+K110+O110+S110+W110+AA110+AE110+AI110+AM110</f>
        <v>568246581.71000004</v>
      </c>
      <c r="C110" s="269">
        <f>390450153.840001-0.69</f>
        <v>390450153.15000099</v>
      </c>
      <c r="D110" s="191">
        <v>303228099</v>
      </c>
      <c r="E110" s="191">
        <v>303228099</v>
      </c>
      <c r="F110" s="191">
        <v>106978858.40000001</v>
      </c>
      <c r="G110" s="191"/>
      <c r="H110" s="191">
        <v>0</v>
      </c>
      <c r="I110" s="191">
        <v>0</v>
      </c>
      <c r="J110" s="191">
        <v>0</v>
      </c>
      <c r="K110" s="191">
        <v>112784074.55999911</v>
      </c>
      <c r="L110" s="191">
        <v>109089359</v>
      </c>
      <c r="M110" s="191">
        <v>109089359</v>
      </c>
      <c r="N110" s="191">
        <v>42639876</v>
      </c>
      <c r="O110" s="191">
        <v>931369</v>
      </c>
      <c r="P110" s="191">
        <v>931369</v>
      </c>
      <c r="Q110" s="191">
        <v>931369</v>
      </c>
      <c r="R110" s="191">
        <v>0</v>
      </c>
      <c r="S110" s="191"/>
      <c r="T110" s="191">
        <v>0</v>
      </c>
      <c r="U110" s="191">
        <v>0</v>
      </c>
      <c r="V110" s="191">
        <v>0</v>
      </c>
      <c r="W110" s="191"/>
      <c r="X110" s="191">
        <v>0</v>
      </c>
      <c r="Y110" s="191">
        <v>0</v>
      </c>
      <c r="Z110" s="191">
        <v>0</v>
      </c>
      <c r="AA110" s="191">
        <v>64080985</v>
      </c>
      <c r="AB110" s="191">
        <v>64080985</v>
      </c>
      <c r="AC110" s="191">
        <v>64080985</v>
      </c>
      <c r="AD110" s="191">
        <v>64080985</v>
      </c>
      <c r="AE110" s="191">
        <v>0</v>
      </c>
      <c r="AF110" s="191">
        <v>0</v>
      </c>
      <c r="AG110" s="191">
        <v>0</v>
      </c>
      <c r="AH110" s="191">
        <v>0</v>
      </c>
      <c r="AI110" s="191">
        <v>0</v>
      </c>
      <c r="AJ110" s="191">
        <v>0</v>
      </c>
      <c r="AK110" s="191">
        <v>0</v>
      </c>
      <c r="AL110" s="191">
        <v>0</v>
      </c>
      <c r="AM110" s="191"/>
      <c r="AN110" s="191">
        <v>0</v>
      </c>
      <c r="AO110" s="191">
        <v>0</v>
      </c>
      <c r="AP110" s="191">
        <v>0</v>
      </c>
      <c r="AQ110" s="235">
        <f t="shared" ref="AQ110:AQ113" si="84">+C110+G110+K110+O110+S110+W110+AA110+AE110+AI110+AM110</f>
        <v>568246581.71000004</v>
      </c>
      <c r="AR110" s="235">
        <f t="shared" ref="AR110:AR113" si="85">+D110+H110+L110+P110+T110+X110+AB110+AF110+AJ110+AN110</f>
        <v>477329812</v>
      </c>
      <c r="AS110" s="235">
        <f t="shared" ref="AS110:AT113" si="86">+E110+I110+M110+Q110+U110+Y110+AC110+AG110+AK110+AO110</f>
        <v>477329812</v>
      </c>
      <c r="AT110" s="235">
        <f t="shared" si="86"/>
        <v>213699719.40000001</v>
      </c>
      <c r="AU110" s="233"/>
      <c r="AV110" s="234"/>
    </row>
    <row r="111" spans="1:48" ht="26" thickTop="1" thickBot="1" x14ac:dyDescent="0.3">
      <c r="A111" s="139" t="s">
        <v>893</v>
      </c>
      <c r="B111" s="191">
        <f>+C111+G111+K111+O111+S111+W111+AA111+AE111+AI111+AM111</f>
        <v>876256777.14335918</v>
      </c>
      <c r="C111" s="191">
        <v>750717794.14335918</v>
      </c>
      <c r="D111" s="191">
        <v>717920524</v>
      </c>
      <c r="E111" s="191">
        <v>684794301.99999976</v>
      </c>
      <c r="F111" s="191">
        <v>418828324.65922308</v>
      </c>
      <c r="G111" s="191"/>
      <c r="H111" s="191">
        <v>0</v>
      </c>
      <c r="I111" s="191">
        <v>0</v>
      </c>
      <c r="J111" s="191">
        <v>0</v>
      </c>
      <c r="K111" s="191">
        <v>52267134</v>
      </c>
      <c r="L111" s="191">
        <v>50866539</v>
      </c>
      <c r="M111" s="191">
        <v>50866539</v>
      </c>
      <c r="N111" s="191">
        <v>42921000</v>
      </c>
      <c r="O111" s="191">
        <v>47454428</v>
      </c>
      <c r="P111" s="191">
        <v>35730415</v>
      </c>
      <c r="Q111" s="191">
        <v>35730415</v>
      </c>
      <c r="R111" s="191">
        <v>0</v>
      </c>
      <c r="S111" s="191">
        <v>25817421</v>
      </c>
      <c r="T111" s="191">
        <v>20659172</v>
      </c>
      <c r="U111" s="191">
        <v>20659172</v>
      </c>
      <c r="V111" s="191">
        <v>0</v>
      </c>
      <c r="W111" s="191"/>
      <c r="X111" s="191">
        <v>0</v>
      </c>
      <c r="Y111" s="191">
        <v>0</v>
      </c>
      <c r="Z111" s="191">
        <v>0</v>
      </c>
      <c r="AA111" s="191">
        <v>0</v>
      </c>
      <c r="AB111" s="191">
        <v>0</v>
      </c>
      <c r="AC111" s="191">
        <v>0</v>
      </c>
      <c r="AD111" s="191">
        <v>0</v>
      </c>
      <c r="AE111" s="191">
        <v>0</v>
      </c>
      <c r="AF111" s="191">
        <v>0</v>
      </c>
      <c r="AG111" s="191">
        <v>0</v>
      </c>
      <c r="AH111" s="191">
        <v>0</v>
      </c>
      <c r="AI111" s="191">
        <v>0</v>
      </c>
      <c r="AJ111" s="191">
        <v>0</v>
      </c>
      <c r="AK111" s="191">
        <v>0</v>
      </c>
      <c r="AL111" s="191">
        <v>0</v>
      </c>
      <c r="AM111" s="191"/>
      <c r="AN111" s="191">
        <v>0</v>
      </c>
      <c r="AO111" s="191">
        <v>0</v>
      </c>
      <c r="AP111" s="191">
        <v>0</v>
      </c>
      <c r="AQ111" s="235">
        <f t="shared" si="84"/>
        <v>876256777.14335918</v>
      </c>
      <c r="AR111" s="235">
        <f t="shared" si="85"/>
        <v>825176650</v>
      </c>
      <c r="AS111" s="235">
        <f t="shared" si="86"/>
        <v>792050427.99999976</v>
      </c>
      <c r="AT111" s="235">
        <f t="shared" si="86"/>
        <v>461749324.65922308</v>
      </c>
      <c r="AU111" s="233"/>
      <c r="AV111" s="234"/>
    </row>
    <row r="112" spans="1:48" ht="26" thickTop="1" thickBot="1" x14ac:dyDescent="0.3">
      <c r="A112" s="139" t="s">
        <v>845</v>
      </c>
      <c r="B112" s="191">
        <f>+C112+G112+K112+O112+S112+W112+AA112+AE112+AI112+AM112</f>
        <v>1087917245.1500001</v>
      </c>
      <c r="C112" s="191">
        <v>1050467805</v>
      </c>
      <c r="D112" s="191">
        <v>1009598136</v>
      </c>
      <c r="E112" s="191">
        <v>1009598136.0000017</v>
      </c>
      <c r="F112" s="191">
        <v>979954641.13969421</v>
      </c>
      <c r="G112" s="191"/>
      <c r="H112" s="191">
        <v>0</v>
      </c>
      <c r="I112" s="191">
        <v>0</v>
      </c>
      <c r="J112" s="191">
        <v>0</v>
      </c>
      <c r="K112" s="191">
        <v>2549532</v>
      </c>
      <c r="L112" s="191">
        <v>2549532</v>
      </c>
      <c r="M112" s="191">
        <v>2549532</v>
      </c>
      <c r="N112" s="191">
        <v>2549532</v>
      </c>
      <c r="O112" s="191">
        <v>15020708.15</v>
      </c>
      <c r="P112" s="191">
        <v>14708919</v>
      </c>
      <c r="Q112" s="191">
        <v>14708919</v>
      </c>
      <c r="R112" s="191">
        <v>14696256</v>
      </c>
      <c r="S112" s="191">
        <v>19879200</v>
      </c>
      <c r="T112" s="191">
        <v>19879200</v>
      </c>
      <c r="U112" s="191">
        <v>19879200</v>
      </c>
      <c r="V112" s="191">
        <v>19879200</v>
      </c>
      <c r="W112" s="191"/>
      <c r="X112" s="191">
        <v>0</v>
      </c>
      <c r="Y112" s="191">
        <v>0</v>
      </c>
      <c r="Z112" s="191">
        <v>0</v>
      </c>
      <c r="AA112" s="191">
        <v>0</v>
      </c>
      <c r="AB112" s="191">
        <v>0</v>
      </c>
      <c r="AC112" s="191">
        <v>0</v>
      </c>
      <c r="AD112" s="191">
        <v>0</v>
      </c>
      <c r="AE112" s="191">
        <v>0</v>
      </c>
      <c r="AF112" s="191">
        <v>0</v>
      </c>
      <c r="AG112" s="191">
        <v>0</v>
      </c>
      <c r="AH112" s="191">
        <v>0</v>
      </c>
      <c r="AI112" s="191">
        <v>0</v>
      </c>
      <c r="AJ112" s="191">
        <v>0</v>
      </c>
      <c r="AK112" s="191">
        <v>0</v>
      </c>
      <c r="AL112" s="191">
        <v>0</v>
      </c>
      <c r="AM112" s="191"/>
      <c r="AN112" s="191">
        <v>0</v>
      </c>
      <c r="AO112" s="191">
        <v>0</v>
      </c>
      <c r="AP112" s="191">
        <v>0</v>
      </c>
      <c r="AQ112" s="235">
        <f t="shared" si="84"/>
        <v>1087917245.1500001</v>
      </c>
      <c r="AR112" s="235">
        <f t="shared" si="85"/>
        <v>1046735787</v>
      </c>
      <c r="AS112" s="235">
        <f t="shared" si="86"/>
        <v>1046735787.0000017</v>
      </c>
      <c r="AT112" s="235">
        <f t="shared" si="86"/>
        <v>1017079629.1396942</v>
      </c>
      <c r="AU112" s="233"/>
      <c r="AV112" s="234"/>
    </row>
    <row r="113" spans="1:48" ht="26" thickTop="1" thickBot="1" x14ac:dyDescent="0.3">
      <c r="A113" s="139" t="s">
        <v>894</v>
      </c>
      <c r="B113" s="191">
        <f>+C113+G113+K113+O113+S113+W113+AA113+AE113+AI113+AM113</f>
        <v>115303493</v>
      </c>
      <c r="C113" s="191">
        <v>115303493</v>
      </c>
      <c r="D113" s="191">
        <v>113511354</v>
      </c>
      <c r="E113" s="191">
        <v>113511354</v>
      </c>
      <c r="F113" s="191">
        <v>50711412</v>
      </c>
      <c r="G113" s="191"/>
      <c r="H113" s="191">
        <v>0</v>
      </c>
      <c r="I113" s="191">
        <v>0</v>
      </c>
      <c r="J113" s="191">
        <v>0</v>
      </c>
      <c r="K113" s="191">
        <v>0</v>
      </c>
      <c r="L113" s="191">
        <v>0</v>
      </c>
      <c r="M113" s="191">
        <v>0</v>
      </c>
      <c r="N113" s="191">
        <v>0</v>
      </c>
      <c r="O113" s="191">
        <v>0</v>
      </c>
      <c r="P113" s="191">
        <v>0</v>
      </c>
      <c r="Q113" s="191">
        <v>0</v>
      </c>
      <c r="R113" s="191">
        <v>0</v>
      </c>
      <c r="S113" s="191"/>
      <c r="T113" s="191">
        <v>0</v>
      </c>
      <c r="U113" s="191">
        <v>0</v>
      </c>
      <c r="V113" s="191">
        <v>0</v>
      </c>
      <c r="W113" s="191"/>
      <c r="X113" s="191">
        <v>0</v>
      </c>
      <c r="Y113" s="191">
        <v>0</v>
      </c>
      <c r="Z113" s="191">
        <v>0</v>
      </c>
      <c r="AA113" s="191">
        <v>0</v>
      </c>
      <c r="AB113" s="191">
        <v>0</v>
      </c>
      <c r="AC113" s="191">
        <v>0</v>
      </c>
      <c r="AD113" s="191">
        <v>0</v>
      </c>
      <c r="AE113" s="191">
        <v>0</v>
      </c>
      <c r="AF113" s="191">
        <v>0</v>
      </c>
      <c r="AG113" s="191">
        <v>0</v>
      </c>
      <c r="AH113" s="191">
        <v>0</v>
      </c>
      <c r="AI113" s="191">
        <v>0</v>
      </c>
      <c r="AJ113" s="191">
        <v>0</v>
      </c>
      <c r="AK113" s="191">
        <v>0</v>
      </c>
      <c r="AL113" s="191">
        <v>0</v>
      </c>
      <c r="AM113" s="191"/>
      <c r="AN113" s="191">
        <v>0</v>
      </c>
      <c r="AO113" s="191">
        <v>0</v>
      </c>
      <c r="AP113" s="191">
        <v>0</v>
      </c>
      <c r="AQ113" s="235">
        <f t="shared" si="84"/>
        <v>115303493</v>
      </c>
      <c r="AR113" s="235">
        <f t="shared" si="85"/>
        <v>113511354</v>
      </c>
      <c r="AS113" s="235">
        <f t="shared" si="86"/>
        <v>113511354</v>
      </c>
      <c r="AT113" s="235">
        <f t="shared" si="86"/>
        <v>50711412</v>
      </c>
      <c r="AU113" s="233"/>
      <c r="AV113" s="234"/>
    </row>
    <row r="114" spans="1:48" ht="26.25" customHeight="1" thickTop="1" thickBot="1" x14ac:dyDescent="0.4">
      <c r="A114" s="138" t="s">
        <v>846</v>
      </c>
      <c r="B114" s="190">
        <f>+B115</f>
        <v>7512688010.0651274</v>
      </c>
      <c r="C114" s="190">
        <f t="shared" ref="C114:AT114" si="87">+C115</f>
        <v>3303295599.6076193</v>
      </c>
      <c r="D114" s="190">
        <f t="shared" si="87"/>
        <v>3211779024.3941464</v>
      </c>
      <c r="E114" s="190">
        <f t="shared" si="87"/>
        <v>3127546175.208055</v>
      </c>
      <c r="F114" s="190">
        <f t="shared" si="87"/>
        <v>3004586592.2080555</v>
      </c>
      <c r="G114" s="190">
        <f t="shared" si="87"/>
        <v>0</v>
      </c>
      <c r="H114" s="190">
        <f t="shared" si="87"/>
        <v>0</v>
      </c>
      <c r="I114" s="190">
        <f t="shared" si="87"/>
        <v>0</v>
      </c>
      <c r="J114" s="190">
        <f t="shared" si="87"/>
        <v>0</v>
      </c>
      <c r="K114" s="190">
        <f t="shared" si="87"/>
        <v>501153164.25750917</v>
      </c>
      <c r="L114" s="190">
        <f t="shared" si="87"/>
        <v>487730875.81750834</v>
      </c>
      <c r="M114" s="190">
        <f t="shared" si="87"/>
        <v>486313381.81750834</v>
      </c>
      <c r="N114" s="190">
        <f t="shared" si="87"/>
        <v>474160132.81750834</v>
      </c>
      <c r="O114" s="190">
        <f t="shared" si="87"/>
        <v>578962422</v>
      </c>
      <c r="P114" s="190">
        <f t="shared" si="87"/>
        <v>507561459.23000002</v>
      </c>
      <c r="Q114" s="190">
        <f t="shared" si="87"/>
        <v>506676889.23000002</v>
      </c>
      <c r="R114" s="190">
        <f t="shared" si="87"/>
        <v>466144107.23000002</v>
      </c>
      <c r="S114" s="190">
        <f t="shared" si="87"/>
        <v>280030999.45999998</v>
      </c>
      <c r="T114" s="190">
        <f t="shared" si="87"/>
        <v>280030998.93368</v>
      </c>
      <c r="U114" s="190">
        <f t="shared" si="87"/>
        <v>280030998.93367988</v>
      </c>
      <c r="V114" s="190">
        <f t="shared" si="87"/>
        <v>280030998.93367994</v>
      </c>
      <c r="W114" s="190">
        <f t="shared" si="87"/>
        <v>353898501</v>
      </c>
      <c r="X114" s="190">
        <f t="shared" si="87"/>
        <v>308582701</v>
      </c>
      <c r="Y114" s="190">
        <f t="shared" si="87"/>
        <v>308582683</v>
      </c>
      <c r="Z114" s="190">
        <f t="shared" si="87"/>
        <v>285382158</v>
      </c>
      <c r="AA114" s="190">
        <f t="shared" si="87"/>
        <v>0</v>
      </c>
      <c r="AB114" s="190">
        <f t="shared" si="87"/>
        <v>0</v>
      </c>
      <c r="AC114" s="190">
        <f t="shared" si="87"/>
        <v>0</v>
      </c>
      <c r="AD114" s="190">
        <f t="shared" si="87"/>
        <v>0</v>
      </c>
      <c r="AE114" s="190">
        <f t="shared" si="87"/>
        <v>2480661761.7399998</v>
      </c>
      <c r="AF114" s="190">
        <f t="shared" si="87"/>
        <v>2464206092</v>
      </c>
      <c r="AG114" s="190">
        <f t="shared" si="87"/>
        <v>2463058654</v>
      </c>
      <c r="AH114" s="190">
        <f t="shared" si="87"/>
        <v>2313385161</v>
      </c>
      <c r="AI114" s="190">
        <f t="shared" si="87"/>
        <v>14685562</v>
      </c>
      <c r="AJ114" s="190">
        <f t="shared" si="87"/>
        <v>12391039</v>
      </c>
      <c r="AK114" s="190">
        <f t="shared" si="87"/>
        <v>12391039</v>
      </c>
      <c r="AL114" s="190">
        <f t="shared" si="87"/>
        <v>6175156</v>
      </c>
      <c r="AM114" s="190">
        <f t="shared" si="87"/>
        <v>0</v>
      </c>
      <c r="AN114" s="190">
        <f t="shared" si="87"/>
        <v>0</v>
      </c>
      <c r="AO114" s="190">
        <f t="shared" si="87"/>
        <v>0</v>
      </c>
      <c r="AP114" s="190">
        <f t="shared" si="87"/>
        <v>0</v>
      </c>
      <c r="AQ114" s="190">
        <f t="shared" si="87"/>
        <v>7512688010.0651274</v>
      </c>
      <c r="AR114" s="190">
        <f t="shared" si="87"/>
        <v>7272282190.3753357</v>
      </c>
      <c r="AS114" s="190">
        <f t="shared" si="87"/>
        <v>7184599821.1892433</v>
      </c>
      <c r="AT114" s="190">
        <f t="shared" si="87"/>
        <v>6829864306.1892433</v>
      </c>
      <c r="AU114" s="233"/>
      <c r="AV114" s="234"/>
    </row>
    <row r="115" spans="1:48" ht="46" customHeight="1" thickTop="1" thickBot="1" x14ac:dyDescent="0.3">
      <c r="A115" s="141" t="s">
        <v>847</v>
      </c>
      <c r="B115" s="190">
        <f>SUM(B116:B131)</f>
        <v>7512688010.0651274</v>
      </c>
      <c r="C115" s="190">
        <f t="shared" ref="C115:AT115" si="88">SUM(C116:C131)</f>
        <v>3303295599.6076193</v>
      </c>
      <c r="D115" s="190">
        <f t="shared" si="88"/>
        <v>3211779024.3941464</v>
      </c>
      <c r="E115" s="190">
        <f t="shared" si="88"/>
        <v>3127546175.208055</v>
      </c>
      <c r="F115" s="190">
        <f t="shared" si="88"/>
        <v>3004586592.2080555</v>
      </c>
      <c r="G115" s="190">
        <f t="shared" si="88"/>
        <v>0</v>
      </c>
      <c r="H115" s="190">
        <f t="shared" si="88"/>
        <v>0</v>
      </c>
      <c r="I115" s="190">
        <f t="shared" si="88"/>
        <v>0</v>
      </c>
      <c r="J115" s="190">
        <f t="shared" si="88"/>
        <v>0</v>
      </c>
      <c r="K115" s="190">
        <f t="shared" si="88"/>
        <v>501153164.25750917</v>
      </c>
      <c r="L115" s="190">
        <f t="shared" si="88"/>
        <v>487730875.81750834</v>
      </c>
      <c r="M115" s="190">
        <f t="shared" si="88"/>
        <v>486313381.81750834</v>
      </c>
      <c r="N115" s="190">
        <f t="shared" si="88"/>
        <v>474160132.81750834</v>
      </c>
      <c r="O115" s="190">
        <f t="shared" si="88"/>
        <v>578962422</v>
      </c>
      <c r="P115" s="190">
        <f t="shared" si="88"/>
        <v>507561459.23000002</v>
      </c>
      <c r="Q115" s="190">
        <f t="shared" si="88"/>
        <v>506676889.23000002</v>
      </c>
      <c r="R115" s="190">
        <f t="shared" si="88"/>
        <v>466144107.23000002</v>
      </c>
      <c r="S115" s="190">
        <f t="shared" si="88"/>
        <v>280030999.45999998</v>
      </c>
      <c r="T115" s="190">
        <f t="shared" si="88"/>
        <v>280030998.93368</v>
      </c>
      <c r="U115" s="190">
        <f t="shared" si="88"/>
        <v>280030998.93367988</v>
      </c>
      <c r="V115" s="190">
        <f t="shared" si="88"/>
        <v>280030998.93367994</v>
      </c>
      <c r="W115" s="190">
        <f t="shared" si="88"/>
        <v>353898501</v>
      </c>
      <c r="X115" s="190">
        <f t="shared" si="88"/>
        <v>308582701</v>
      </c>
      <c r="Y115" s="190">
        <f t="shared" si="88"/>
        <v>308582683</v>
      </c>
      <c r="Z115" s="190">
        <f t="shared" si="88"/>
        <v>285382158</v>
      </c>
      <c r="AA115" s="190">
        <f t="shared" si="88"/>
        <v>0</v>
      </c>
      <c r="AB115" s="190">
        <f t="shared" si="88"/>
        <v>0</v>
      </c>
      <c r="AC115" s="190">
        <f t="shared" si="88"/>
        <v>0</v>
      </c>
      <c r="AD115" s="190">
        <f t="shared" si="88"/>
        <v>0</v>
      </c>
      <c r="AE115" s="190">
        <f t="shared" si="88"/>
        <v>2480661761.7399998</v>
      </c>
      <c r="AF115" s="190">
        <f t="shared" si="88"/>
        <v>2464206092</v>
      </c>
      <c r="AG115" s="190">
        <f t="shared" si="88"/>
        <v>2463058654</v>
      </c>
      <c r="AH115" s="190">
        <f t="shared" si="88"/>
        <v>2313385161</v>
      </c>
      <c r="AI115" s="190">
        <f t="shared" si="88"/>
        <v>14685562</v>
      </c>
      <c r="AJ115" s="190">
        <f t="shared" si="88"/>
        <v>12391039</v>
      </c>
      <c r="AK115" s="190">
        <f t="shared" si="88"/>
        <v>12391039</v>
      </c>
      <c r="AL115" s="190">
        <f t="shared" si="88"/>
        <v>6175156</v>
      </c>
      <c r="AM115" s="190">
        <f t="shared" si="88"/>
        <v>0</v>
      </c>
      <c r="AN115" s="190">
        <f t="shared" si="88"/>
        <v>0</v>
      </c>
      <c r="AO115" s="190">
        <f t="shared" si="88"/>
        <v>0</v>
      </c>
      <c r="AP115" s="190">
        <f t="shared" si="88"/>
        <v>0</v>
      </c>
      <c r="AQ115" s="190">
        <f t="shared" si="88"/>
        <v>7512688010.0651274</v>
      </c>
      <c r="AR115" s="190">
        <f t="shared" si="88"/>
        <v>7272282190.3753357</v>
      </c>
      <c r="AS115" s="190">
        <f t="shared" si="88"/>
        <v>7184599821.1892433</v>
      </c>
      <c r="AT115" s="190">
        <f t="shared" si="88"/>
        <v>6829864306.1892433</v>
      </c>
      <c r="AU115" s="233"/>
      <c r="AV115" s="234"/>
    </row>
    <row r="116" spans="1:48" ht="26" thickTop="1" thickBot="1" x14ac:dyDescent="0.3">
      <c r="A116" s="139" t="s">
        <v>848</v>
      </c>
      <c r="B116" s="191">
        <f t="shared" ref="B116:B131" si="89">+C116+G116+K116+O116+S116+W116+AA116+AE116+AI116+AM116</f>
        <v>695481700.27999997</v>
      </c>
      <c r="C116" s="191">
        <v>236116075</v>
      </c>
      <c r="D116" s="191">
        <v>233726563</v>
      </c>
      <c r="E116" s="191">
        <v>233726563</v>
      </c>
      <c r="F116" s="191">
        <v>219086371</v>
      </c>
      <c r="G116" s="191"/>
      <c r="H116" s="191">
        <v>0</v>
      </c>
      <c r="I116" s="191">
        <v>0</v>
      </c>
      <c r="J116" s="191">
        <v>0</v>
      </c>
      <c r="K116" s="191">
        <v>72101530.439999938</v>
      </c>
      <c r="L116" s="191">
        <v>71515743</v>
      </c>
      <c r="M116" s="191">
        <v>70243608</v>
      </c>
      <c r="N116" s="191">
        <v>68580047</v>
      </c>
      <c r="O116" s="191">
        <v>0</v>
      </c>
      <c r="P116" s="191">
        <v>0</v>
      </c>
      <c r="Q116" s="191">
        <v>0</v>
      </c>
      <c r="R116" s="191">
        <v>0</v>
      </c>
      <c r="S116" s="191"/>
      <c r="T116" s="191">
        <v>0</v>
      </c>
      <c r="U116" s="191">
        <v>0</v>
      </c>
      <c r="V116" s="191">
        <v>0</v>
      </c>
      <c r="W116" s="191">
        <v>74981780.5</v>
      </c>
      <c r="X116" s="191">
        <v>71533340</v>
      </c>
      <c r="Y116" s="191">
        <v>71533340</v>
      </c>
      <c r="Z116" s="191">
        <v>67153673</v>
      </c>
      <c r="AA116" s="191">
        <v>0</v>
      </c>
      <c r="AB116" s="191">
        <v>0</v>
      </c>
      <c r="AC116" s="191">
        <v>0</v>
      </c>
      <c r="AD116" s="191">
        <v>0</v>
      </c>
      <c r="AE116" s="191">
        <v>312282314.34000003</v>
      </c>
      <c r="AF116" s="191">
        <v>308119971</v>
      </c>
      <c r="AG116" s="191">
        <v>308119971</v>
      </c>
      <c r="AH116" s="191">
        <v>294234260</v>
      </c>
      <c r="AI116" s="191">
        <v>0</v>
      </c>
      <c r="AJ116" s="191">
        <v>0</v>
      </c>
      <c r="AK116" s="191">
        <v>0</v>
      </c>
      <c r="AL116" s="191">
        <v>0</v>
      </c>
      <c r="AM116" s="191"/>
      <c r="AN116" s="191">
        <v>0</v>
      </c>
      <c r="AO116" s="191">
        <v>0</v>
      </c>
      <c r="AP116" s="191">
        <v>0</v>
      </c>
      <c r="AQ116" s="235">
        <f t="shared" ref="AQ116:AQ130" si="90">+C116+G116+K116+O116+S116+W116+AA116+AE116+AI116+AM116</f>
        <v>695481700.27999997</v>
      </c>
      <c r="AR116" s="235">
        <f t="shared" ref="AR116:AR131" si="91">+D116+H116+L116+P116+T116+X116+AB116+AF116+AJ116+AN116</f>
        <v>684895617</v>
      </c>
      <c r="AS116" s="235">
        <f t="shared" ref="AS116:AS131" si="92">+E116+I116+M116+Q116+U116+Y116+AC116+AG116+AK116+AO116</f>
        <v>683623482</v>
      </c>
      <c r="AT116" s="235">
        <f t="shared" ref="AT116:AT131" si="93">+F116+J116+N116+R116+V116+Z116+AD116+AH116+AL116+AP116</f>
        <v>649054351</v>
      </c>
      <c r="AU116" s="233"/>
      <c r="AV116" s="234"/>
    </row>
    <row r="117" spans="1:48" ht="26" thickTop="1" thickBot="1" x14ac:dyDescent="0.3">
      <c r="A117" s="139" t="s">
        <v>849</v>
      </c>
      <c r="B117" s="191">
        <f t="shared" si="89"/>
        <v>3142553456.6470976</v>
      </c>
      <c r="C117" s="191">
        <v>1228013233.1519001</v>
      </c>
      <c r="D117" s="191">
        <v>1208766695.9684286</v>
      </c>
      <c r="E117" s="191">
        <v>1206271464.9684286</v>
      </c>
      <c r="F117" s="191">
        <v>1189542904.9684286</v>
      </c>
      <c r="G117" s="191"/>
      <c r="H117" s="191">
        <v>0</v>
      </c>
      <c r="I117" s="191">
        <v>0</v>
      </c>
      <c r="J117" s="191">
        <v>0</v>
      </c>
      <c r="K117" s="191">
        <v>206905217.59937701</v>
      </c>
      <c r="L117" s="191">
        <v>206905217.59937656</v>
      </c>
      <c r="M117" s="191">
        <v>206905217.59937656</v>
      </c>
      <c r="N117" s="191">
        <v>206714148.59937656</v>
      </c>
      <c r="O117" s="191">
        <v>312612841</v>
      </c>
      <c r="P117" s="191">
        <v>291803140</v>
      </c>
      <c r="Q117" s="191">
        <v>291803140</v>
      </c>
      <c r="R117" s="191">
        <v>277334596</v>
      </c>
      <c r="S117" s="227">
        <v>182107802.99582052</v>
      </c>
      <c r="T117" s="191">
        <v>182107802.55526233</v>
      </c>
      <c r="U117" s="191">
        <v>182107802.5552623</v>
      </c>
      <c r="V117" s="191">
        <v>182107802.55526233</v>
      </c>
      <c r="W117" s="191">
        <v>162843708.5</v>
      </c>
      <c r="X117" s="191">
        <v>139656946</v>
      </c>
      <c r="Y117" s="191">
        <v>139656928</v>
      </c>
      <c r="Z117" s="191">
        <v>127725942</v>
      </c>
      <c r="AA117" s="191">
        <v>0</v>
      </c>
      <c r="AB117" s="191">
        <v>0</v>
      </c>
      <c r="AC117" s="191">
        <v>0</v>
      </c>
      <c r="AD117" s="191">
        <v>0</v>
      </c>
      <c r="AE117" s="191">
        <v>1035385091.4</v>
      </c>
      <c r="AF117" s="191">
        <v>1028360250</v>
      </c>
      <c r="AG117" s="191">
        <v>1028360250</v>
      </c>
      <c r="AH117" s="191">
        <v>963474370</v>
      </c>
      <c r="AI117" s="191">
        <v>14685562</v>
      </c>
      <c r="AJ117" s="191">
        <v>12391039</v>
      </c>
      <c r="AK117" s="191">
        <v>12391039</v>
      </c>
      <c r="AL117" s="191">
        <v>6175156</v>
      </c>
      <c r="AM117" s="191"/>
      <c r="AN117" s="191">
        <v>0</v>
      </c>
      <c r="AO117" s="191">
        <v>0</v>
      </c>
      <c r="AP117" s="191">
        <v>0</v>
      </c>
      <c r="AQ117" s="235">
        <f t="shared" si="90"/>
        <v>3142553456.6470976</v>
      </c>
      <c r="AR117" s="235">
        <f t="shared" si="91"/>
        <v>3069991091.1230679</v>
      </c>
      <c r="AS117" s="235">
        <f t="shared" si="92"/>
        <v>3067495842.1230679</v>
      </c>
      <c r="AT117" s="235">
        <f t="shared" si="93"/>
        <v>2953074920.1230679</v>
      </c>
      <c r="AU117" s="233"/>
      <c r="AV117" s="234"/>
    </row>
    <row r="118" spans="1:48" ht="38.5" thickTop="1" thickBot="1" x14ac:dyDescent="0.3">
      <c r="A118" s="139" t="s">
        <v>850</v>
      </c>
      <c r="B118" s="191">
        <f t="shared" si="89"/>
        <v>1123476038.2574701</v>
      </c>
      <c r="C118" s="269">
        <f>747310893.921095-0.84+0.07</f>
        <v>747310893.15109503</v>
      </c>
      <c r="D118" s="191">
        <v>733534753.92109418</v>
      </c>
      <c r="E118" s="191">
        <v>720983687.92109418</v>
      </c>
      <c r="F118" s="191">
        <v>685052354.92109418</v>
      </c>
      <c r="G118" s="191"/>
      <c r="H118" s="191">
        <v>0</v>
      </c>
      <c r="I118" s="191">
        <v>0</v>
      </c>
      <c r="J118" s="191">
        <v>0</v>
      </c>
      <c r="K118" s="191">
        <v>160713074.66682899</v>
      </c>
      <c r="L118" s="191">
        <v>160713074.66682857</v>
      </c>
      <c r="M118" s="191">
        <v>160713074.66682857</v>
      </c>
      <c r="N118" s="191">
        <v>152750567.66682857</v>
      </c>
      <c r="O118" s="191">
        <v>174805076</v>
      </c>
      <c r="P118" s="191">
        <v>160793385</v>
      </c>
      <c r="Q118" s="191">
        <v>160793385</v>
      </c>
      <c r="R118" s="191">
        <v>144213931</v>
      </c>
      <c r="S118" s="191">
        <v>40646994.439546213</v>
      </c>
      <c r="T118" s="191">
        <v>40646994.439546213</v>
      </c>
      <c r="U118" s="191">
        <v>40646994.439546198</v>
      </c>
      <c r="V118" s="191">
        <v>40646994.43954622</v>
      </c>
      <c r="W118" s="191"/>
      <c r="X118" s="191">
        <v>0</v>
      </c>
      <c r="Y118" s="191">
        <v>0</v>
      </c>
      <c r="Z118" s="191">
        <v>0</v>
      </c>
      <c r="AA118" s="191">
        <v>0</v>
      </c>
      <c r="AB118" s="191">
        <v>0</v>
      </c>
      <c r="AC118" s="191">
        <v>0</v>
      </c>
      <c r="AD118" s="191">
        <v>0</v>
      </c>
      <c r="AE118" s="191">
        <v>0</v>
      </c>
      <c r="AF118" s="191">
        <v>0</v>
      </c>
      <c r="AG118" s="191">
        <v>0</v>
      </c>
      <c r="AH118" s="191">
        <v>0</v>
      </c>
      <c r="AI118" s="191">
        <v>0</v>
      </c>
      <c r="AJ118" s="191">
        <v>0</v>
      </c>
      <c r="AK118" s="191">
        <v>0</v>
      </c>
      <c r="AL118" s="191">
        <v>0</v>
      </c>
      <c r="AM118" s="191"/>
      <c r="AN118" s="191">
        <v>0</v>
      </c>
      <c r="AO118" s="191">
        <v>0</v>
      </c>
      <c r="AP118" s="191">
        <v>0</v>
      </c>
      <c r="AQ118" s="235">
        <f t="shared" si="90"/>
        <v>1123476038.2574701</v>
      </c>
      <c r="AR118" s="235">
        <f t="shared" si="91"/>
        <v>1095688208.0274689</v>
      </c>
      <c r="AS118" s="235">
        <f t="shared" si="92"/>
        <v>1083137142.0274689</v>
      </c>
      <c r="AT118" s="235">
        <f t="shared" si="93"/>
        <v>1022663848.027469</v>
      </c>
      <c r="AU118" s="233"/>
      <c r="AV118" s="234"/>
    </row>
    <row r="119" spans="1:48" ht="38.5" thickTop="1" thickBot="1" x14ac:dyDescent="0.3">
      <c r="A119" s="139" t="s">
        <v>851</v>
      </c>
      <c r="B119" s="191">
        <f t="shared" si="89"/>
        <v>1469272790.891088</v>
      </c>
      <c r="C119" s="191">
        <v>565252883.3046242</v>
      </c>
      <c r="D119" s="191">
        <v>528036208.30462414</v>
      </c>
      <c r="E119" s="191">
        <v>503274311.30462414</v>
      </c>
      <c r="F119" s="191">
        <v>473564872.30462414</v>
      </c>
      <c r="G119" s="191"/>
      <c r="H119" s="191">
        <v>0</v>
      </c>
      <c r="I119" s="191">
        <v>0</v>
      </c>
      <c r="J119" s="191">
        <v>0</v>
      </c>
      <c r="K119" s="191">
        <v>56323450.996463701</v>
      </c>
      <c r="L119" s="191">
        <v>43486949.996463731</v>
      </c>
      <c r="M119" s="191">
        <v>43341590.996463731</v>
      </c>
      <c r="N119" s="191">
        <v>42225237.996463731</v>
      </c>
      <c r="O119" s="191">
        <v>81303705</v>
      </c>
      <c r="P119" s="191">
        <v>44724134.229999997</v>
      </c>
      <c r="Q119" s="191">
        <v>43839564.229999997</v>
      </c>
      <c r="R119" s="191">
        <v>34354780.229999997</v>
      </c>
      <c r="S119" s="191">
        <v>52273398.590000004</v>
      </c>
      <c r="T119" s="191">
        <v>52273398.504238218</v>
      </c>
      <c r="U119" s="191">
        <v>52273398.504238203</v>
      </c>
      <c r="V119" s="191">
        <v>52273398.504238211</v>
      </c>
      <c r="W119" s="191">
        <v>15223842</v>
      </c>
      <c r="X119" s="191">
        <v>15223842</v>
      </c>
      <c r="Y119" s="191">
        <v>15223842</v>
      </c>
      <c r="Z119" s="191">
        <v>15223842</v>
      </c>
      <c r="AA119" s="191">
        <v>0</v>
      </c>
      <c r="AB119" s="191">
        <v>0</v>
      </c>
      <c r="AC119" s="191">
        <v>0</v>
      </c>
      <c r="AD119" s="191">
        <v>0</v>
      </c>
      <c r="AE119" s="191">
        <v>698895511</v>
      </c>
      <c r="AF119" s="191">
        <v>696598497</v>
      </c>
      <c r="AG119" s="191">
        <v>696024769</v>
      </c>
      <c r="AH119" s="191">
        <v>660240901</v>
      </c>
      <c r="AI119" s="191">
        <v>0</v>
      </c>
      <c r="AJ119" s="191">
        <v>0</v>
      </c>
      <c r="AK119" s="191">
        <v>0</v>
      </c>
      <c r="AL119" s="191">
        <v>0</v>
      </c>
      <c r="AM119" s="191"/>
      <c r="AN119" s="191">
        <v>0</v>
      </c>
      <c r="AO119" s="191">
        <v>0</v>
      </c>
      <c r="AP119" s="191">
        <v>0</v>
      </c>
      <c r="AQ119" s="235">
        <f t="shared" si="90"/>
        <v>1469272790.891088</v>
      </c>
      <c r="AR119" s="235">
        <f t="shared" si="91"/>
        <v>1380343030.035326</v>
      </c>
      <c r="AS119" s="235">
        <f t="shared" si="92"/>
        <v>1353977476.035326</v>
      </c>
      <c r="AT119" s="235">
        <f t="shared" si="93"/>
        <v>1277883032.035326</v>
      </c>
      <c r="AU119" s="233"/>
      <c r="AV119" s="234"/>
    </row>
    <row r="120" spans="1:48" ht="38.5" thickTop="1" thickBot="1" x14ac:dyDescent="0.3">
      <c r="A120" s="139" t="s">
        <v>852</v>
      </c>
      <c r="B120" s="191">
        <f t="shared" si="89"/>
        <v>384196123</v>
      </c>
      <c r="C120" s="191">
        <v>0</v>
      </c>
      <c r="D120" s="191">
        <v>0</v>
      </c>
      <c r="E120" s="191">
        <v>0</v>
      </c>
      <c r="F120" s="191">
        <v>0</v>
      </c>
      <c r="G120" s="191"/>
      <c r="H120" s="191">
        <v>0</v>
      </c>
      <c r="I120" s="191">
        <v>0</v>
      </c>
      <c r="J120" s="191">
        <v>0</v>
      </c>
      <c r="K120" s="191">
        <v>0</v>
      </c>
      <c r="L120" s="191">
        <v>0</v>
      </c>
      <c r="M120" s="191">
        <v>0</v>
      </c>
      <c r="N120" s="191">
        <v>0</v>
      </c>
      <c r="O120" s="191">
        <v>0</v>
      </c>
      <c r="P120" s="191">
        <v>0</v>
      </c>
      <c r="Q120" s="191">
        <v>0</v>
      </c>
      <c r="R120" s="191">
        <v>0</v>
      </c>
      <c r="S120" s="191"/>
      <c r="T120" s="191">
        <v>0</v>
      </c>
      <c r="U120" s="191">
        <v>0</v>
      </c>
      <c r="V120" s="191">
        <v>0</v>
      </c>
      <c r="W120" s="191">
        <v>100849170</v>
      </c>
      <c r="X120" s="191">
        <v>82168573</v>
      </c>
      <c r="Y120" s="191">
        <v>82168573</v>
      </c>
      <c r="Z120" s="191">
        <v>75278701</v>
      </c>
      <c r="AA120" s="191">
        <v>0</v>
      </c>
      <c r="AB120" s="191">
        <v>0</v>
      </c>
      <c r="AC120" s="191">
        <v>0</v>
      </c>
      <c r="AD120" s="191">
        <v>0</v>
      </c>
      <c r="AE120" s="191">
        <v>283346953</v>
      </c>
      <c r="AF120" s="191">
        <v>281369732</v>
      </c>
      <c r="AG120" s="191">
        <v>280796022</v>
      </c>
      <c r="AH120" s="191">
        <v>261715971</v>
      </c>
      <c r="AI120" s="191">
        <v>0</v>
      </c>
      <c r="AJ120" s="191">
        <v>0</v>
      </c>
      <c r="AK120" s="191">
        <v>0</v>
      </c>
      <c r="AL120" s="191">
        <v>0</v>
      </c>
      <c r="AM120" s="191"/>
      <c r="AN120" s="191">
        <v>0</v>
      </c>
      <c r="AO120" s="191">
        <v>0</v>
      </c>
      <c r="AP120" s="191">
        <v>0</v>
      </c>
      <c r="AQ120" s="235">
        <f t="shared" si="90"/>
        <v>384196123</v>
      </c>
      <c r="AR120" s="235">
        <f t="shared" si="91"/>
        <v>363538305</v>
      </c>
      <c r="AS120" s="235">
        <f t="shared" si="92"/>
        <v>362964595</v>
      </c>
      <c r="AT120" s="235">
        <f t="shared" si="93"/>
        <v>336994672</v>
      </c>
      <c r="AU120" s="233"/>
      <c r="AV120" s="234"/>
    </row>
    <row r="121" spans="1:48" ht="38.5" thickTop="1" thickBot="1" x14ac:dyDescent="0.3">
      <c r="A121" s="139" t="s">
        <v>853</v>
      </c>
      <c r="B121" s="191">
        <f t="shared" si="89"/>
        <v>414615770</v>
      </c>
      <c r="C121" s="191">
        <v>404374970</v>
      </c>
      <c r="D121" s="191">
        <v>404372640</v>
      </c>
      <c r="E121" s="191">
        <v>359947985</v>
      </c>
      <c r="F121" s="191">
        <v>340939787</v>
      </c>
      <c r="G121" s="191"/>
      <c r="H121" s="191">
        <v>0</v>
      </c>
      <c r="I121" s="191">
        <v>0</v>
      </c>
      <c r="J121" s="191">
        <v>0</v>
      </c>
      <c r="K121" s="191">
        <v>0</v>
      </c>
      <c r="L121" s="191">
        <v>0</v>
      </c>
      <c r="M121" s="191">
        <v>0</v>
      </c>
      <c r="N121" s="191">
        <v>0</v>
      </c>
      <c r="O121" s="191">
        <v>10240800</v>
      </c>
      <c r="P121" s="191">
        <v>10240800</v>
      </c>
      <c r="Q121" s="191">
        <v>10240800</v>
      </c>
      <c r="R121" s="191">
        <v>10240800</v>
      </c>
      <c r="S121" s="191"/>
      <c r="T121" s="191">
        <v>0</v>
      </c>
      <c r="U121" s="191">
        <v>0</v>
      </c>
      <c r="V121" s="191">
        <v>0</v>
      </c>
      <c r="W121" s="191"/>
      <c r="X121" s="191">
        <v>0</v>
      </c>
      <c r="Y121" s="191">
        <v>0</v>
      </c>
      <c r="Z121" s="191">
        <v>0</v>
      </c>
      <c r="AA121" s="191">
        <v>0</v>
      </c>
      <c r="AB121" s="191">
        <v>0</v>
      </c>
      <c r="AC121" s="191">
        <v>0</v>
      </c>
      <c r="AD121" s="191">
        <v>0</v>
      </c>
      <c r="AE121" s="191">
        <v>0</v>
      </c>
      <c r="AF121" s="191">
        <v>0</v>
      </c>
      <c r="AG121" s="191">
        <v>0</v>
      </c>
      <c r="AH121" s="191">
        <v>0</v>
      </c>
      <c r="AI121" s="191">
        <v>0</v>
      </c>
      <c r="AJ121" s="191">
        <v>0</v>
      </c>
      <c r="AK121" s="191">
        <v>0</v>
      </c>
      <c r="AL121" s="191">
        <v>0</v>
      </c>
      <c r="AM121" s="191"/>
      <c r="AN121" s="191">
        <v>0</v>
      </c>
      <c r="AO121" s="191">
        <v>0</v>
      </c>
      <c r="AP121" s="191">
        <v>0</v>
      </c>
      <c r="AQ121" s="235">
        <f t="shared" si="90"/>
        <v>414615770</v>
      </c>
      <c r="AR121" s="235">
        <f t="shared" si="91"/>
        <v>414613440</v>
      </c>
      <c r="AS121" s="235">
        <f t="shared" si="92"/>
        <v>370188785</v>
      </c>
      <c r="AT121" s="235">
        <f t="shared" si="93"/>
        <v>351180587</v>
      </c>
      <c r="AU121" s="233"/>
      <c r="AV121" s="234"/>
    </row>
    <row r="122" spans="1:48" ht="13.5" thickTop="1" thickBot="1" x14ac:dyDescent="0.3">
      <c r="A122" s="139" t="s">
        <v>854</v>
      </c>
      <c r="B122" s="191">
        <f t="shared" si="89"/>
        <v>12000000</v>
      </c>
      <c r="C122" s="191">
        <v>12000000</v>
      </c>
      <c r="D122" s="191">
        <v>11979728</v>
      </c>
      <c r="E122" s="191">
        <v>11979728</v>
      </c>
      <c r="F122" s="191">
        <v>11979728</v>
      </c>
      <c r="G122" s="191"/>
      <c r="H122" s="191">
        <v>0</v>
      </c>
      <c r="I122" s="191">
        <v>0</v>
      </c>
      <c r="J122" s="191">
        <v>0</v>
      </c>
      <c r="K122" s="191">
        <v>0</v>
      </c>
      <c r="L122" s="191">
        <v>0</v>
      </c>
      <c r="M122" s="191">
        <v>0</v>
      </c>
      <c r="N122" s="191">
        <v>0</v>
      </c>
      <c r="O122" s="191">
        <v>0</v>
      </c>
      <c r="P122" s="191">
        <v>0</v>
      </c>
      <c r="Q122" s="191">
        <v>0</v>
      </c>
      <c r="R122" s="191">
        <v>0</v>
      </c>
      <c r="S122" s="191"/>
      <c r="T122" s="191">
        <v>0</v>
      </c>
      <c r="U122" s="191">
        <v>0</v>
      </c>
      <c r="V122" s="191">
        <v>0</v>
      </c>
      <c r="W122" s="191"/>
      <c r="X122" s="191">
        <v>0</v>
      </c>
      <c r="Y122" s="191">
        <v>0</v>
      </c>
      <c r="Z122" s="191">
        <v>0</v>
      </c>
      <c r="AA122" s="191">
        <v>0</v>
      </c>
      <c r="AB122" s="191">
        <v>0</v>
      </c>
      <c r="AC122" s="191">
        <v>0</v>
      </c>
      <c r="AD122" s="191">
        <v>0</v>
      </c>
      <c r="AE122" s="191">
        <v>0</v>
      </c>
      <c r="AF122" s="191">
        <v>0</v>
      </c>
      <c r="AG122" s="191">
        <v>0</v>
      </c>
      <c r="AH122" s="191">
        <v>0</v>
      </c>
      <c r="AI122" s="191">
        <v>0</v>
      </c>
      <c r="AJ122" s="191">
        <v>0</v>
      </c>
      <c r="AK122" s="191">
        <v>0</v>
      </c>
      <c r="AL122" s="191">
        <v>0</v>
      </c>
      <c r="AM122" s="191"/>
      <c r="AN122" s="191">
        <v>0</v>
      </c>
      <c r="AO122" s="191">
        <v>0</v>
      </c>
      <c r="AP122" s="191">
        <v>0</v>
      </c>
      <c r="AQ122" s="235">
        <f t="shared" si="90"/>
        <v>12000000</v>
      </c>
      <c r="AR122" s="235">
        <f t="shared" si="91"/>
        <v>11979728</v>
      </c>
      <c r="AS122" s="235">
        <f t="shared" si="92"/>
        <v>11979728</v>
      </c>
      <c r="AT122" s="235">
        <f t="shared" si="93"/>
        <v>11979728</v>
      </c>
      <c r="AU122" s="233"/>
      <c r="AV122" s="234"/>
    </row>
    <row r="123" spans="1:48" ht="26" thickTop="1" thickBot="1" x14ac:dyDescent="0.3">
      <c r="A123" s="139" t="s">
        <v>855</v>
      </c>
      <c r="B123" s="191">
        <f t="shared" si="89"/>
        <v>20000000</v>
      </c>
      <c r="C123" s="191">
        <v>0</v>
      </c>
      <c r="D123" s="191">
        <v>0</v>
      </c>
      <c r="E123" s="191">
        <v>0</v>
      </c>
      <c r="F123" s="191">
        <v>0</v>
      </c>
      <c r="G123" s="191"/>
      <c r="H123" s="191">
        <v>0</v>
      </c>
      <c r="I123" s="191">
        <v>0</v>
      </c>
      <c r="J123" s="191">
        <v>0</v>
      </c>
      <c r="K123" s="191">
        <v>0</v>
      </c>
      <c r="L123" s="191">
        <v>0</v>
      </c>
      <c r="M123" s="191">
        <v>0</v>
      </c>
      <c r="N123" s="191">
        <v>0</v>
      </c>
      <c r="O123" s="191">
        <v>0</v>
      </c>
      <c r="P123" s="191">
        <v>0</v>
      </c>
      <c r="Q123" s="191">
        <v>0</v>
      </c>
      <c r="R123" s="191">
        <v>0</v>
      </c>
      <c r="S123" s="191"/>
      <c r="T123" s="191">
        <v>0</v>
      </c>
      <c r="U123" s="191">
        <v>0</v>
      </c>
      <c r="V123" s="191">
        <v>0</v>
      </c>
      <c r="W123" s="191"/>
      <c r="X123" s="191">
        <v>0</v>
      </c>
      <c r="Y123" s="191">
        <v>0</v>
      </c>
      <c r="Z123" s="191">
        <v>0</v>
      </c>
      <c r="AA123" s="191">
        <v>0</v>
      </c>
      <c r="AB123" s="191">
        <v>0</v>
      </c>
      <c r="AC123" s="191">
        <v>0</v>
      </c>
      <c r="AD123" s="191">
        <v>0</v>
      </c>
      <c r="AE123" s="191">
        <v>20000000</v>
      </c>
      <c r="AF123" s="191">
        <v>20000000</v>
      </c>
      <c r="AG123" s="191">
        <v>20000000</v>
      </c>
      <c r="AH123" s="191">
        <v>20000000</v>
      </c>
      <c r="AI123" s="191">
        <v>0</v>
      </c>
      <c r="AJ123" s="191">
        <v>0</v>
      </c>
      <c r="AK123" s="191">
        <v>0</v>
      </c>
      <c r="AL123" s="191">
        <v>0</v>
      </c>
      <c r="AM123" s="191"/>
      <c r="AN123" s="191">
        <v>0</v>
      </c>
      <c r="AO123" s="191">
        <v>0</v>
      </c>
      <c r="AP123" s="191">
        <v>0</v>
      </c>
      <c r="AQ123" s="235">
        <f t="shared" si="90"/>
        <v>20000000</v>
      </c>
      <c r="AR123" s="235">
        <f t="shared" si="91"/>
        <v>20000000</v>
      </c>
      <c r="AS123" s="235">
        <f t="shared" si="92"/>
        <v>20000000</v>
      </c>
      <c r="AT123" s="235">
        <f t="shared" si="93"/>
        <v>20000000</v>
      </c>
      <c r="AU123" s="233"/>
      <c r="AV123" s="234"/>
    </row>
    <row r="124" spans="1:48" ht="13.5" thickTop="1" thickBot="1" x14ac:dyDescent="0.3">
      <c r="A124" s="139" t="s">
        <v>856</v>
      </c>
      <c r="B124" s="191">
        <f t="shared" si="89"/>
        <v>17810051</v>
      </c>
      <c r="C124" s="191">
        <v>0</v>
      </c>
      <c r="D124" s="191">
        <v>0</v>
      </c>
      <c r="E124" s="191">
        <v>0</v>
      </c>
      <c r="F124" s="191">
        <v>0</v>
      </c>
      <c r="G124" s="191"/>
      <c r="H124" s="191">
        <v>0</v>
      </c>
      <c r="I124" s="191">
        <v>0</v>
      </c>
      <c r="J124" s="191">
        <v>0</v>
      </c>
      <c r="K124" s="191">
        <v>0</v>
      </c>
      <c r="L124" s="191">
        <v>0</v>
      </c>
      <c r="M124" s="191">
        <v>0</v>
      </c>
      <c r="N124" s="191">
        <v>0</v>
      </c>
      <c r="O124" s="191">
        <v>0</v>
      </c>
      <c r="P124" s="191">
        <v>0</v>
      </c>
      <c r="Q124" s="191">
        <v>0</v>
      </c>
      <c r="R124" s="191">
        <v>0</v>
      </c>
      <c r="S124" s="191"/>
      <c r="T124" s="191">
        <v>0</v>
      </c>
      <c r="U124" s="191">
        <v>0</v>
      </c>
      <c r="V124" s="191">
        <v>0</v>
      </c>
      <c r="W124" s="191"/>
      <c r="X124" s="191">
        <v>0</v>
      </c>
      <c r="Y124" s="191">
        <v>0</v>
      </c>
      <c r="Z124" s="191">
        <v>0</v>
      </c>
      <c r="AA124" s="191">
        <v>0</v>
      </c>
      <c r="AB124" s="191">
        <v>0</v>
      </c>
      <c r="AC124" s="191">
        <v>0</v>
      </c>
      <c r="AD124" s="191">
        <v>0</v>
      </c>
      <c r="AE124" s="191">
        <v>17810051</v>
      </c>
      <c r="AF124" s="191">
        <v>17810051</v>
      </c>
      <c r="AG124" s="191">
        <v>17810051</v>
      </c>
      <c r="AH124" s="191">
        <v>17286321</v>
      </c>
      <c r="AI124" s="191">
        <v>0</v>
      </c>
      <c r="AJ124" s="191">
        <v>0</v>
      </c>
      <c r="AK124" s="191">
        <v>0</v>
      </c>
      <c r="AL124" s="191">
        <v>0</v>
      </c>
      <c r="AM124" s="191"/>
      <c r="AN124" s="191">
        <v>0</v>
      </c>
      <c r="AO124" s="191">
        <v>0</v>
      </c>
      <c r="AP124" s="191">
        <v>0</v>
      </c>
      <c r="AQ124" s="235">
        <f t="shared" si="90"/>
        <v>17810051</v>
      </c>
      <c r="AR124" s="235">
        <f t="shared" si="91"/>
        <v>17810051</v>
      </c>
      <c r="AS124" s="235">
        <f t="shared" si="92"/>
        <v>17810051</v>
      </c>
      <c r="AT124" s="235">
        <f t="shared" si="93"/>
        <v>17286321</v>
      </c>
      <c r="AU124" s="233"/>
      <c r="AV124" s="234"/>
    </row>
    <row r="125" spans="1:48" ht="26.5" customHeight="1" thickTop="1" thickBot="1" x14ac:dyDescent="0.3">
      <c r="A125" s="139" t="s">
        <v>857</v>
      </c>
      <c r="B125" s="191">
        <f t="shared" si="89"/>
        <v>10000000</v>
      </c>
      <c r="C125" s="191">
        <v>0</v>
      </c>
      <c r="D125" s="191">
        <v>0</v>
      </c>
      <c r="E125" s="191">
        <v>0</v>
      </c>
      <c r="F125" s="191">
        <v>0</v>
      </c>
      <c r="G125" s="191"/>
      <c r="H125" s="191">
        <v>0</v>
      </c>
      <c r="I125" s="191">
        <v>0</v>
      </c>
      <c r="J125" s="191">
        <v>0</v>
      </c>
      <c r="K125" s="191">
        <v>0</v>
      </c>
      <c r="L125" s="191">
        <v>0</v>
      </c>
      <c r="M125" s="191">
        <v>0</v>
      </c>
      <c r="N125" s="191">
        <v>0</v>
      </c>
      <c r="O125" s="191">
        <v>0</v>
      </c>
      <c r="P125" s="191">
        <v>0</v>
      </c>
      <c r="Q125" s="191">
        <v>0</v>
      </c>
      <c r="R125" s="191">
        <v>0</v>
      </c>
      <c r="S125" s="191"/>
      <c r="T125" s="191">
        <v>0</v>
      </c>
      <c r="U125" s="191">
        <v>0</v>
      </c>
      <c r="V125" s="191">
        <v>0</v>
      </c>
      <c r="W125" s="191"/>
      <c r="X125" s="191">
        <v>0</v>
      </c>
      <c r="Y125" s="191">
        <v>0</v>
      </c>
      <c r="Z125" s="191">
        <v>0</v>
      </c>
      <c r="AA125" s="191">
        <v>0</v>
      </c>
      <c r="AB125" s="191">
        <v>0</v>
      </c>
      <c r="AC125" s="191">
        <v>0</v>
      </c>
      <c r="AD125" s="191">
        <v>0</v>
      </c>
      <c r="AE125" s="191">
        <v>10000000</v>
      </c>
      <c r="AF125" s="191">
        <v>10000000</v>
      </c>
      <c r="AG125" s="191">
        <v>10000000</v>
      </c>
      <c r="AH125" s="191">
        <v>10000000</v>
      </c>
      <c r="AI125" s="191">
        <v>0</v>
      </c>
      <c r="AJ125" s="191">
        <v>0</v>
      </c>
      <c r="AK125" s="191">
        <v>0</v>
      </c>
      <c r="AL125" s="191">
        <v>0</v>
      </c>
      <c r="AM125" s="191"/>
      <c r="AN125" s="191">
        <v>0</v>
      </c>
      <c r="AO125" s="191">
        <v>0</v>
      </c>
      <c r="AP125" s="191">
        <v>0</v>
      </c>
      <c r="AQ125" s="235">
        <f t="shared" si="90"/>
        <v>10000000</v>
      </c>
      <c r="AR125" s="235">
        <f t="shared" si="91"/>
        <v>10000000</v>
      </c>
      <c r="AS125" s="235">
        <f t="shared" si="92"/>
        <v>10000000</v>
      </c>
      <c r="AT125" s="235">
        <f t="shared" si="93"/>
        <v>10000000</v>
      </c>
      <c r="AU125" s="233"/>
      <c r="AV125" s="234"/>
    </row>
    <row r="126" spans="1:48" ht="26" thickTop="1" thickBot="1" x14ac:dyDescent="0.3">
      <c r="A126" s="139" t="s">
        <v>895</v>
      </c>
      <c r="B126" s="191">
        <f t="shared" si="89"/>
        <v>0</v>
      </c>
      <c r="C126" s="191">
        <v>0</v>
      </c>
      <c r="D126" s="191">
        <v>0</v>
      </c>
      <c r="E126" s="191">
        <v>0</v>
      </c>
      <c r="F126" s="191">
        <v>0</v>
      </c>
      <c r="G126" s="191"/>
      <c r="H126" s="191">
        <v>0</v>
      </c>
      <c r="I126" s="191">
        <v>0</v>
      </c>
      <c r="J126" s="191">
        <v>0</v>
      </c>
      <c r="K126" s="191">
        <v>0</v>
      </c>
      <c r="L126" s="191">
        <v>0</v>
      </c>
      <c r="M126" s="191">
        <v>0</v>
      </c>
      <c r="N126" s="191">
        <v>0</v>
      </c>
      <c r="O126" s="191">
        <v>0</v>
      </c>
      <c r="P126" s="191">
        <v>0</v>
      </c>
      <c r="Q126" s="191">
        <v>0</v>
      </c>
      <c r="R126" s="191">
        <v>0</v>
      </c>
      <c r="S126" s="191"/>
      <c r="T126" s="191">
        <v>0</v>
      </c>
      <c r="U126" s="191">
        <v>0</v>
      </c>
      <c r="V126" s="191">
        <v>0</v>
      </c>
      <c r="W126" s="191"/>
      <c r="X126" s="191">
        <v>0</v>
      </c>
      <c r="Y126" s="191">
        <v>0</v>
      </c>
      <c r="Z126" s="191">
        <v>0</v>
      </c>
      <c r="AA126" s="191">
        <v>0</v>
      </c>
      <c r="AB126" s="191">
        <v>0</v>
      </c>
      <c r="AC126" s="191">
        <v>0</v>
      </c>
      <c r="AD126" s="191">
        <v>0</v>
      </c>
      <c r="AE126" s="191">
        <v>0</v>
      </c>
      <c r="AF126" s="191">
        <v>0</v>
      </c>
      <c r="AG126" s="191">
        <v>0</v>
      </c>
      <c r="AH126" s="191">
        <v>0</v>
      </c>
      <c r="AI126" s="191">
        <v>0</v>
      </c>
      <c r="AJ126" s="191">
        <v>0</v>
      </c>
      <c r="AK126" s="191">
        <v>0</v>
      </c>
      <c r="AL126" s="191">
        <v>0</v>
      </c>
      <c r="AM126" s="191"/>
      <c r="AN126" s="191">
        <v>0</v>
      </c>
      <c r="AO126" s="191">
        <v>0</v>
      </c>
      <c r="AP126" s="191">
        <v>0</v>
      </c>
      <c r="AQ126" s="235">
        <f t="shared" si="90"/>
        <v>0</v>
      </c>
      <c r="AR126" s="235">
        <f t="shared" si="91"/>
        <v>0</v>
      </c>
      <c r="AS126" s="235">
        <f t="shared" si="92"/>
        <v>0</v>
      </c>
      <c r="AT126" s="235">
        <f t="shared" si="93"/>
        <v>0</v>
      </c>
      <c r="AU126" s="233"/>
      <c r="AV126" s="234"/>
    </row>
    <row r="127" spans="1:48" ht="26" thickTop="1" thickBot="1" x14ac:dyDescent="0.3">
      <c r="A127" s="139" t="s">
        <v>858</v>
      </c>
      <c r="B127" s="191">
        <f t="shared" si="89"/>
        <v>171632631.98947269</v>
      </c>
      <c r="C127" s="191">
        <v>103840424</v>
      </c>
      <c r="D127" s="191">
        <v>84975314.200000003</v>
      </c>
      <c r="E127" s="191">
        <v>84975314.013908178</v>
      </c>
      <c r="F127" s="191">
        <v>80669656.013908178</v>
      </c>
      <c r="G127" s="191"/>
      <c r="H127" s="191">
        <v>0</v>
      </c>
      <c r="I127" s="191">
        <v>0</v>
      </c>
      <c r="J127" s="191">
        <v>0</v>
      </c>
      <c r="K127" s="191">
        <v>5109890.55483949</v>
      </c>
      <c r="L127" s="191">
        <v>5109890.5548394918</v>
      </c>
      <c r="M127" s="191">
        <v>5109890.5548394918</v>
      </c>
      <c r="N127" s="191">
        <v>3890131.5548394923</v>
      </c>
      <c r="O127" s="191">
        <v>0</v>
      </c>
      <c r="P127" s="191">
        <v>0</v>
      </c>
      <c r="Q127" s="191">
        <v>0</v>
      </c>
      <c r="R127" s="191">
        <v>0</v>
      </c>
      <c r="S127" s="191">
        <v>5002803.4346331889</v>
      </c>
      <c r="T127" s="191">
        <v>5002803.4346331889</v>
      </c>
      <c r="U127" s="191">
        <v>5002803.4346331861</v>
      </c>
      <c r="V127" s="191">
        <v>5002803.4346331889</v>
      </c>
      <c r="W127" s="191"/>
      <c r="X127" s="191">
        <v>0</v>
      </c>
      <c r="Y127" s="191">
        <v>0</v>
      </c>
      <c r="Z127" s="191">
        <v>0</v>
      </c>
      <c r="AA127" s="191">
        <v>0</v>
      </c>
      <c r="AB127" s="191">
        <v>0</v>
      </c>
      <c r="AC127" s="191">
        <v>0</v>
      </c>
      <c r="AD127" s="191">
        <v>0</v>
      </c>
      <c r="AE127" s="191">
        <v>57679514</v>
      </c>
      <c r="AF127" s="191">
        <v>57679514</v>
      </c>
      <c r="AG127" s="191">
        <v>57679514</v>
      </c>
      <c r="AH127" s="191">
        <v>53545392</v>
      </c>
      <c r="AI127" s="191">
        <v>0</v>
      </c>
      <c r="AJ127" s="191">
        <v>0</v>
      </c>
      <c r="AK127" s="191">
        <v>0</v>
      </c>
      <c r="AL127" s="191">
        <v>0</v>
      </c>
      <c r="AM127" s="191"/>
      <c r="AN127" s="191">
        <v>0</v>
      </c>
      <c r="AO127" s="191">
        <v>0</v>
      </c>
      <c r="AP127" s="191">
        <v>0</v>
      </c>
      <c r="AQ127" s="235">
        <f t="shared" si="90"/>
        <v>171632631.98947269</v>
      </c>
      <c r="AR127" s="235">
        <f t="shared" si="91"/>
        <v>152767522.18947268</v>
      </c>
      <c r="AS127" s="235">
        <f t="shared" si="92"/>
        <v>152767522.00338084</v>
      </c>
      <c r="AT127" s="235">
        <f t="shared" si="93"/>
        <v>143107983.00338086</v>
      </c>
      <c r="AU127" s="233"/>
      <c r="AV127" s="234"/>
    </row>
    <row r="128" spans="1:48" ht="26" thickTop="1" thickBot="1" x14ac:dyDescent="0.3">
      <c r="A128" s="139" t="s">
        <v>859</v>
      </c>
      <c r="B128" s="191">
        <f t="shared" si="89"/>
        <v>14161118</v>
      </c>
      <c r="C128" s="191">
        <v>4772815</v>
      </c>
      <c r="D128" s="191">
        <v>4772815</v>
      </c>
      <c r="E128" s="191">
        <v>4772815</v>
      </c>
      <c r="F128" s="191">
        <v>2136612</v>
      </c>
      <c r="G128" s="191"/>
      <c r="H128" s="191">
        <v>0</v>
      </c>
      <c r="I128" s="191">
        <v>0</v>
      </c>
      <c r="J128" s="191">
        <v>0</v>
      </c>
      <c r="K128" s="191">
        <v>0</v>
      </c>
      <c r="L128" s="191">
        <v>0</v>
      </c>
      <c r="M128" s="191">
        <v>0</v>
      </c>
      <c r="N128" s="191">
        <v>0</v>
      </c>
      <c r="O128" s="191">
        <v>0</v>
      </c>
      <c r="P128" s="191">
        <v>0</v>
      </c>
      <c r="Q128" s="191">
        <v>0</v>
      </c>
      <c r="R128" s="191">
        <v>0</v>
      </c>
      <c r="S128" s="191"/>
      <c r="T128" s="191">
        <v>0</v>
      </c>
      <c r="U128" s="191">
        <v>0</v>
      </c>
      <c r="V128" s="191">
        <v>0</v>
      </c>
      <c r="W128" s="191"/>
      <c r="X128" s="191">
        <v>0</v>
      </c>
      <c r="Y128" s="191">
        <v>0</v>
      </c>
      <c r="Z128" s="191">
        <v>0</v>
      </c>
      <c r="AA128" s="191">
        <v>0</v>
      </c>
      <c r="AB128" s="191">
        <v>0</v>
      </c>
      <c r="AC128" s="191">
        <v>0</v>
      </c>
      <c r="AD128" s="191">
        <v>0</v>
      </c>
      <c r="AE128" s="191">
        <v>9388303</v>
      </c>
      <c r="AF128" s="191">
        <v>9388303</v>
      </c>
      <c r="AG128" s="191">
        <v>9388303</v>
      </c>
      <c r="AH128" s="191">
        <v>9388303</v>
      </c>
      <c r="AI128" s="191">
        <v>0</v>
      </c>
      <c r="AJ128" s="191">
        <v>0</v>
      </c>
      <c r="AK128" s="191">
        <v>0</v>
      </c>
      <c r="AL128" s="191">
        <v>0</v>
      </c>
      <c r="AM128" s="191"/>
      <c r="AN128" s="191">
        <v>0</v>
      </c>
      <c r="AO128" s="191">
        <v>0</v>
      </c>
      <c r="AP128" s="191">
        <v>0</v>
      </c>
      <c r="AQ128" s="235">
        <f t="shared" si="90"/>
        <v>14161118</v>
      </c>
      <c r="AR128" s="235">
        <f t="shared" si="91"/>
        <v>14161118</v>
      </c>
      <c r="AS128" s="235">
        <f t="shared" si="92"/>
        <v>14161118</v>
      </c>
      <c r="AT128" s="235">
        <f t="shared" si="93"/>
        <v>11524915</v>
      </c>
      <c r="AU128" s="233"/>
      <c r="AV128" s="234"/>
    </row>
    <row r="129" spans="1:48" ht="26" thickTop="1" thickBot="1" x14ac:dyDescent="0.3">
      <c r="A129" s="139" t="s">
        <v>860</v>
      </c>
      <c r="B129" s="191">
        <f t="shared" si="89"/>
        <v>28883147</v>
      </c>
      <c r="C129" s="191">
        <v>1614306</v>
      </c>
      <c r="D129" s="191">
        <v>1614306</v>
      </c>
      <c r="E129" s="191">
        <v>1614306</v>
      </c>
      <c r="F129" s="191">
        <v>1614306</v>
      </c>
      <c r="G129" s="191"/>
      <c r="H129" s="191">
        <v>0</v>
      </c>
      <c r="I129" s="191">
        <v>0</v>
      </c>
      <c r="J129" s="191">
        <v>0</v>
      </c>
      <c r="K129" s="191">
        <v>0</v>
      </c>
      <c r="L129" s="191">
        <v>0</v>
      </c>
      <c r="M129" s="191">
        <v>0</v>
      </c>
      <c r="N129" s="191">
        <v>0</v>
      </c>
      <c r="O129" s="191">
        <v>0</v>
      </c>
      <c r="P129" s="191">
        <v>0</v>
      </c>
      <c r="Q129" s="191">
        <v>0</v>
      </c>
      <c r="R129" s="191">
        <v>0</v>
      </c>
      <c r="S129" s="191"/>
      <c r="T129" s="191">
        <v>0</v>
      </c>
      <c r="U129" s="191">
        <v>0</v>
      </c>
      <c r="V129" s="191">
        <v>0</v>
      </c>
      <c r="W129" s="191"/>
      <c r="X129" s="191">
        <v>0</v>
      </c>
      <c r="Y129" s="191">
        <v>0</v>
      </c>
      <c r="Z129" s="191">
        <v>0</v>
      </c>
      <c r="AA129" s="191">
        <v>0</v>
      </c>
      <c r="AB129" s="191">
        <v>0</v>
      </c>
      <c r="AC129" s="191">
        <v>0</v>
      </c>
      <c r="AD129" s="191">
        <v>0</v>
      </c>
      <c r="AE129" s="191">
        <v>27268841</v>
      </c>
      <c r="AF129" s="191">
        <v>26274591</v>
      </c>
      <c r="AG129" s="191">
        <v>26274591</v>
      </c>
      <c r="AH129" s="191">
        <v>14894460</v>
      </c>
      <c r="AI129" s="191">
        <v>0</v>
      </c>
      <c r="AJ129" s="191">
        <v>0</v>
      </c>
      <c r="AK129" s="191">
        <v>0</v>
      </c>
      <c r="AL129" s="191">
        <v>0</v>
      </c>
      <c r="AM129" s="191"/>
      <c r="AN129" s="191">
        <v>0</v>
      </c>
      <c r="AO129" s="191">
        <v>0</v>
      </c>
      <c r="AP129" s="191">
        <v>0</v>
      </c>
      <c r="AQ129" s="235">
        <f t="shared" si="90"/>
        <v>28883147</v>
      </c>
      <c r="AR129" s="235">
        <f t="shared" si="91"/>
        <v>27888897</v>
      </c>
      <c r="AS129" s="235">
        <f t="shared" si="92"/>
        <v>27888897</v>
      </c>
      <c r="AT129" s="235">
        <f t="shared" si="93"/>
        <v>16508766</v>
      </c>
      <c r="AU129" s="233"/>
      <c r="AV129" s="234"/>
    </row>
    <row r="130" spans="1:48" ht="26" thickTop="1" thickBot="1" x14ac:dyDescent="0.3">
      <c r="A130" s="139" t="s">
        <v>861</v>
      </c>
      <c r="B130" s="191">
        <f t="shared" si="89"/>
        <v>4302240</v>
      </c>
      <c r="C130" s="191">
        <v>0</v>
      </c>
      <c r="D130" s="191">
        <v>0</v>
      </c>
      <c r="E130" s="191">
        <v>0</v>
      </c>
      <c r="F130" s="191">
        <v>0</v>
      </c>
      <c r="G130" s="191"/>
      <c r="H130" s="191">
        <v>0</v>
      </c>
      <c r="I130" s="191">
        <v>0</v>
      </c>
      <c r="J130" s="191">
        <v>0</v>
      </c>
      <c r="K130" s="191">
        <v>0</v>
      </c>
      <c r="L130" s="191">
        <v>0</v>
      </c>
      <c r="M130" s="191">
        <v>0</v>
      </c>
      <c r="N130" s="191">
        <v>0</v>
      </c>
      <c r="O130" s="191">
        <v>0</v>
      </c>
      <c r="P130" s="191">
        <v>0</v>
      </c>
      <c r="Q130" s="191">
        <v>0</v>
      </c>
      <c r="R130" s="191">
        <v>0</v>
      </c>
      <c r="S130" s="191"/>
      <c r="T130" s="191">
        <v>0</v>
      </c>
      <c r="U130" s="191">
        <v>0</v>
      </c>
      <c r="V130" s="191">
        <v>0</v>
      </c>
      <c r="W130" s="191"/>
      <c r="X130" s="191">
        <v>0</v>
      </c>
      <c r="Y130" s="191">
        <v>0</v>
      </c>
      <c r="Z130" s="191">
        <v>0</v>
      </c>
      <c r="AA130" s="191">
        <v>0</v>
      </c>
      <c r="AB130" s="191">
        <v>0</v>
      </c>
      <c r="AC130" s="191">
        <v>0</v>
      </c>
      <c r="AD130" s="191">
        <v>0</v>
      </c>
      <c r="AE130" s="191">
        <v>4302240</v>
      </c>
      <c r="AF130" s="191">
        <v>4302240</v>
      </c>
      <c r="AG130" s="191">
        <v>4302240</v>
      </c>
      <c r="AH130" s="191">
        <v>4302240</v>
      </c>
      <c r="AI130" s="191">
        <v>0</v>
      </c>
      <c r="AJ130" s="191">
        <v>0</v>
      </c>
      <c r="AK130" s="191">
        <v>0</v>
      </c>
      <c r="AL130" s="191">
        <v>0</v>
      </c>
      <c r="AM130" s="191"/>
      <c r="AN130" s="191">
        <v>0</v>
      </c>
      <c r="AO130" s="191">
        <v>0</v>
      </c>
      <c r="AP130" s="191">
        <v>0</v>
      </c>
      <c r="AQ130" s="235">
        <f t="shared" si="90"/>
        <v>4302240</v>
      </c>
      <c r="AR130" s="235">
        <f t="shared" si="91"/>
        <v>4302240</v>
      </c>
      <c r="AS130" s="235">
        <f t="shared" si="92"/>
        <v>4302240</v>
      </c>
      <c r="AT130" s="235">
        <f t="shared" si="93"/>
        <v>4302240</v>
      </c>
      <c r="AU130" s="233"/>
      <c r="AV130" s="234"/>
    </row>
    <row r="131" spans="1:48" ht="26" thickTop="1" thickBot="1" x14ac:dyDescent="0.3">
      <c r="A131" s="139" t="s">
        <v>862</v>
      </c>
      <c r="B131" s="191">
        <f t="shared" si="89"/>
        <v>4302943</v>
      </c>
      <c r="C131" s="191">
        <v>0</v>
      </c>
      <c r="D131" s="191">
        <v>0</v>
      </c>
      <c r="E131" s="191">
        <v>0</v>
      </c>
      <c r="F131" s="191">
        <v>0</v>
      </c>
      <c r="G131" s="191"/>
      <c r="H131" s="191">
        <v>0</v>
      </c>
      <c r="I131" s="191">
        <v>0</v>
      </c>
      <c r="J131" s="191">
        <v>0</v>
      </c>
      <c r="K131" s="191">
        <v>0</v>
      </c>
      <c r="L131" s="191">
        <v>0</v>
      </c>
      <c r="M131" s="191">
        <v>0</v>
      </c>
      <c r="N131" s="191">
        <v>0</v>
      </c>
      <c r="O131" s="191">
        <v>0</v>
      </c>
      <c r="P131" s="191">
        <v>0</v>
      </c>
      <c r="Q131" s="191">
        <v>0</v>
      </c>
      <c r="R131" s="191">
        <v>0</v>
      </c>
      <c r="S131" s="191"/>
      <c r="T131" s="191">
        <v>0</v>
      </c>
      <c r="U131" s="191">
        <v>0</v>
      </c>
      <c r="V131" s="191">
        <v>0</v>
      </c>
      <c r="W131" s="191"/>
      <c r="X131" s="191">
        <v>0</v>
      </c>
      <c r="Y131" s="191">
        <v>0</v>
      </c>
      <c r="Z131" s="191">
        <v>0</v>
      </c>
      <c r="AA131" s="191">
        <v>0</v>
      </c>
      <c r="AB131" s="191">
        <v>0</v>
      </c>
      <c r="AC131" s="191">
        <v>0</v>
      </c>
      <c r="AD131" s="191">
        <v>0</v>
      </c>
      <c r="AE131" s="191">
        <v>4302943</v>
      </c>
      <c r="AF131" s="191">
        <v>4302943</v>
      </c>
      <c r="AG131" s="191">
        <v>4302943</v>
      </c>
      <c r="AH131" s="191">
        <v>4302943</v>
      </c>
      <c r="AI131" s="191">
        <v>0</v>
      </c>
      <c r="AJ131" s="191">
        <v>0</v>
      </c>
      <c r="AK131" s="191">
        <v>0</v>
      </c>
      <c r="AL131" s="191">
        <v>0</v>
      </c>
      <c r="AM131" s="191"/>
      <c r="AN131" s="191">
        <v>0</v>
      </c>
      <c r="AO131" s="191">
        <v>0</v>
      </c>
      <c r="AP131" s="191">
        <v>0</v>
      </c>
      <c r="AQ131" s="235">
        <f t="shared" ref="AQ131" si="94">+C131+G131+K131+O131+S131+W131+AA131+AE131+AI131+AM131</f>
        <v>4302943</v>
      </c>
      <c r="AR131" s="235">
        <f t="shared" si="91"/>
        <v>4302943</v>
      </c>
      <c r="AS131" s="235">
        <f t="shared" si="92"/>
        <v>4302943</v>
      </c>
      <c r="AT131" s="235">
        <f t="shared" si="93"/>
        <v>4302943</v>
      </c>
      <c r="AU131" s="233"/>
      <c r="AV131" s="234"/>
    </row>
    <row r="132" spans="1:48" ht="36.75" customHeight="1" thickTop="1" thickBot="1" x14ac:dyDescent="0.4">
      <c r="A132" s="137" t="s">
        <v>712</v>
      </c>
      <c r="B132" s="192">
        <f>+B5+B24+B42+B68+B100</f>
        <v>45793766193.999962</v>
      </c>
      <c r="C132" s="229">
        <f t="shared" ref="C132:AP132" si="95">+C5+C24+C42+C68+C100</f>
        <v>13594658212.999962</v>
      </c>
      <c r="D132" s="229">
        <f t="shared" si="95"/>
        <v>13115632819.977242</v>
      </c>
      <c r="E132" s="229">
        <f t="shared" si="95"/>
        <v>12950190282.460001</v>
      </c>
      <c r="F132" s="229">
        <f t="shared" si="95"/>
        <v>11615606781.382755</v>
      </c>
      <c r="G132" s="229">
        <f t="shared" si="95"/>
        <v>491100000</v>
      </c>
      <c r="H132" s="229">
        <f t="shared" si="95"/>
        <v>486700663</v>
      </c>
      <c r="I132" s="229">
        <f t="shared" si="95"/>
        <v>486700663</v>
      </c>
      <c r="J132" s="229">
        <f t="shared" si="95"/>
        <v>25335000</v>
      </c>
      <c r="K132" s="229">
        <f t="shared" si="95"/>
        <v>681130729.99999988</v>
      </c>
      <c r="L132" s="192">
        <f t="shared" si="95"/>
        <v>662613131</v>
      </c>
      <c r="M132" s="192">
        <f t="shared" si="95"/>
        <v>661195637</v>
      </c>
      <c r="N132" s="192">
        <f t="shared" si="95"/>
        <v>574647366</v>
      </c>
      <c r="O132" s="192">
        <f t="shared" si="95"/>
        <v>642368927.14999998</v>
      </c>
      <c r="P132" s="192">
        <f t="shared" si="95"/>
        <v>558932162.23000002</v>
      </c>
      <c r="Q132" s="192">
        <f t="shared" si="95"/>
        <v>558047592.23000002</v>
      </c>
      <c r="R132" s="192">
        <f t="shared" si="95"/>
        <v>480840363.23000002</v>
      </c>
      <c r="S132" s="230">
        <f t="shared" si="95"/>
        <v>341644518</v>
      </c>
      <c r="T132" s="192">
        <f t="shared" si="95"/>
        <v>336486268.00000006</v>
      </c>
      <c r="U132" s="192">
        <f t="shared" si="95"/>
        <v>336486267.99999994</v>
      </c>
      <c r="V132" s="192">
        <f t="shared" si="95"/>
        <v>315827096</v>
      </c>
      <c r="W132" s="192">
        <f t="shared" si="95"/>
        <v>353898501</v>
      </c>
      <c r="X132" s="192">
        <f t="shared" si="95"/>
        <v>308582701</v>
      </c>
      <c r="Y132" s="192">
        <f t="shared" si="95"/>
        <v>308582683</v>
      </c>
      <c r="Z132" s="192">
        <f t="shared" si="95"/>
        <v>285382158</v>
      </c>
      <c r="AA132" s="192">
        <f t="shared" si="95"/>
        <v>3862828881</v>
      </c>
      <c r="AB132" s="192">
        <f t="shared" si="95"/>
        <v>3642090049</v>
      </c>
      <c r="AC132" s="192">
        <f t="shared" si="95"/>
        <v>3518541289</v>
      </c>
      <c r="AD132" s="192">
        <f t="shared" si="95"/>
        <v>3158567908</v>
      </c>
      <c r="AE132" s="228">
        <f t="shared" si="95"/>
        <v>13885912798.4</v>
      </c>
      <c r="AF132" s="192">
        <f t="shared" si="95"/>
        <v>13635520844</v>
      </c>
      <c r="AG132" s="192">
        <f t="shared" si="95"/>
        <v>13463526274</v>
      </c>
      <c r="AH132" s="192">
        <f t="shared" si="95"/>
        <v>12045369436</v>
      </c>
      <c r="AI132" s="192">
        <f t="shared" si="95"/>
        <v>4526883740.4499998</v>
      </c>
      <c r="AJ132" s="192">
        <f t="shared" si="95"/>
        <v>4495543500</v>
      </c>
      <c r="AK132" s="192">
        <f t="shared" si="95"/>
        <v>3749296046</v>
      </c>
      <c r="AL132" s="192">
        <f t="shared" si="95"/>
        <v>2783974328</v>
      </c>
      <c r="AM132" s="192">
        <f t="shared" si="95"/>
        <v>7413339885</v>
      </c>
      <c r="AN132" s="192">
        <f t="shared" si="95"/>
        <v>7413339885</v>
      </c>
      <c r="AO132" s="192">
        <f t="shared" si="95"/>
        <v>6966699622</v>
      </c>
      <c r="AP132" s="192">
        <f t="shared" si="95"/>
        <v>6760736403</v>
      </c>
      <c r="AQ132" s="192">
        <f>+C132+G132+K132+O132+S132+W132+AA132+AE132+AI132+AM132</f>
        <v>45793766193.999962</v>
      </c>
      <c r="AR132" s="192">
        <f t="shared" ref="AR132" si="96">+D132+H132+L132+P132+T132+X132+AB132+AF132+AJ132+AN132</f>
        <v>44655442023.207245</v>
      </c>
      <c r="AS132" s="192">
        <f t="shared" ref="AS132" si="97">+E132+I132+M132+Q132+U132+Y132+AC132+AG132+AK132+AO132</f>
        <v>42999266356.690002</v>
      </c>
      <c r="AT132" s="192">
        <f t="shared" ref="AT132" si="98">+F132+J132+N132+R132+V132+Z132+AD132+AH132+AL132+AP132</f>
        <v>38046286839.612755</v>
      </c>
      <c r="AU132" s="233"/>
      <c r="AV132" s="234"/>
    </row>
    <row r="133" spans="1:48" ht="13" thickTop="1" x14ac:dyDescent="0.35">
      <c r="AQ133" s="234"/>
      <c r="AR133" s="237"/>
      <c r="AS133" s="234"/>
      <c r="AT133" s="234"/>
    </row>
  </sheetData>
  <autoFilter ref="A4:AV4"/>
  <mergeCells count="12">
    <mergeCell ref="AQ3:AT3"/>
    <mergeCell ref="A3:A4"/>
    <mergeCell ref="C3:F3"/>
    <mergeCell ref="G3:J3"/>
    <mergeCell ref="K3:N3"/>
    <mergeCell ref="O3:R3"/>
    <mergeCell ref="S3:V3"/>
    <mergeCell ref="W3:Z3"/>
    <mergeCell ref="AA3:AD3"/>
    <mergeCell ref="AE3:AH3"/>
    <mergeCell ref="AI3:AL3"/>
    <mergeCell ref="AM3:AP3"/>
  </mergeCells>
  <phoneticPr fontId="17" type="noConversion"/>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2:I36"/>
  <sheetViews>
    <sheetView workbookViewId="0">
      <selection activeCell="C20" sqref="C20"/>
    </sheetView>
  </sheetViews>
  <sheetFormatPr baseColWidth="10" defaultColWidth="10.81640625" defaultRowHeight="14.5" x14ac:dyDescent="0.35"/>
  <cols>
    <col min="1" max="1" width="4.54296875" style="79" customWidth="1"/>
    <col min="2" max="2" width="28.453125" style="79" customWidth="1"/>
    <col min="3" max="3" width="20.54296875" style="79" customWidth="1"/>
    <col min="4" max="4" width="5.453125" style="79" customWidth="1"/>
    <col min="5" max="5" width="54.54296875" style="79" customWidth="1"/>
    <col min="6" max="6" width="21" style="79" customWidth="1"/>
    <col min="7" max="7" width="19.1796875" style="79" customWidth="1"/>
    <col min="8" max="8" width="22" style="79" customWidth="1"/>
    <col min="9" max="9" width="20.81640625" style="79" customWidth="1"/>
    <col min="10" max="16384" width="10.81640625" style="79"/>
  </cols>
  <sheetData>
    <row r="2" spans="2:9" x14ac:dyDescent="0.35">
      <c r="B2" s="368" t="s">
        <v>876</v>
      </c>
      <c r="C2" s="368"/>
      <c r="E2" s="368" t="s">
        <v>880</v>
      </c>
      <c r="F2" s="368"/>
      <c r="G2" s="194"/>
      <c r="H2" s="369" t="s">
        <v>876</v>
      </c>
      <c r="I2" s="369"/>
    </row>
    <row r="3" spans="2:9" x14ac:dyDescent="0.35">
      <c r="B3" s="194" t="s">
        <v>877</v>
      </c>
      <c r="C3" s="194" t="s">
        <v>878</v>
      </c>
      <c r="E3" s="194" t="s">
        <v>877</v>
      </c>
      <c r="F3" s="194" t="s">
        <v>879</v>
      </c>
      <c r="G3" s="194" t="s">
        <v>881</v>
      </c>
      <c r="H3" s="195" t="s">
        <v>877</v>
      </c>
      <c r="I3" s="195" t="s">
        <v>878</v>
      </c>
    </row>
    <row r="4" spans="2:9" x14ac:dyDescent="0.35">
      <c r="B4" s="196" t="s">
        <v>865</v>
      </c>
      <c r="C4" s="197">
        <v>13594658213</v>
      </c>
      <c r="E4" s="218" t="s">
        <v>104</v>
      </c>
      <c r="F4" s="197">
        <v>836634747</v>
      </c>
      <c r="G4" s="361">
        <f>SUM(F4:F12)</f>
        <v>13594658213</v>
      </c>
      <c r="H4" s="360" t="s">
        <v>865</v>
      </c>
      <c r="I4" s="361">
        <v>13594658213</v>
      </c>
    </row>
    <row r="5" spans="2:9" x14ac:dyDescent="0.35">
      <c r="B5" s="198" t="s">
        <v>872</v>
      </c>
      <c r="C5" s="199">
        <v>13885912798.4</v>
      </c>
      <c r="E5" s="218" t="s">
        <v>106</v>
      </c>
      <c r="F5" s="197">
        <v>159038664</v>
      </c>
      <c r="G5" s="361"/>
      <c r="H5" s="360"/>
      <c r="I5" s="361"/>
    </row>
    <row r="6" spans="2:9" x14ac:dyDescent="0.35">
      <c r="B6" s="200" t="s">
        <v>867</v>
      </c>
      <c r="C6" s="201">
        <v>681130730</v>
      </c>
      <c r="E6" s="218" t="s">
        <v>109</v>
      </c>
      <c r="F6" s="197">
        <v>734804485</v>
      </c>
      <c r="G6" s="361"/>
      <c r="H6" s="360"/>
      <c r="I6" s="361"/>
    </row>
    <row r="7" spans="2:9" x14ac:dyDescent="0.35">
      <c r="B7" s="202" t="s">
        <v>869</v>
      </c>
      <c r="C7" s="203">
        <v>341644518</v>
      </c>
      <c r="E7" s="218" t="s">
        <v>110</v>
      </c>
      <c r="F7" s="197">
        <v>163749170</v>
      </c>
      <c r="G7" s="361"/>
      <c r="H7" s="360"/>
      <c r="I7" s="361"/>
    </row>
    <row r="8" spans="2:9" ht="29" x14ac:dyDescent="0.35">
      <c r="B8" s="204" t="s">
        <v>873</v>
      </c>
      <c r="C8" s="205">
        <v>4526883740.4499998</v>
      </c>
      <c r="E8" s="218" t="s">
        <v>242</v>
      </c>
      <c r="F8" s="197">
        <v>8339155327</v>
      </c>
      <c r="G8" s="361"/>
      <c r="H8" s="360"/>
      <c r="I8" s="361"/>
    </row>
    <row r="9" spans="2:9" ht="29" x14ac:dyDescent="0.35">
      <c r="B9" s="206" t="s">
        <v>871</v>
      </c>
      <c r="C9" s="207">
        <v>3862828881</v>
      </c>
      <c r="E9" s="218" t="s">
        <v>243</v>
      </c>
      <c r="F9" s="197">
        <v>640520180</v>
      </c>
      <c r="G9" s="361"/>
      <c r="H9" s="360"/>
      <c r="I9" s="361"/>
    </row>
    <row r="10" spans="2:9" ht="29" x14ac:dyDescent="0.35">
      <c r="B10" s="208" t="s">
        <v>870</v>
      </c>
      <c r="C10" s="210">
        <v>353898501</v>
      </c>
      <c r="E10" s="218" t="s">
        <v>366</v>
      </c>
      <c r="F10" s="197">
        <v>2673814162</v>
      </c>
      <c r="G10" s="361"/>
      <c r="H10" s="360"/>
      <c r="I10" s="361"/>
    </row>
    <row r="11" spans="2:9" ht="15.65" customHeight="1" x14ac:dyDescent="0.35">
      <c r="B11" s="211" t="s">
        <v>868</v>
      </c>
      <c r="C11" s="212">
        <v>642368927.14999998</v>
      </c>
      <c r="E11" s="218" t="s">
        <v>341</v>
      </c>
      <c r="F11" s="197">
        <v>23470739</v>
      </c>
      <c r="G11" s="361"/>
      <c r="H11" s="360"/>
      <c r="I11" s="361"/>
    </row>
    <row r="12" spans="2:9" x14ac:dyDescent="0.35">
      <c r="B12" s="208" t="s">
        <v>866</v>
      </c>
      <c r="C12" s="209">
        <v>491100000</v>
      </c>
      <c r="E12" s="218" t="s">
        <v>342</v>
      </c>
      <c r="F12" s="197">
        <v>23470739</v>
      </c>
      <c r="G12" s="361"/>
      <c r="H12" s="360"/>
      <c r="I12" s="361"/>
    </row>
    <row r="13" spans="2:9" ht="29" x14ac:dyDescent="0.35">
      <c r="B13" s="213" t="s">
        <v>874</v>
      </c>
      <c r="C13" s="214">
        <v>7413339885</v>
      </c>
      <c r="E13" s="219" t="s">
        <v>121</v>
      </c>
      <c r="F13" s="199">
        <v>11608142620</v>
      </c>
      <c r="G13" s="370">
        <f>SUM(F13:F15)</f>
        <v>13885912798.4</v>
      </c>
      <c r="H13" s="371" t="s">
        <v>872</v>
      </c>
      <c r="I13" s="370">
        <v>13885912798.4</v>
      </c>
    </row>
    <row r="14" spans="2:9" ht="29" x14ac:dyDescent="0.35">
      <c r="B14" s="215" t="s">
        <v>636</v>
      </c>
      <c r="C14" s="217">
        <f>SUM(C4:C13)</f>
        <v>45793766194.000008</v>
      </c>
      <c r="E14" s="219" t="s">
        <v>122</v>
      </c>
      <c r="F14" s="199">
        <v>2263260945</v>
      </c>
      <c r="G14" s="370"/>
      <c r="H14" s="371"/>
      <c r="I14" s="370"/>
    </row>
    <row r="15" spans="2:9" ht="28.5" customHeight="1" x14ac:dyDescent="0.35">
      <c r="E15" s="219" t="s">
        <v>344</v>
      </c>
      <c r="F15" s="199">
        <v>14509233.399999999</v>
      </c>
      <c r="G15" s="370"/>
      <c r="H15" s="371"/>
      <c r="I15" s="370"/>
    </row>
    <row r="16" spans="2:9" ht="34" customHeight="1" x14ac:dyDescent="0.35">
      <c r="E16" s="220" t="s">
        <v>133</v>
      </c>
      <c r="F16" s="201">
        <v>665963405</v>
      </c>
      <c r="G16" s="366">
        <f>SUM(F16:F17)</f>
        <v>681130730</v>
      </c>
      <c r="H16" s="367" t="s">
        <v>867</v>
      </c>
      <c r="I16" s="366">
        <v>681130730</v>
      </c>
    </row>
    <row r="17" spans="5:9" x14ac:dyDescent="0.35">
      <c r="E17" s="220" t="s">
        <v>347</v>
      </c>
      <c r="F17" s="201">
        <v>15167325</v>
      </c>
      <c r="G17" s="366"/>
      <c r="H17" s="367"/>
      <c r="I17" s="366"/>
    </row>
    <row r="18" spans="5:9" ht="27" customHeight="1" x14ac:dyDescent="0.35">
      <c r="E18" s="221" t="s">
        <v>137</v>
      </c>
      <c r="F18" s="203">
        <v>341644518</v>
      </c>
      <c r="G18" s="203">
        <f>F18</f>
        <v>341644518</v>
      </c>
      <c r="H18" s="202" t="s">
        <v>869</v>
      </c>
      <c r="I18" s="203">
        <v>341644518</v>
      </c>
    </row>
    <row r="19" spans="5:9" ht="15.65" customHeight="1" x14ac:dyDescent="0.35">
      <c r="E19" s="222" t="s">
        <v>142</v>
      </c>
      <c r="F19" s="205">
        <v>2498271993</v>
      </c>
      <c r="G19" s="362">
        <f>SUM(F19:F22)</f>
        <v>4526883740.4544001</v>
      </c>
      <c r="H19" s="363" t="s">
        <v>873</v>
      </c>
      <c r="I19" s="362">
        <v>4526883740.4499998</v>
      </c>
    </row>
    <row r="20" spans="5:9" x14ac:dyDescent="0.35">
      <c r="E20" s="222" t="s">
        <v>143</v>
      </c>
      <c r="F20" s="205">
        <v>1540159899</v>
      </c>
      <c r="G20" s="362"/>
      <c r="H20" s="363"/>
      <c r="I20" s="362"/>
    </row>
    <row r="21" spans="5:9" x14ac:dyDescent="0.35">
      <c r="E21" s="222" t="s">
        <v>349</v>
      </c>
      <c r="F21" s="205">
        <f>241210075.4544</f>
        <v>241210075.4544</v>
      </c>
      <c r="G21" s="362"/>
      <c r="H21" s="363"/>
      <c r="I21" s="362"/>
    </row>
    <row r="22" spans="5:9" x14ac:dyDescent="0.35">
      <c r="E22" s="222" t="s">
        <v>883</v>
      </c>
      <c r="F22" s="205">
        <v>247241773</v>
      </c>
      <c r="G22" s="362"/>
      <c r="H22" s="363"/>
      <c r="I22" s="362"/>
    </row>
    <row r="23" spans="5:9" x14ac:dyDescent="0.35">
      <c r="E23" s="223" t="s">
        <v>146</v>
      </c>
      <c r="F23" s="207">
        <v>2911205550</v>
      </c>
      <c r="G23" s="364">
        <f>SUM(F23:F26)</f>
        <v>3862828881</v>
      </c>
      <c r="H23" s="365" t="s">
        <v>871</v>
      </c>
      <c r="I23" s="364">
        <v>3862828881</v>
      </c>
    </row>
    <row r="24" spans="5:9" x14ac:dyDescent="0.35">
      <c r="E24" s="223" t="s">
        <v>147</v>
      </c>
      <c r="F24" s="207">
        <v>840788848</v>
      </c>
      <c r="G24" s="364"/>
      <c r="H24" s="365"/>
      <c r="I24" s="364"/>
    </row>
    <row r="25" spans="5:9" x14ac:dyDescent="0.35">
      <c r="E25" s="223" t="s">
        <v>350</v>
      </c>
      <c r="F25" s="207">
        <v>4601722</v>
      </c>
      <c r="G25" s="364"/>
      <c r="H25" s="365"/>
      <c r="I25" s="364"/>
    </row>
    <row r="26" spans="5:9" x14ac:dyDescent="0.35">
      <c r="E26" s="223" t="s">
        <v>884</v>
      </c>
      <c r="F26" s="207">
        <v>106232761</v>
      </c>
      <c r="G26" s="364"/>
      <c r="H26" s="365"/>
      <c r="I26" s="364"/>
    </row>
    <row r="27" spans="5:9" x14ac:dyDescent="0.35">
      <c r="E27" s="224" t="s">
        <v>150</v>
      </c>
      <c r="F27" s="209">
        <v>353898501</v>
      </c>
      <c r="G27" s="209">
        <f>F27</f>
        <v>353898501</v>
      </c>
      <c r="H27" s="208" t="s">
        <v>870</v>
      </c>
      <c r="I27" s="210">
        <v>353898501</v>
      </c>
    </row>
    <row r="28" spans="5:9" x14ac:dyDescent="0.35">
      <c r="E28" s="225" t="s">
        <v>188</v>
      </c>
      <c r="F28" s="212">
        <v>329148602</v>
      </c>
      <c r="G28" s="358">
        <f>SUM(F28:F31)</f>
        <v>642368927.14999998</v>
      </c>
      <c r="H28" s="359" t="s">
        <v>868</v>
      </c>
      <c r="I28" s="358">
        <v>642368927.14999998</v>
      </c>
    </row>
    <row r="29" spans="5:9" x14ac:dyDescent="0.35">
      <c r="E29" s="225" t="s">
        <v>189</v>
      </c>
      <c r="F29" s="212">
        <v>197347769</v>
      </c>
      <c r="G29" s="358"/>
      <c r="H29" s="359"/>
      <c r="I29" s="358"/>
    </row>
    <row r="30" spans="5:9" x14ac:dyDescent="0.35">
      <c r="E30" s="225" t="s">
        <v>360</v>
      </c>
      <c r="F30" s="212">
        <v>351762</v>
      </c>
      <c r="G30" s="358"/>
      <c r="H30" s="359"/>
      <c r="I30" s="358"/>
    </row>
    <row r="31" spans="5:9" x14ac:dyDescent="0.35">
      <c r="E31" s="225" t="s">
        <v>885</v>
      </c>
      <c r="F31" s="199">
        <v>115520794.15000001</v>
      </c>
      <c r="G31" s="358"/>
      <c r="H31" s="359"/>
      <c r="I31" s="358"/>
    </row>
    <row r="32" spans="5:9" x14ac:dyDescent="0.35">
      <c r="E32" s="224" t="s">
        <v>435</v>
      </c>
      <c r="F32" s="209">
        <v>491100000</v>
      </c>
      <c r="G32" s="209">
        <f>F32</f>
        <v>491100000</v>
      </c>
      <c r="H32" s="208" t="s">
        <v>866</v>
      </c>
      <c r="I32" s="209">
        <v>491100000</v>
      </c>
    </row>
    <row r="33" spans="5:9" ht="29" x14ac:dyDescent="0.35">
      <c r="E33" s="226" t="s">
        <v>574</v>
      </c>
      <c r="F33" s="214">
        <v>7413339885</v>
      </c>
      <c r="G33" s="214">
        <f>F33</f>
        <v>7413339885</v>
      </c>
      <c r="H33" s="213" t="s">
        <v>874</v>
      </c>
      <c r="I33" s="214">
        <v>7413339885</v>
      </c>
    </row>
    <row r="34" spans="5:9" x14ac:dyDescent="0.35">
      <c r="E34" s="215" t="s">
        <v>882</v>
      </c>
      <c r="F34" s="216">
        <f>SUM(F4:F33)</f>
        <v>45793766194.004402</v>
      </c>
      <c r="G34" s="216">
        <f>SUM(G4:G33)</f>
        <v>45793766194.004402</v>
      </c>
      <c r="H34" s="215"/>
      <c r="I34" s="216">
        <f>SUM(I4:I33)</f>
        <v>45793766194.000008</v>
      </c>
    </row>
    <row r="35" spans="5:9" x14ac:dyDescent="0.35">
      <c r="F35" s="193"/>
      <c r="G35" s="261"/>
    </row>
    <row r="36" spans="5:9" x14ac:dyDescent="0.35">
      <c r="F36" s="193"/>
      <c r="G36" s="262"/>
    </row>
  </sheetData>
  <mergeCells count="21">
    <mergeCell ref="B2:C2"/>
    <mergeCell ref="E2:F2"/>
    <mergeCell ref="H2:I2"/>
    <mergeCell ref="G13:G15"/>
    <mergeCell ref="H13:H15"/>
    <mergeCell ref="I13:I15"/>
    <mergeCell ref="G28:G31"/>
    <mergeCell ref="H28:H31"/>
    <mergeCell ref="I28:I31"/>
    <mergeCell ref="H4:H12"/>
    <mergeCell ref="G4:G12"/>
    <mergeCell ref="I4:I12"/>
    <mergeCell ref="G19:G22"/>
    <mergeCell ref="H19:H22"/>
    <mergeCell ref="I19:I22"/>
    <mergeCell ref="G23:G26"/>
    <mergeCell ref="H23:H26"/>
    <mergeCell ref="I23:I26"/>
    <mergeCell ref="G16:G17"/>
    <mergeCell ref="H16:H17"/>
    <mergeCell ref="I16:I17"/>
  </mergeCells>
  <pageMargins left="0.7" right="0.7" top="0.75" bottom="0.75" header="0.3" footer="0.3"/>
  <pageSetup orientation="portrait" verticalDpi="597"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workbookViewId="0">
      <selection sqref="A1:B1"/>
    </sheetView>
  </sheetViews>
  <sheetFormatPr baseColWidth="10" defaultColWidth="11.453125" defaultRowHeight="14.5" x14ac:dyDescent="0.35"/>
  <cols>
    <col min="1" max="1" width="50.26953125" customWidth="1"/>
    <col min="2" max="2" width="68.453125" customWidth="1"/>
  </cols>
  <sheetData>
    <row r="1" spans="1:2" ht="71.5" customHeight="1" thickBot="1" x14ac:dyDescent="0.4">
      <c r="A1" s="338"/>
      <c r="B1" s="339"/>
    </row>
    <row r="2" spans="1:2" ht="15" thickBot="1" x14ac:dyDescent="0.4">
      <c r="A2" s="340" t="s">
        <v>713</v>
      </c>
      <c r="B2" s="341"/>
    </row>
    <row r="3" spans="1:2" ht="15" thickBot="1" x14ac:dyDescent="0.4">
      <c r="A3" s="342" t="s">
        <v>714</v>
      </c>
      <c r="B3" s="343"/>
    </row>
    <row r="4" spans="1:2" ht="15" thickBot="1" x14ac:dyDescent="0.4">
      <c r="A4" s="118" t="s">
        <v>587</v>
      </c>
      <c r="B4" s="118" t="s">
        <v>588</v>
      </c>
    </row>
    <row r="5" spans="1:2" ht="15" thickBot="1" x14ac:dyDescent="0.4">
      <c r="A5" s="62" t="s">
        <v>715</v>
      </c>
      <c r="B5" s="63"/>
    </row>
    <row r="6" spans="1:2" ht="15.5" thickTop="1" thickBot="1" x14ac:dyDescent="0.4">
      <c r="A6" s="64" t="s">
        <v>716</v>
      </c>
      <c r="B6" s="63"/>
    </row>
    <row r="7" spans="1:2" ht="15.5" thickTop="1" thickBot="1" x14ac:dyDescent="0.4">
      <c r="A7" s="119" t="s">
        <v>717</v>
      </c>
    </row>
    <row r="8" spans="1:2" ht="15.5" thickTop="1" thickBot="1" x14ac:dyDescent="0.4">
      <c r="A8" s="120" t="s">
        <v>718</v>
      </c>
      <c r="B8" s="63"/>
    </row>
    <row r="9" spans="1:2" ht="15.5" thickTop="1" thickBot="1" x14ac:dyDescent="0.4">
      <c r="A9" s="121" t="s">
        <v>719</v>
      </c>
      <c r="B9" s="63"/>
    </row>
    <row r="10" spans="1:2" ht="15.5" thickTop="1" thickBot="1" x14ac:dyDescent="0.4">
      <c r="A10" s="121" t="s">
        <v>640</v>
      </c>
      <c r="B10" s="63"/>
    </row>
    <row r="11" spans="1:2" ht="15.5" thickTop="1" thickBot="1" x14ac:dyDescent="0.4">
      <c r="A11" s="121" t="s">
        <v>641</v>
      </c>
      <c r="B11" s="63"/>
    </row>
    <row r="12" spans="1:2" ht="15.5" thickTop="1" thickBot="1" x14ac:dyDescent="0.4">
      <c r="A12" s="119" t="s">
        <v>720</v>
      </c>
      <c r="B12" s="63"/>
    </row>
    <row r="13" spans="1:2" ht="15.5" thickTop="1" thickBot="1" x14ac:dyDescent="0.4">
      <c r="A13" s="119" t="s">
        <v>721</v>
      </c>
      <c r="B13" s="63"/>
    </row>
  </sheetData>
  <mergeCells count="3">
    <mergeCell ref="A1:B1"/>
    <mergeCell ref="A2:B2"/>
    <mergeCell ref="A3:B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2</vt:i4>
      </vt:variant>
    </vt:vector>
  </HeadingPairs>
  <TitlesOfParts>
    <vt:vector size="10" baseType="lpstr">
      <vt:lpstr>Datos Generales</vt:lpstr>
      <vt:lpstr>Anexo 5.1 INGRESOS</vt:lpstr>
      <vt:lpstr>Protocolo Ingresos</vt:lpstr>
      <vt:lpstr>Protocolo_Gastos</vt:lpstr>
      <vt:lpstr>Anexo 5.2. informe Gastos</vt:lpstr>
      <vt:lpstr>Anexo 5.2A</vt:lpstr>
      <vt:lpstr>Hoja1</vt:lpstr>
      <vt:lpstr>Protocolo_Gastos Inversión</vt:lpstr>
      <vt:lpstr>Lista_CAR</vt:lpstr>
      <vt:lpstr>Vigencias</vt:lpstr>
    </vt:vector>
  </TitlesOfParts>
  <Manager>nortiz@claro.net.co</Manager>
  <Company>Derechos protegidos de autor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Material de Capacitación a las CAR</dc:title>
  <dc:subject/>
  <dc:creator>Usuario</dc:creator>
  <cp:keywords>Documento No Oficial</cp:keywords>
  <dc:description>Matriz elaborada por Néstor Ortiz Pérez, Consultor GIZ-MADS en el marco de PROMAC</dc:description>
  <cp:lastModifiedBy>Carolina Puentes Carvajal</cp:lastModifiedBy>
  <cp:revision/>
  <cp:lastPrinted>2025-02-18T14:29:04Z</cp:lastPrinted>
  <dcterms:created xsi:type="dcterms:W3CDTF">2016-11-26T19:57:08Z</dcterms:created>
  <dcterms:modified xsi:type="dcterms:W3CDTF">2025-06-12T20:04:47Z</dcterms:modified>
  <cp:category>Capacitación</cp:category>
  <cp:contentStatus>Preliminar</cp:contentStatus>
</cp:coreProperties>
</file>