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barrera\Documents\presupuesto2019\EJECUCIONES\JUNIO\"/>
    </mc:Choice>
  </mc:AlternateContent>
  <bookViews>
    <workbookView xWindow="0" yWindow="0" windowWidth="28800" windowHeight="11835" activeTab="1"/>
  </bookViews>
  <sheets>
    <sheet name="INGRESOS " sheetId="1" r:id="rId1"/>
    <sheet name="GASTOS 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2" l="1"/>
  <c r="G7" i="2" l="1"/>
  <c r="C7" i="2" l="1"/>
  <c r="F7" i="2"/>
  <c r="I14" i="2"/>
  <c r="J9" i="2"/>
  <c r="B10" i="2"/>
  <c r="B9" i="2"/>
  <c r="D10" i="2" l="1"/>
  <c r="C11" i="2"/>
  <c r="C10" i="2"/>
  <c r="B16" i="2"/>
  <c r="J36" i="2"/>
  <c r="I36" i="2"/>
  <c r="H36" i="2"/>
  <c r="G36" i="2"/>
  <c r="F36" i="2"/>
  <c r="E36" i="2"/>
  <c r="D36" i="2"/>
  <c r="C36" i="2"/>
  <c r="B36" i="2"/>
  <c r="C32" i="2"/>
  <c r="B32" i="2"/>
  <c r="D35" i="2"/>
  <c r="D32" i="2" s="1"/>
  <c r="C35" i="2"/>
  <c r="H35" i="2"/>
  <c r="D44" i="1" l="1"/>
  <c r="D43" i="1"/>
  <c r="D20" i="1"/>
  <c r="D32" i="1"/>
  <c r="D22" i="2" l="1"/>
  <c r="D11" i="2"/>
  <c r="G14" i="2"/>
  <c r="B28" i="2" l="1"/>
  <c r="D42" i="2"/>
  <c r="C42" i="2"/>
  <c r="B42" i="2"/>
  <c r="H39" i="2"/>
  <c r="J39" i="2"/>
  <c r="I39" i="2"/>
  <c r="G11" i="2"/>
  <c r="G10" i="2"/>
  <c r="A3" i="2"/>
  <c r="C31" i="1"/>
  <c r="G8" i="2" l="1"/>
  <c r="G28" i="2"/>
  <c r="G26" i="2" s="1"/>
  <c r="F28" i="2"/>
  <c r="F26" i="2" s="1"/>
  <c r="E28" i="2"/>
  <c r="E26" i="2" s="1"/>
  <c r="J49" i="2" l="1"/>
  <c r="I49" i="2"/>
  <c r="H49" i="2"/>
  <c r="J48" i="2"/>
  <c r="I48" i="2"/>
  <c r="H48" i="2"/>
  <c r="I47" i="2"/>
  <c r="H47" i="2"/>
  <c r="J47" i="2"/>
  <c r="I46" i="2"/>
  <c r="H46" i="2"/>
  <c r="C45" i="2"/>
  <c r="I45" i="2" s="1"/>
  <c r="B45" i="2"/>
  <c r="H45" i="2" s="1"/>
  <c r="I44" i="2"/>
  <c r="H44" i="2"/>
  <c r="J44" i="2"/>
  <c r="I43" i="2"/>
  <c r="H43" i="2"/>
  <c r="I42" i="2"/>
  <c r="H42" i="2"/>
  <c r="I41" i="2"/>
  <c r="H41" i="2"/>
  <c r="D40" i="2"/>
  <c r="J40" i="2" s="1"/>
  <c r="C40" i="2"/>
  <c r="I40" i="2" s="1"/>
  <c r="B40" i="2"/>
  <c r="H40" i="2" s="1"/>
  <c r="J38" i="2"/>
  <c r="I38" i="2"/>
  <c r="H38" i="2"/>
  <c r="I37" i="2"/>
  <c r="H37" i="2"/>
  <c r="J37" i="2"/>
  <c r="I34" i="2"/>
  <c r="H34" i="2"/>
  <c r="J34" i="2"/>
  <c r="J33" i="2"/>
  <c r="I33" i="2"/>
  <c r="H33" i="2"/>
  <c r="I32" i="2"/>
  <c r="H32" i="2"/>
  <c r="I31" i="2"/>
  <c r="H31" i="2"/>
  <c r="J31" i="2"/>
  <c r="I30" i="2"/>
  <c r="H30" i="2"/>
  <c r="J30" i="2"/>
  <c r="I29" i="2"/>
  <c r="H29" i="2"/>
  <c r="J29" i="2"/>
  <c r="D28" i="2"/>
  <c r="C28" i="2"/>
  <c r="G50" i="2"/>
  <c r="F50" i="2"/>
  <c r="E50" i="2"/>
  <c r="J23" i="2"/>
  <c r="I23" i="2"/>
  <c r="H23" i="2"/>
  <c r="I22" i="2"/>
  <c r="I21" i="2" s="1"/>
  <c r="H22" i="2"/>
  <c r="H21" i="2" s="1"/>
  <c r="J22" i="2"/>
  <c r="J21" i="2" s="1"/>
  <c r="G21" i="2"/>
  <c r="G20" i="2" s="1"/>
  <c r="F21" i="2"/>
  <c r="F20" i="2" s="1"/>
  <c r="E21" i="2"/>
  <c r="E20" i="2" s="1"/>
  <c r="C21" i="2"/>
  <c r="C20" i="2" s="1"/>
  <c r="B21" i="2"/>
  <c r="B20" i="2" s="1"/>
  <c r="J19" i="2"/>
  <c r="I19" i="2"/>
  <c r="H19" i="2"/>
  <c r="J18" i="2"/>
  <c r="I18" i="2"/>
  <c r="H18" i="2"/>
  <c r="G17" i="2"/>
  <c r="F17" i="2"/>
  <c r="E17" i="2"/>
  <c r="D17" i="2"/>
  <c r="C17" i="2"/>
  <c r="B17" i="2"/>
  <c r="I16" i="2"/>
  <c r="H16" i="2"/>
  <c r="J16" i="2"/>
  <c r="I15" i="2"/>
  <c r="H15" i="2"/>
  <c r="J15" i="2"/>
  <c r="H14" i="2"/>
  <c r="J14" i="2"/>
  <c r="G13" i="2"/>
  <c r="F13" i="2"/>
  <c r="E13" i="2"/>
  <c r="C13" i="2"/>
  <c r="B13" i="2"/>
  <c r="B12" i="2" s="1"/>
  <c r="H11" i="2"/>
  <c r="H10" i="2"/>
  <c r="I10" i="2"/>
  <c r="I9" i="2"/>
  <c r="H9" i="2"/>
  <c r="E8" i="2"/>
  <c r="C8" i="2"/>
  <c r="B8" i="2"/>
  <c r="I7" i="2"/>
  <c r="H7" i="2"/>
  <c r="D49" i="1"/>
  <c r="C49" i="1"/>
  <c r="D41" i="1"/>
  <c r="D33" i="1" s="1"/>
  <c r="C41" i="1"/>
  <c r="C33" i="1" s="1"/>
  <c r="D25" i="1"/>
  <c r="C25" i="1"/>
  <c r="C20" i="1"/>
  <c r="D13" i="1"/>
  <c r="C13" i="1"/>
  <c r="D8" i="1"/>
  <c r="C8" i="1"/>
  <c r="E12" i="2" l="1"/>
  <c r="E24" i="2" s="1"/>
  <c r="C26" i="2"/>
  <c r="C50" i="2" s="1"/>
  <c r="H28" i="2"/>
  <c r="H26" i="2" s="1"/>
  <c r="H50" i="2" s="1"/>
  <c r="B26" i="2"/>
  <c r="B50" i="2" s="1"/>
  <c r="J42" i="2"/>
  <c r="H20" i="2"/>
  <c r="J28" i="2"/>
  <c r="D45" i="2"/>
  <c r="J45" i="2" s="1"/>
  <c r="J20" i="2"/>
  <c r="J17" i="2"/>
  <c r="I28" i="2"/>
  <c r="I26" i="2" s="1"/>
  <c r="F12" i="2"/>
  <c r="I13" i="2"/>
  <c r="C12" i="2"/>
  <c r="C24" i="2" s="1"/>
  <c r="H17" i="2"/>
  <c r="I20" i="2"/>
  <c r="G12" i="2"/>
  <c r="B24" i="2"/>
  <c r="D13" i="2"/>
  <c r="I17" i="2"/>
  <c r="D21" i="2"/>
  <c r="D20" i="2" s="1"/>
  <c r="J13" i="2"/>
  <c r="H13" i="2"/>
  <c r="H12" i="2" s="1"/>
  <c r="F8" i="2"/>
  <c r="H8" i="2"/>
  <c r="D12" i="1"/>
  <c r="D7" i="1" s="1"/>
  <c r="D6" i="1" s="1"/>
  <c r="C12" i="1"/>
  <c r="C7" i="1" s="1"/>
  <c r="C6" i="1" s="1"/>
  <c r="C54" i="1" s="1"/>
  <c r="I8" i="2"/>
  <c r="D8" i="2"/>
  <c r="J41" i="2"/>
  <c r="J46" i="2"/>
  <c r="J7" i="2"/>
  <c r="J43" i="2"/>
  <c r="F24" i="2" l="1"/>
  <c r="D54" i="1"/>
  <c r="H24" i="2"/>
  <c r="D26" i="2"/>
  <c r="D50" i="2" s="1"/>
  <c r="I12" i="2"/>
  <c r="I24" i="2" s="1"/>
  <c r="D12" i="2"/>
  <c r="D24" i="2" s="1"/>
  <c r="J12" i="2"/>
  <c r="I50" i="2"/>
  <c r="G24" i="2"/>
  <c r="J10" i="2"/>
  <c r="J8" i="2" s="1"/>
  <c r="J32" i="2"/>
  <c r="J26" i="2" s="1"/>
  <c r="J24" i="2" l="1"/>
  <c r="J50" i="2"/>
</calcChain>
</file>

<file path=xl/sharedStrings.xml><?xml version="1.0" encoding="utf-8"?>
<sst xmlns="http://schemas.openxmlformats.org/spreadsheetml/2006/main" count="140" uniqueCount="101">
  <si>
    <t xml:space="preserve">ANEXO No. 5-1. INFORME DE EJECUCION PRESUPUESTAL DE INGRESOS </t>
  </si>
  <si>
    <t>NIVEL RENTISTICO</t>
  </si>
  <si>
    <t>APROPIADO</t>
  </si>
  <si>
    <t>RECAUDADO</t>
  </si>
  <si>
    <t>INGRESOS PROPIOS</t>
  </si>
  <si>
    <t>INGRESOS CORRIENTES</t>
  </si>
  <si>
    <t>Tributarios</t>
  </si>
  <si>
    <t>Participación Ambiental Municipios</t>
  </si>
  <si>
    <t>Sobretasa Ambiental</t>
  </si>
  <si>
    <t>Otros</t>
  </si>
  <si>
    <t>No Tributarios</t>
  </si>
  <si>
    <t>Venta de Bienes y Servicios</t>
  </si>
  <si>
    <t>Licencias, permisos y tramites ambientales</t>
  </si>
  <si>
    <t>Otros por Venta de Bienes y Servicios</t>
  </si>
  <si>
    <t>Operaciones Comerciales</t>
  </si>
  <si>
    <t>Aportes Patronales</t>
  </si>
  <si>
    <t>Aportes de Afiliados</t>
  </si>
  <si>
    <t>Aportes de otras entidades</t>
  </si>
  <si>
    <t>Transferencias Sector Electrico</t>
  </si>
  <si>
    <t>Compensación Explotación Minera</t>
  </si>
  <si>
    <t>Convenios</t>
  </si>
  <si>
    <t>Otros Aportes de Otras Entidades</t>
  </si>
  <si>
    <t>Otros Ingresos</t>
  </si>
  <si>
    <t>Tasa Retribitiva y Compensatoria</t>
  </si>
  <si>
    <t>Tasa Material de Arrastre</t>
  </si>
  <si>
    <t>Tasa por Uso del Agua</t>
  </si>
  <si>
    <t>Tasa Aprovechamiento Forestal</t>
  </si>
  <si>
    <t>Tasa Recurso Hidrobiologico</t>
  </si>
  <si>
    <t>Multas y sanciones</t>
  </si>
  <si>
    <t>RECURSOS DE CAPITAL</t>
  </si>
  <si>
    <t>Crédito externo</t>
  </si>
  <si>
    <t>Perfeccionado</t>
  </si>
  <si>
    <t>Autorizado</t>
  </si>
  <si>
    <t>Crédito Interno</t>
  </si>
  <si>
    <t>Rendimientos Financieros</t>
  </si>
  <si>
    <t>Recursos del Balance</t>
  </si>
  <si>
    <t>Venta de Activos</t>
  </si>
  <si>
    <t>Excedentes Financieros</t>
  </si>
  <si>
    <t>Cancelación de Reservas</t>
  </si>
  <si>
    <t>Recuperación de Cartera</t>
  </si>
  <si>
    <t>Otros Recursos del Balance</t>
  </si>
  <si>
    <t>Donaciones</t>
  </si>
  <si>
    <t>RENTAS PARAFISCALES</t>
  </si>
  <si>
    <t>APORTES DE LA NACION</t>
  </si>
  <si>
    <t>Funcionamiento</t>
  </si>
  <si>
    <t>Servicio de la Deuda</t>
  </si>
  <si>
    <t>Inversión</t>
  </si>
  <si>
    <t>Rezago Año Anterior</t>
  </si>
  <si>
    <t>TOTAL INGRESOS VIGENCIA</t>
  </si>
  <si>
    <t xml:space="preserve">ANEXO No.5-2. INFORME DE EJECUCION PRESUPUESTAL DE GASTOS </t>
  </si>
  <si>
    <t>CONCEPTO</t>
  </si>
  <si>
    <t>RECURSOS PROPIOS
$</t>
  </si>
  <si>
    <t>RECURSOS DE LA NACION 
$</t>
  </si>
  <si>
    <t>TOTAL RECURSOS 
(PROPIOS -NACION)
$</t>
  </si>
  <si>
    <t>APROPIACION DEFINITIVA</t>
  </si>
  <si>
    <t>EJECUCION    (COMPROMISOS)</t>
  </si>
  <si>
    <t>GASTOS DE PERSONAL</t>
  </si>
  <si>
    <t>GASTOS GENERALES</t>
  </si>
  <si>
    <t>Adquisición de Bienes</t>
  </si>
  <si>
    <t>Adquisición de Servicios</t>
  </si>
  <si>
    <t>Impuestos y Multas</t>
  </si>
  <si>
    <t>TRANSFERENCIAS CORRIENTES</t>
  </si>
  <si>
    <t>ADMINISTRACION PUBLICA CENTRAL</t>
  </si>
  <si>
    <t>Cuota de Auditaje Contaloria Nacional</t>
  </si>
  <si>
    <t>Fondo de Compensación Ambiental</t>
  </si>
  <si>
    <t xml:space="preserve">TRANSFERENCIAS PREVISION Y SEGURIDAD SOCIAL </t>
  </si>
  <si>
    <t>Mesadas Pensionales</t>
  </si>
  <si>
    <t>Bonos pensionales</t>
  </si>
  <si>
    <t>OTRAS TRANSFERENCIAS</t>
  </si>
  <si>
    <t>SENTENCIAS Y CONCILIACIONES</t>
  </si>
  <si>
    <t>Sentencias y Conciliaciones</t>
  </si>
  <si>
    <t xml:space="preserve">OTRAS </t>
  </si>
  <si>
    <t>TOTAL GASTOS DE FUNCIONAMIENTO</t>
  </si>
  <si>
    <t xml:space="preserve"> </t>
  </si>
  <si>
    <t>TOTAL INVERSION</t>
  </si>
  <si>
    <t>Programa 2</t>
  </si>
  <si>
    <t>Programa 3</t>
  </si>
  <si>
    <t>Programa 4</t>
  </si>
  <si>
    <t>Programa 5</t>
  </si>
  <si>
    <t>Programa 6</t>
  </si>
  <si>
    <t>Pograma 1</t>
  </si>
  <si>
    <t>1,1 Ordenamiento y Admon RH y Cuencas Hidrograficas</t>
  </si>
  <si>
    <t>1,2 Recuperacion de Cuencas Hidrograficas</t>
  </si>
  <si>
    <t>1,3 descontaminacion de Fuentes Hidricas</t>
  </si>
  <si>
    <t>2,1 Conocimiento y Planificacion de Ecosistemas Estrategicos</t>
  </si>
  <si>
    <t>2,2 Conservacion y Recuperacion de Ecosistemas Estrategicos y su Biodiversidad</t>
  </si>
  <si>
    <t>3,1 Crecimiento Verde de Sectores Productivos</t>
  </si>
  <si>
    <t>3,2 Areas  Urbanas Sostenibles y Resilientes</t>
  </si>
  <si>
    <t>4,1 Control y vigilancia Ambiental</t>
  </si>
  <si>
    <t>5,1 Planificacion Ambiental Territorial</t>
  </si>
  <si>
    <t>5,2 Gestion del Riesgo de Desastres</t>
  </si>
  <si>
    <t>6,1 CAM Modelo de Gestion Corporativa</t>
  </si>
  <si>
    <t>6,2 Educacion Ambiental Opita de Corazon</t>
  </si>
  <si>
    <t>TOTAL PRESUPUESTO  DE INVERSION</t>
  </si>
  <si>
    <t xml:space="preserve">  </t>
  </si>
  <si>
    <t>CORPORACION AUTONOMA REGIONAL DEL ALTO MAGDALENA CAM</t>
  </si>
  <si>
    <t>3,3 Crecimiento Verde de Sectores Productivos-Vigencias Expiradas</t>
  </si>
  <si>
    <t>EJECUCION    (PAGOS Y CXP)</t>
  </si>
  <si>
    <t>RECURSOS VIGENCIA :   JUNIO DE 2019</t>
  </si>
  <si>
    <t>RECURSOS VIGENCIA:  JUNIO DE  2019</t>
  </si>
  <si>
    <t>2,3 Conservacion y Recuperacion de Ecosistemas Estrategicos y su Biodiversidad- Vigencias Expiradas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</si>
</sst>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0"/>
      <name val="Univers"/>
      <family val="2"/>
    </font>
    <font>
      <b/>
      <sz val="8"/>
      <name val="Univers"/>
    </font>
    <font>
      <sz val="10"/>
      <name val="Univer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2" fillId="2" borderId="0" xfId="2" applyFill="1"/>
    <xf numFmtId="0" fontId="2" fillId="0" borderId="0" xfId="2"/>
    <xf numFmtId="0" fontId="3" fillId="0" borderId="0" xfId="2" applyFont="1" applyAlignment="1" applyProtection="1">
      <alignment horizontal="center"/>
    </xf>
    <xf numFmtId="0" fontId="2" fillId="0" borderId="0" xfId="2" applyFont="1"/>
    <xf numFmtId="0" fontId="3" fillId="0" borderId="1" xfId="2" applyFont="1" applyBorder="1" applyAlignment="1" applyProtection="1"/>
    <xf numFmtId="0" fontId="2" fillId="0" borderId="0" xfId="2" applyFont="1" applyProtection="1"/>
    <xf numFmtId="0" fontId="4" fillId="0" borderId="2" xfId="0" applyFont="1" applyBorder="1" applyProtection="1"/>
    <xf numFmtId="0" fontId="5" fillId="0" borderId="2" xfId="0" applyFont="1" applyBorder="1" applyAlignment="1" applyProtection="1">
      <alignment horizontal="center" vertical="top"/>
    </xf>
    <xf numFmtId="0" fontId="2" fillId="0" borderId="0" xfId="2" applyFont="1" applyAlignment="1">
      <alignment vertical="center"/>
    </xf>
    <xf numFmtId="1" fontId="6" fillId="3" borderId="2" xfId="0" applyNumberFormat="1" applyFont="1" applyFill="1" applyBorder="1" applyProtection="1"/>
    <xf numFmtId="0" fontId="5" fillId="3" borderId="2" xfId="0" applyFont="1" applyFill="1" applyBorder="1" applyProtection="1"/>
    <xf numFmtId="3" fontId="5" fillId="3" borderId="2" xfId="1" applyNumberFormat="1" applyFont="1" applyFill="1" applyBorder="1" applyProtection="1"/>
    <xf numFmtId="1" fontId="6" fillId="4" borderId="2" xfId="0" applyNumberFormat="1" applyFont="1" applyFill="1" applyBorder="1" applyProtection="1"/>
    <xf numFmtId="0" fontId="5" fillId="4" borderId="2" xfId="0" applyFont="1" applyFill="1" applyBorder="1" applyProtection="1"/>
    <xf numFmtId="3" fontId="5" fillId="4" borderId="2" xfId="1" applyNumberFormat="1" applyFont="1" applyFill="1" applyBorder="1" applyProtection="1"/>
    <xf numFmtId="1" fontId="6" fillId="5" borderId="2" xfId="0" applyNumberFormat="1" applyFont="1" applyFill="1" applyBorder="1" applyProtection="1"/>
    <xf numFmtId="0" fontId="5" fillId="5" borderId="2" xfId="0" applyFont="1" applyFill="1" applyBorder="1" applyProtection="1"/>
    <xf numFmtId="3" fontId="5" fillId="5" borderId="2" xfId="1" applyNumberFormat="1" applyFont="1" applyFill="1" applyBorder="1" applyProtection="1"/>
    <xf numFmtId="1" fontId="6" fillId="0" borderId="2" xfId="0" applyNumberFormat="1" applyFont="1" applyBorder="1" applyProtection="1"/>
    <xf numFmtId="0" fontId="4" fillId="0" borderId="2" xfId="0" applyFont="1" applyFill="1" applyBorder="1" applyProtection="1"/>
    <xf numFmtId="3" fontId="4" fillId="0" borderId="2" xfId="1" applyNumberFormat="1" applyFont="1" applyFill="1" applyBorder="1" applyProtection="1"/>
    <xf numFmtId="0" fontId="7" fillId="0" borderId="0" xfId="2" applyFont="1"/>
    <xf numFmtId="0" fontId="6" fillId="0" borderId="2" xfId="0" applyFont="1" applyFill="1" applyBorder="1" applyProtection="1"/>
    <xf numFmtId="3" fontId="6" fillId="0" borderId="2" xfId="1" applyNumberFormat="1" applyFont="1" applyFill="1" applyBorder="1" applyProtection="1"/>
    <xf numFmtId="0" fontId="8" fillId="0" borderId="0" xfId="2" applyFont="1"/>
    <xf numFmtId="0" fontId="5" fillId="0" borderId="2" xfId="0" applyFont="1" applyBorder="1" applyProtection="1"/>
    <xf numFmtId="3" fontId="5" fillId="0" borderId="2" xfId="1" applyNumberFormat="1" applyFont="1" applyBorder="1" applyProtection="1"/>
    <xf numFmtId="1" fontId="4" fillId="0" borderId="2" xfId="0" applyNumberFormat="1" applyFont="1" applyBorder="1" applyProtection="1"/>
    <xf numFmtId="3" fontId="6" fillId="0" borderId="2" xfId="1" applyNumberFormat="1" applyFont="1" applyBorder="1" applyProtection="1"/>
    <xf numFmtId="1" fontId="5" fillId="3" borderId="2" xfId="0" applyNumberFormat="1" applyFont="1" applyFill="1" applyBorder="1" applyProtection="1"/>
    <xf numFmtId="1" fontId="6" fillId="6" borderId="2" xfId="0" applyNumberFormat="1" applyFont="1" applyFill="1" applyBorder="1" applyProtection="1"/>
    <xf numFmtId="1" fontId="5" fillId="6" borderId="2" xfId="0" applyNumberFormat="1" applyFont="1" applyFill="1" applyBorder="1" applyProtection="1"/>
    <xf numFmtId="3" fontId="6" fillId="6" borderId="2" xfId="1" applyNumberFormat="1" applyFont="1" applyFill="1" applyBorder="1" applyProtection="1"/>
    <xf numFmtId="3" fontId="5" fillId="6" borderId="2" xfId="1" applyNumberFormat="1" applyFont="1" applyFill="1" applyBorder="1" applyProtection="1"/>
    <xf numFmtId="0" fontId="3" fillId="2" borderId="0" xfId="2" applyFont="1" applyFill="1" applyBorder="1" applyAlignment="1">
      <alignment horizontal="center" vertical="center"/>
    </xf>
    <xf numFmtId="0" fontId="2" fillId="0" borderId="0" xfId="2" applyAlignment="1">
      <alignment vertical="center"/>
    </xf>
    <xf numFmtId="0" fontId="3" fillId="0" borderId="8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3" fontId="11" fillId="0" borderId="16" xfId="0" applyNumberFormat="1" applyFont="1" applyFill="1" applyBorder="1" applyAlignment="1" applyProtection="1">
      <alignment vertical="center"/>
    </xf>
    <xf numFmtId="3" fontId="11" fillId="0" borderId="17" xfId="0" applyNumberFormat="1" applyFont="1" applyFill="1" applyBorder="1" applyAlignment="1" applyProtection="1">
      <alignment vertical="center"/>
    </xf>
    <xf numFmtId="3" fontId="11" fillId="0" borderId="18" xfId="0" applyNumberFormat="1" applyFont="1" applyFill="1" applyBorder="1" applyAlignment="1" applyProtection="1">
      <alignment vertical="center"/>
    </xf>
    <xf numFmtId="3" fontId="11" fillId="0" borderId="19" xfId="0" applyNumberFormat="1" applyFont="1" applyFill="1" applyBorder="1" applyAlignment="1" applyProtection="1">
      <alignment vertical="center"/>
    </xf>
    <xf numFmtId="3" fontId="4" fillId="0" borderId="20" xfId="0" applyNumberFormat="1" applyFont="1" applyFill="1" applyBorder="1" applyAlignment="1" applyProtection="1">
      <alignment vertical="center"/>
    </xf>
    <xf numFmtId="3" fontId="11" fillId="0" borderId="21" xfId="0" applyNumberFormat="1" applyFont="1" applyFill="1" applyBorder="1" applyAlignment="1" applyProtection="1">
      <alignment vertical="center"/>
    </xf>
    <xf numFmtId="3" fontId="11" fillId="0" borderId="10" xfId="0" applyNumberFormat="1" applyFont="1" applyFill="1" applyBorder="1" applyAlignment="1" applyProtection="1">
      <alignment vertical="center"/>
    </xf>
    <xf numFmtId="3" fontId="11" fillId="0" borderId="11" xfId="0" applyNumberFormat="1" applyFont="1" applyFill="1" applyBorder="1" applyAlignment="1" applyProtection="1">
      <alignment vertical="center"/>
    </xf>
    <xf numFmtId="3" fontId="11" fillId="0" borderId="12" xfId="0" applyNumberFormat="1" applyFont="1" applyFill="1" applyBorder="1" applyAlignment="1" applyProtection="1">
      <alignment vertical="center"/>
    </xf>
    <xf numFmtId="3" fontId="4" fillId="0" borderId="22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3" fontId="4" fillId="0" borderId="23" xfId="0" applyNumberFormat="1" applyFont="1" applyFill="1" applyBorder="1" applyAlignment="1" applyProtection="1">
      <alignment vertical="center"/>
    </xf>
    <xf numFmtId="3" fontId="4" fillId="0" borderId="24" xfId="0" applyNumberFormat="1" applyFont="1" applyFill="1" applyBorder="1" applyAlignment="1" applyProtection="1">
      <alignment vertical="center"/>
    </xf>
    <xf numFmtId="3" fontId="4" fillId="0" borderId="25" xfId="0" applyNumberFormat="1" applyFont="1" applyFill="1" applyBorder="1" applyAlignment="1" applyProtection="1">
      <alignment vertical="center"/>
    </xf>
    <xf numFmtId="3" fontId="4" fillId="0" borderId="26" xfId="0" applyNumberFormat="1" applyFont="1" applyFill="1" applyBorder="1" applyAlignment="1" applyProtection="1">
      <alignment vertical="center"/>
    </xf>
    <xf numFmtId="3" fontId="4" fillId="0" borderId="27" xfId="0" applyNumberFormat="1" applyFont="1" applyFill="1" applyBorder="1" applyAlignment="1" applyProtection="1">
      <alignment vertical="center"/>
    </xf>
    <xf numFmtId="3" fontId="5" fillId="0" borderId="22" xfId="0" applyNumberFormat="1" applyFont="1" applyFill="1" applyBorder="1" applyAlignment="1" applyProtection="1">
      <alignment vertical="center"/>
    </xf>
    <xf numFmtId="3" fontId="5" fillId="0" borderId="20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vertical="center"/>
    </xf>
    <xf numFmtId="3" fontId="5" fillId="0" borderId="23" xfId="0" applyNumberFormat="1" applyFont="1" applyFill="1" applyBorder="1" applyAlignment="1" applyProtection="1">
      <alignment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3" fontId="11" fillId="0" borderId="22" xfId="0" applyNumberFormat="1" applyFont="1" applyFill="1" applyBorder="1" applyAlignment="1" applyProtection="1">
      <alignment vertical="center"/>
    </xf>
    <xf numFmtId="3" fontId="11" fillId="0" borderId="20" xfId="0" applyNumberFormat="1" applyFont="1" applyFill="1" applyBorder="1" applyAlignment="1" applyProtection="1">
      <alignment vertical="center"/>
    </xf>
    <xf numFmtId="3" fontId="11" fillId="0" borderId="2" xfId="0" applyNumberFormat="1" applyFont="1" applyFill="1" applyBorder="1" applyAlignment="1" applyProtection="1">
      <alignment vertical="center"/>
    </xf>
    <xf numFmtId="3" fontId="11" fillId="0" borderId="23" xfId="0" applyNumberFormat="1" applyFont="1" applyFill="1" applyBorder="1" applyAlignment="1" applyProtection="1">
      <alignment vertical="center"/>
    </xf>
    <xf numFmtId="3" fontId="5" fillId="0" borderId="24" xfId="0" applyNumberFormat="1" applyFont="1" applyFill="1" applyBorder="1" applyAlignment="1" applyProtection="1">
      <alignment vertical="center"/>
    </xf>
    <xf numFmtId="3" fontId="5" fillId="0" borderId="25" xfId="0" applyNumberFormat="1" applyFont="1" applyFill="1" applyBorder="1" applyAlignment="1" applyProtection="1">
      <alignment vertical="center"/>
    </xf>
    <xf numFmtId="3" fontId="5" fillId="0" borderId="26" xfId="0" applyNumberFormat="1" applyFont="1" applyFill="1" applyBorder="1" applyAlignment="1" applyProtection="1">
      <alignment vertical="center"/>
    </xf>
    <xf numFmtId="3" fontId="5" fillId="0" borderId="27" xfId="0" applyNumberFormat="1" applyFont="1" applyFill="1" applyBorder="1" applyAlignment="1" applyProtection="1">
      <alignment vertical="center"/>
    </xf>
    <xf numFmtId="3" fontId="4" fillId="0" borderId="6" xfId="0" applyNumberFormat="1" applyFont="1" applyBorder="1" applyAlignment="1" applyProtection="1">
      <alignment vertical="center"/>
    </xf>
    <xf numFmtId="3" fontId="4" fillId="0" borderId="28" xfId="0" applyNumberFormat="1" applyFont="1" applyBorder="1" applyAlignment="1" applyProtection="1">
      <alignment vertical="center"/>
    </xf>
    <xf numFmtId="3" fontId="4" fillId="0" borderId="29" xfId="0" applyNumberFormat="1" applyFont="1" applyBorder="1" applyAlignment="1" applyProtection="1">
      <alignment vertical="center"/>
    </xf>
    <xf numFmtId="3" fontId="4" fillId="0" borderId="30" xfId="0" applyNumberFormat="1" applyFont="1" applyBorder="1" applyAlignment="1" applyProtection="1">
      <alignment vertical="center"/>
    </xf>
    <xf numFmtId="3" fontId="4" fillId="0" borderId="20" xfId="0" applyNumberFormat="1" applyFont="1" applyFill="1" applyBorder="1" applyAlignment="1" applyProtection="1">
      <alignment vertical="center" wrapText="1"/>
      <protection locked="0"/>
    </xf>
    <xf numFmtId="3" fontId="4" fillId="0" borderId="2" xfId="0" applyNumberFormat="1" applyFont="1" applyFill="1" applyBorder="1" applyAlignment="1" applyProtection="1">
      <alignment vertical="center" wrapText="1"/>
      <protection locked="0"/>
    </xf>
    <xf numFmtId="3" fontId="4" fillId="0" borderId="23" xfId="0" applyNumberFormat="1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vertical="center" wrapText="1"/>
      <protection locked="0"/>
    </xf>
    <xf numFmtId="3" fontId="12" fillId="0" borderId="20" xfId="0" applyNumberFormat="1" applyFont="1" applyFill="1" applyBorder="1" applyAlignment="1" applyProtection="1">
      <alignment vertical="center" wrapText="1"/>
      <protection locked="0"/>
    </xf>
    <xf numFmtId="3" fontId="12" fillId="0" borderId="23" xfId="0" applyNumberFormat="1" applyFont="1" applyFill="1" applyBorder="1" applyAlignment="1" applyProtection="1">
      <alignment vertical="center" wrapText="1"/>
      <protection locked="0"/>
    </xf>
    <xf numFmtId="0" fontId="4" fillId="0" borderId="31" xfId="0" applyFont="1" applyFill="1" applyBorder="1" applyAlignment="1" applyProtection="1">
      <alignment vertical="center" wrapText="1"/>
      <protection locked="0"/>
    </xf>
    <xf numFmtId="3" fontId="13" fillId="0" borderId="6" xfId="0" applyNumberFormat="1" applyFont="1" applyBorder="1" applyAlignment="1" applyProtection="1">
      <alignment vertical="center"/>
    </xf>
    <xf numFmtId="3" fontId="13" fillId="0" borderId="28" xfId="0" applyNumberFormat="1" applyFont="1" applyBorder="1" applyAlignment="1" applyProtection="1">
      <alignment vertical="center"/>
    </xf>
    <xf numFmtId="3" fontId="13" fillId="0" borderId="29" xfId="0" applyNumberFormat="1" applyFont="1" applyBorder="1" applyAlignment="1" applyProtection="1">
      <alignment vertical="center"/>
    </xf>
    <xf numFmtId="3" fontId="13" fillId="0" borderId="30" xfId="0" applyNumberFormat="1" applyFont="1" applyBorder="1" applyAlignment="1" applyProtection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Alignment="1">
      <alignment vertical="center"/>
    </xf>
    <xf numFmtId="3" fontId="2" fillId="0" borderId="0" xfId="2" applyNumberFormat="1"/>
    <xf numFmtId="3" fontId="2" fillId="0" borderId="0" xfId="2" applyNumberFormat="1" applyFont="1"/>
    <xf numFmtId="3" fontId="8" fillId="0" borderId="0" xfId="2" applyNumberFormat="1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3" fillId="0" borderId="0" xfId="2" applyFont="1" applyBorder="1" applyAlignment="1" applyProtection="1">
      <alignment horizontal="center"/>
    </xf>
    <xf numFmtId="0" fontId="3" fillId="0" borderId="1" xfId="2" applyFont="1" applyBorder="1" applyAlignment="1" applyProtection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6" xfId="2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3" fillId="0" borderId="7" xfId="2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barrera/Documents/presupeusto2018/EJECUCIONES/DIRECTOR/ANASIS%20DIRECTIVO%20CAMJUNIO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ervas 2015"/>
      <sheetName val="Reserv 2017"/>
      <sheetName val="GASTOS 2018"/>
      <sheetName val="INGRESOS A "/>
    </sheetNames>
    <sheetDataSet>
      <sheetData sheetId="0"/>
      <sheetData sheetId="1"/>
      <sheetData sheetId="2"/>
      <sheetData sheetId="3">
        <row r="9">
          <cell r="D9">
            <v>9133016496</v>
          </cell>
        </row>
        <row r="15">
          <cell r="D15">
            <v>151754308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opLeftCell="A39" workbookViewId="0">
      <selection activeCell="D50" sqref="D50"/>
    </sheetView>
  </sheetViews>
  <sheetFormatPr baseColWidth="10" defaultRowHeight="12.75"/>
  <cols>
    <col min="1" max="1" width="9.140625" style="2" customWidth="1"/>
    <col min="2" max="2" width="49" style="2" customWidth="1"/>
    <col min="3" max="4" width="20.5703125" style="2" customWidth="1"/>
    <col min="5" max="5" width="11.7109375" style="2" bestFit="1" customWidth="1"/>
    <col min="6" max="256" width="11.42578125" style="2"/>
    <col min="257" max="257" width="9.140625" style="2" customWidth="1"/>
    <col min="258" max="258" width="49" style="2" customWidth="1"/>
    <col min="259" max="260" width="20.5703125" style="2" customWidth="1"/>
    <col min="261" max="512" width="11.42578125" style="2"/>
    <col min="513" max="513" width="9.140625" style="2" customWidth="1"/>
    <col min="514" max="514" width="49" style="2" customWidth="1"/>
    <col min="515" max="516" width="20.5703125" style="2" customWidth="1"/>
    <col min="517" max="768" width="11.42578125" style="2"/>
    <col min="769" max="769" width="9.140625" style="2" customWidth="1"/>
    <col min="770" max="770" width="49" style="2" customWidth="1"/>
    <col min="771" max="772" width="20.5703125" style="2" customWidth="1"/>
    <col min="773" max="1024" width="11.42578125" style="2"/>
    <col min="1025" max="1025" width="9.140625" style="2" customWidth="1"/>
    <col min="1026" max="1026" width="49" style="2" customWidth="1"/>
    <col min="1027" max="1028" width="20.5703125" style="2" customWidth="1"/>
    <col min="1029" max="1280" width="11.42578125" style="2"/>
    <col min="1281" max="1281" width="9.140625" style="2" customWidth="1"/>
    <col min="1282" max="1282" width="49" style="2" customWidth="1"/>
    <col min="1283" max="1284" width="20.5703125" style="2" customWidth="1"/>
    <col min="1285" max="1536" width="11.42578125" style="2"/>
    <col min="1537" max="1537" width="9.140625" style="2" customWidth="1"/>
    <col min="1538" max="1538" width="49" style="2" customWidth="1"/>
    <col min="1539" max="1540" width="20.5703125" style="2" customWidth="1"/>
    <col min="1541" max="1792" width="11.42578125" style="2"/>
    <col min="1793" max="1793" width="9.140625" style="2" customWidth="1"/>
    <col min="1794" max="1794" width="49" style="2" customWidth="1"/>
    <col min="1795" max="1796" width="20.5703125" style="2" customWidth="1"/>
    <col min="1797" max="2048" width="11.42578125" style="2"/>
    <col min="2049" max="2049" width="9.140625" style="2" customWidth="1"/>
    <col min="2050" max="2050" width="49" style="2" customWidth="1"/>
    <col min="2051" max="2052" width="20.5703125" style="2" customWidth="1"/>
    <col min="2053" max="2304" width="11.42578125" style="2"/>
    <col min="2305" max="2305" width="9.140625" style="2" customWidth="1"/>
    <col min="2306" max="2306" width="49" style="2" customWidth="1"/>
    <col min="2307" max="2308" width="20.5703125" style="2" customWidth="1"/>
    <col min="2309" max="2560" width="11.42578125" style="2"/>
    <col min="2561" max="2561" width="9.140625" style="2" customWidth="1"/>
    <col min="2562" max="2562" width="49" style="2" customWidth="1"/>
    <col min="2563" max="2564" width="20.5703125" style="2" customWidth="1"/>
    <col min="2565" max="2816" width="11.42578125" style="2"/>
    <col min="2817" max="2817" width="9.140625" style="2" customWidth="1"/>
    <col min="2818" max="2818" width="49" style="2" customWidth="1"/>
    <col min="2819" max="2820" width="20.5703125" style="2" customWidth="1"/>
    <col min="2821" max="3072" width="11.42578125" style="2"/>
    <col min="3073" max="3073" width="9.140625" style="2" customWidth="1"/>
    <col min="3074" max="3074" width="49" style="2" customWidth="1"/>
    <col min="3075" max="3076" width="20.5703125" style="2" customWidth="1"/>
    <col min="3077" max="3328" width="11.42578125" style="2"/>
    <col min="3329" max="3329" width="9.140625" style="2" customWidth="1"/>
    <col min="3330" max="3330" width="49" style="2" customWidth="1"/>
    <col min="3331" max="3332" width="20.5703125" style="2" customWidth="1"/>
    <col min="3333" max="3584" width="11.42578125" style="2"/>
    <col min="3585" max="3585" width="9.140625" style="2" customWidth="1"/>
    <col min="3586" max="3586" width="49" style="2" customWidth="1"/>
    <col min="3587" max="3588" width="20.5703125" style="2" customWidth="1"/>
    <col min="3589" max="3840" width="11.42578125" style="2"/>
    <col min="3841" max="3841" width="9.140625" style="2" customWidth="1"/>
    <col min="3842" max="3842" width="49" style="2" customWidth="1"/>
    <col min="3843" max="3844" width="20.5703125" style="2" customWidth="1"/>
    <col min="3845" max="4096" width="11.42578125" style="2"/>
    <col min="4097" max="4097" width="9.140625" style="2" customWidth="1"/>
    <col min="4098" max="4098" width="49" style="2" customWidth="1"/>
    <col min="4099" max="4100" width="20.5703125" style="2" customWidth="1"/>
    <col min="4101" max="4352" width="11.42578125" style="2"/>
    <col min="4353" max="4353" width="9.140625" style="2" customWidth="1"/>
    <col min="4354" max="4354" width="49" style="2" customWidth="1"/>
    <col min="4355" max="4356" width="20.5703125" style="2" customWidth="1"/>
    <col min="4357" max="4608" width="11.42578125" style="2"/>
    <col min="4609" max="4609" width="9.140625" style="2" customWidth="1"/>
    <col min="4610" max="4610" width="49" style="2" customWidth="1"/>
    <col min="4611" max="4612" width="20.5703125" style="2" customWidth="1"/>
    <col min="4613" max="4864" width="11.42578125" style="2"/>
    <col min="4865" max="4865" width="9.140625" style="2" customWidth="1"/>
    <col min="4866" max="4866" width="49" style="2" customWidth="1"/>
    <col min="4867" max="4868" width="20.5703125" style="2" customWidth="1"/>
    <col min="4869" max="5120" width="11.42578125" style="2"/>
    <col min="5121" max="5121" width="9.140625" style="2" customWidth="1"/>
    <col min="5122" max="5122" width="49" style="2" customWidth="1"/>
    <col min="5123" max="5124" width="20.5703125" style="2" customWidth="1"/>
    <col min="5125" max="5376" width="11.42578125" style="2"/>
    <col min="5377" max="5377" width="9.140625" style="2" customWidth="1"/>
    <col min="5378" max="5378" width="49" style="2" customWidth="1"/>
    <col min="5379" max="5380" width="20.5703125" style="2" customWidth="1"/>
    <col min="5381" max="5632" width="11.42578125" style="2"/>
    <col min="5633" max="5633" width="9.140625" style="2" customWidth="1"/>
    <col min="5634" max="5634" width="49" style="2" customWidth="1"/>
    <col min="5635" max="5636" width="20.5703125" style="2" customWidth="1"/>
    <col min="5637" max="5888" width="11.42578125" style="2"/>
    <col min="5889" max="5889" width="9.140625" style="2" customWidth="1"/>
    <col min="5890" max="5890" width="49" style="2" customWidth="1"/>
    <col min="5891" max="5892" width="20.5703125" style="2" customWidth="1"/>
    <col min="5893" max="6144" width="11.42578125" style="2"/>
    <col min="6145" max="6145" width="9.140625" style="2" customWidth="1"/>
    <col min="6146" max="6146" width="49" style="2" customWidth="1"/>
    <col min="6147" max="6148" width="20.5703125" style="2" customWidth="1"/>
    <col min="6149" max="6400" width="11.42578125" style="2"/>
    <col min="6401" max="6401" width="9.140625" style="2" customWidth="1"/>
    <col min="6402" max="6402" width="49" style="2" customWidth="1"/>
    <col min="6403" max="6404" width="20.5703125" style="2" customWidth="1"/>
    <col min="6405" max="6656" width="11.42578125" style="2"/>
    <col min="6657" max="6657" width="9.140625" style="2" customWidth="1"/>
    <col min="6658" max="6658" width="49" style="2" customWidth="1"/>
    <col min="6659" max="6660" width="20.5703125" style="2" customWidth="1"/>
    <col min="6661" max="6912" width="11.42578125" style="2"/>
    <col min="6913" max="6913" width="9.140625" style="2" customWidth="1"/>
    <col min="6914" max="6914" width="49" style="2" customWidth="1"/>
    <col min="6915" max="6916" width="20.5703125" style="2" customWidth="1"/>
    <col min="6917" max="7168" width="11.42578125" style="2"/>
    <col min="7169" max="7169" width="9.140625" style="2" customWidth="1"/>
    <col min="7170" max="7170" width="49" style="2" customWidth="1"/>
    <col min="7171" max="7172" width="20.5703125" style="2" customWidth="1"/>
    <col min="7173" max="7424" width="11.42578125" style="2"/>
    <col min="7425" max="7425" width="9.140625" style="2" customWidth="1"/>
    <col min="7426" max="7426" width="49" style="2" customWidth="1"/>
    <col min="7427" max="7428" width="20.5703125" style="2" customWidth="1"/>
    <col min="7429" max="7680" width="11.42578125" style="2"/>
    <col min="7681" max="7681" width="9.140625" style="2" customWidth="1"/>
    <col min="7682" max="7682" width="49" style="2" customWidth="1"/>
    <col min="7683" max="7684" width="20.5703125" style="2" customWidth="1"/>
    <col min="7685" max="7936" width="11.42578125" style="2"/>
    <col min="7937" max="7937" width="9.140625" style="2" customWidth="1"/>
    <col min="7938" max="7938" width="49" style="2" customWidth="1"/>
    <col min="7939" max="7940" width="20.5703125" style="2" customWidth="1"/>
    <col min="7941" max="8192" width="11.42578125" style="2"/>
    <col min="8193" max="8193" width="9.140625" style="2" customWidth="1"/>
    <col min="8194" max="8194" width="49" style="2" customWidth="1"/>
    <col min="8195" max="8196" width="20.5703125" style="2" customWidth="1"/>
    <col min="8197" max="8448" width="11.42578125" style="2"/>
    <col min="8449" max="8449" width="9.140625" style="2" customWidth="1"/>
    <col min="8450" max="8450" width="49" style="2" customWidth="1"/>
    <col min="8451" max="8452" width="20.5703125" style="2" customWidth="1"/>
    <col min="8453" max="8704" width="11.42578125" style="2"/>
    <col min="8705" max="8705" width="9.140625" style="2" customWidth="1"/>
    <col min="8706" max="8706" width="49" style="2" customWidth="1"/>
    <col min="8707" max="8708" width="20.5703125" style="2" customWidth="1"/>
    <col min="8709" max="8960" width="11.42578125" style="2"/>
    <col min="8961" max="8961" width="9.140625" style="2" customWidth="1"/>
    <col min="8962" max="8962" width="49" style="2" customWidth="1"/>
    <col min="8963" max="8964" width="20.5703125" style="2" customWidth="1"/>
    <col min="8965" max="9216" width="11.42578125" style="2"/>
    <col min="9217" max="9217" width="9.140625" style="2" customWidth="1"/>
    <col min="9218" max="9218" width="49" style="2" customWidth="1"/>
    <col min="9219" max="9220" width="20.5703125" style="2" customWidth="1"/>
    <col min="9221" max="9472" width="11.42578125" style="2"/>
    <col min="9473" max="9473" width="9.140625" style="2" customWidth="1"/>
    <col min="9474" max="9474" width="49" style="2" customWidth="1"/>
    <col min="9475" max="9476" width="20.5703125" style="2" customWidth="1"/>
    <col min="9477" max="9728" width="11.42578125" style="2"/>
    <col min="9729" max="9729" width="9.140625" style="2" customWidth="1"/>
    <col min="9730" max="9730" width="49" style="2" customWidth="1"/>
    <col min="9731" max="9732" width="20.5703125" style="2" customWidth="1"/>
    <col min="9733" max="9984" width="11.42578125" style="2"/>
    <col min="9985" max="9985" width="9.140625" style="2" customWidth="1"/>
    <col min="9986" max="9986" width="49" style="2" customWidth="1"/>
    <col min="9987" max="9988" width="20.5703125" style="2" customWidth="1"/>
    <col min="9989" max="10240" width="11.42578125" style="2"/>
    <col min="10241" max="10241" width="9.140625" style="2" customWidth="1"/>
    <col min="10242" max="10242" width="49" style="2" customWidth="1"/>
    <col min="10243" max="10244" width="20.5703125" style="2" customWidth="1"/>
    <col min="10245" max="10496" width="11.42578125" style="2"/>
    <col min="10497" max="10497" width="9.140625" style="2" customWidth="1"/>
    <col min="10498" max="10498" width="49" style="2" customWidth="1"/>
    <col min="10499" max="10500" width="20.5703125" style="2" customWidth="1"/>
    <col min="10501" max="10752" width="11.42578125" style="2"/>
    <col min="10753" max="10753" width="9.140625" style="2" customWidth="1"/>
    <col min="10754" max="10754" width="49" style="2" customWidth="1"/>
    <col min="10755" max="10756" width="20.5703125" style="2" customWidth="1"/>
    <col min="10757" max="11008" width="11.42578125" style="2"/>
    <col min="11009" max="11009" width="9.140625" style="2" customWidth="1"/>
    <col min="11010" max="11010" width="49" style="2" customWidth="1"/>
    <col min="11011" max="11012" width="20.5703125" style="2" customWidth="1"/>
    <col min="11013" max="11264" width="11.42578125" style="2"/>
    <col min="11265" max="11265" width="9.140625" style="2" customWidth="1"/>
    <col min="11266" max="11266" width="49" style="2" customWidth="1"/>
    <col min="11267" max="11268" width="20.5703125" style="2" customWidth="1"/>
    <col min="11269" max="11520" width="11.42578125" style="2"/>
    <col min="11521" max="11521" width="9.140625" style="2" customWidth="1"/>
    <col min="11522" max="11522" width="49" style="2" customWidth="1"/>
    <col min="11523" max="11524" width="20.5703125" style="2" customWidth="1"/>
    <col min="11525" max="11776" width="11.42578125" style="2"/>
    <col min="11777" max="11777" width="9.140625" style="2" customWidth="1"/>
    <col min="11778" max="11778" width="49" style="2" customWidth="1"/>
    <col min="11779" max="11780" width="20.5703125" style="2" customWidth="1"/>
    <col min="11781" max="12032" width="11.42578125" style="2"/>
    <col min="12033" max="12033" width="9.140625" style="2" customWidth="1"/>
    <col min="12034" max="12034" width="49" style="2" customWidth="1"/>
    <col min="12035" max="12036" width="20.5703125" style="2" customWidth="1"/>
    <col min="12037" max="12288" width="11.42578125" style="2"/>
    <col min="12289" max="12289" width="9.140625" style="2" customWidth="1"/>
    <col min="12290" max="12290" width="49" style="2" customWidth="1"/>
    <col min="12291" max="12292" width="20.5703125" style="2" customWidth="1"/>
    <col min="12293" max="12544" width="11.42578125" style="2"/>
    <col min="12545" max="12545" width="9.140625" style="2" customWidth="1"/>
    <col min="12546" max="12546" width="49" style="2" customWidth="1"/>
    <col min="12547" max="12548" width="20.5703125" style="2" customWidth="1"/>
    <col min="12549" max="12800" width="11.42578125" style="2"/>
    <col min="12801" max="12801" width="9.140625" style="2" customWidth="1"/>
    <col min="12802" max="12802" width="49" style="2" customWidth="1"/>
    <col min="12803" max="12804" width="20.5703125" style="2" customWidth="1"/>
    <col min="12805" max="13056" width="11.42578125" style="2"/>
    <col min="13057" max="13057" width="9.140625" style="2" customWidth="1"/>
    <col min="13058" max="13058" width="49" style="2" customWidth="1"/>
    <col min="13059" max="13060" width="20.5703125" style="2" customWidth="1"/>
    <col min="13061" max="13312" width="11.42578125" style="2"/>
    <col min="13313" max="13313" width="9.140625" style="2" customWidth="1"/>
    <col min="13314" max="13314" width="49" style="2" customWidth="1"/>
    <col min="13315" max="13316" width="20.5703125" style="2" customWidth="1"/>
    <col min="13317" max="13568" width="11.42578125" style="2"/>
    <col min="13569" max="13569" width="9.140625" style="2" customWidth="1"/>
    <col min="13570" max="13570" width="49" style="2" customWidth="1"/>
    <col min="13571" max="13572" width="20.5703125" style="2" customWidth="1"/>
    <col min="13573" max="13824" width="11.42578125" style="2"/>
    <col min="13825" max="13825" width="9.140625" style="2" customWidth="1"/>
    <col min="13826" max="13826" width="49" style="2" customWidth="1"/>
    <col min="13827" max="13828" width="20.5703125" style="2" customWidth="1"/>
    <col min="13829" max="14080" width="11.42578125" style="2"/>
    <col min="14081" max="14081" width="9.140625" style="2" customWidth="1"/>
    <col min="14082" max="14082" width="49" style="2" customWidth="1"/>
    <col min="14083" max="14084" width="20.5703125" style="2" customWidth="1"/>
    <col min="14085" max="14336" width="11.42578125" style="2"/>
    <col min="14337" max="14337" width="9.140625" style="2" customWidth="1"/>
    <col min="14338" max="14338" width="49" style="2" customWidth="1"/>
    <col min="14339" max="14340" width="20.5703125" style="2" customWidth="1"/>
    <col min="14341" max="14592" width="11.42578125" style="2"/>
    <col min="14593" max="14593" width="9.140625" style="2" customWidth="1"/>
    <col min="14594" max="14594" width="49" style="2" customWidth="1"/>
    <col min="14595" max="14596" width="20.5703125" style="2" customWidth="1"/>
    <col min="14597" max="14848" width="11.42578125" style="2"/>
    <col min="14849" max="14849" width="9.140625" style="2" customWidth="1"/>
    <col min="14850" max="14850" width="49" style="2" customWidth="1"/>
    <col min="14851" max="14852" width="20.5703125" style="2" customWidth="1"/>
    <col min="14853" max="15104" width="11.42578125" style="2"/>
    <col min="15105" max="15105" width="9.140625" style="2" customWidth="1"/>
    <col min="15106" max="15106" width="49" style="2" customWidth="1"/>
    <col min="15107" max="15108" width="20.5703125" style="2" customWidth="1"/>
    <col min="15109" max="15360" width="11.42578125" style="2"/>
    <col min="15361" max="15361" width="9.140625" style="2" customWidth="1"/>
    <col min="15362" max="15362" width="49" style="2" customWidth="1"/>
    <col min="15363" max="15364" width="20.5703125" style="2" customWidth="1"/>
    <col min="15365" max="15616" width="11.42578125" style="2"/>
    <col min="15617" max="15617" width="9.140625" style="2" customWidth="1"/>
    <col min="15618" max="15618" width="49" style="2" customWidth="1"/>
    <col min="15619" max="15620" width="20.5703125" style="2" customWidth="1"/>
    <col min="15621" max="15872" width="11.42578125" style="2"/>
    <col min="15873" max="15873" width="9.140625" style="2" customWidth="1"/>
    <col min="15874" max="15874" width="49" style="2" customWidth="1"/>
    <col min="15875" max="15876" width="20.5703125" style="2" customWidth="1"/>
    <col min="15877" max="16128" width="11.42578125" style="2"/>
    <col min="16129" max="16129" width="9.140625" style="2" customWidth="1"/>
    <col min="16130" max="16130" width="49" style="2" customWidth="1"/>
    <col min="16131" max="16132" width="20.5703125" style="2" customWidth="1"/>
    <col min="16133" max="16384" width="11.42578125" style="2"/>
  </cols>
  <sheetData>
    <row r="1" spans="1:8" ht="130.5" customHeight="1">
      <c r="A1" s="1"/>
      <c r="B1" s="1"/>
      <c r="C1" s="1"/>
      <c r="D1" s="1"/>
    </row>
    <row r="2" spans="1:8" s="4" customFormat="1">
      <c r="A2" s="92" t="s">
        <v>0</v>
      </c>
      <c r="B2" s="92"/>
      <c r="C2" s="92"/>
      <c r="D2" s="92"/>
      <c r="E2" s="3"/>
      <c r="F2" s="3"/>
      <c r="G2" s="3"/>
    </row>
    <row r="3" spans="1:8" s="4" customFormat="1">
      <c r="A3" s="92" t="s">
        <v>95</v>
      </c>
      <c r="B3" s="92"/>
      <c r="C3" s="92"/>
      <c r="D3" s="92"/>
      <c r="E3" s="3"/>
      <c r="F3" s="3"/>
      <c r="G3" s="3"/>
    </row>
    <row r="4" spans="1:8" s="4" customFormat="1" ht="15.75" customHeight="1" thickBot="1">
      <c r="A4" s="93" t="s">
        <v>98</v>
      </c>
      <c r="B4" s="93"/>
      <c r="C4" s="5" t="s">
        <v>73</v>
      </c>
      <c r="D4" s="5"/>
      <c r="E4" s="6"/>
      <c r="F4" s="6"/>
      <c r="G4" s="6"/>
    </row>
    <row r="5" spans="1:8" s="9" customFormat="1" ht="21" customHeight="1">
      <c r="A5" s="7"/>
      <c r="B5" s="8" t="s">
        <v>1</v>
      </c>
      <c r="C5" s="8" t="s">
        <v>2</v>
      </c>
      <c r="D5" s="8" t="s">
        <v>3</v>
      </c>
    </row>
    <row r="6" spans="1:8" s="4" customFormat="1">
      <c r="A6" s="10">
        <v>3000</v>
      </c>
      <c r="B6" s="11" t="s">
        <v>4</v>
      </c>
      <c r="C6" s="12">
        <f>SUM(C7+C33)</f>
        <v>36043806602</v>
      </c>
      <c r="D6" s="12">
        <f>SUM(D7+D33)</f>
        <v>20394434534</v>
      </c>
      <c r="E6" s="89" t="s">
        <v>73</v>
      </c>
    </row>
    <row r="7" spans="1:8" s="4" customFormat="1">
      <c r="A7" s="13">
        <v>3100</v>
      </c>
      <c r="B7" s="14" t="s">
        <v>5</v>
      </c>
      <c r="C7" s="15">
        <f>SUM(C8+C12)</f>
        <v>22874963106</v>
      </c>
      <c r="D7" s="15">
        <f>SUM(D8+D12)</f>
        <v>8254888721</v>
      </c>
    </row>
    <row r="8" spans="1:8" s="4" customFormat="1">
      <c r="A8" s="16">
        <v>3110</v>
      </c>
      <c r="B8" s="17" t="s">
        <v>6</v>
      </c>
      <c r="C8" s="18">
        <f>SUM(C9:C11)</f>
        <v>9344765137</v>
      </c>
      <c r="D8" s="18">
        <f>SUM(D9:D11)</f>
        <v>4662066474</v>
      </c>
    </row>
    <row r="9" spans="1:8" s="22" customFormat="1" ht="11.25">
      <c r="A9" s="19"/>
      <c r="B9" s="20" t="s">
        <v>7</v>
      </c>
      <c r="C9" s="21"/>
      <c r="D9" s="21"/>
    </row>
    <row r="10" spans="1:8" s="22" customFormat="1" ht="11.25">
      <c r="A10" s="19"/>
      <c r="B10" s="20" t="s">
        <v>8</v>
      </c>
      <c r="C10" s="21">
        <v>9344765137</v>
      </c>
      <c r="D10" s="21">
        <v>4662066474</v>
      </c>
    </row>
    <row r="11" spans="1:8" s="22" customFormat="1" ht="11.25">
      <c r="A11" s="19"/>
      <c r="B11" s="20" t="s">
        <v>9</v>
      </c>
      <c r="C11" s="21"/>
      <c r="D11" s="21"/>
    </row>
    <row r="12" spans="1:8" s="4" customFormat="1">
      <c r="A12" s="16">
        <v>3120</v>
      </c>
      <c r="B12" s="17" t="s">
        <v>10</v>
      </c>
      <c r="C12" s="18">
        <f>SUM(C13+C17+C18+C19+C20+C25)</f>
        <v>13530197969</v>
      </c>
      <c r="D12" s="18">
        <f>SUM(D13+D17+D18+D19+D20+D25)</f>
        <v>3592822247</v>
      </c>
      <c r="H12" s="4" t="s">
        <v>73</v>
      </c>
    </row>
    <row r="13" spans="1:8" s="25" customFormat="1" ht="12">
      <c r="A13" s="19">
        <v>3121</v>
      </c>
      <c r="B13" s="23" t="s">
        <v>11</v>
      </c>
      <c r="C13" s="24">
        <f>SUM(C14:C16)</f>
        <v>993131154</v>
      </c>
      <c r="D13" s="24">
        <f>SUM(D14:D16)</f>
        <v>472051497</v>
      </c>
    </row>
    <row r="14" spans="1:8" s="22" customFormat="1" ht="11.25">
      <c r="A14" s="19"/>
      <c r="B14" s="20" t="s">
        <v>11</v>
      </c>
      <c r="C14" s="21">
        <v>0</v>
      </c>
      <c r="D14" s="21">
        <v>0</v>
      </c>
    </row>
    <row r="15" spans="1:8" s="22" customFormat="1" ht="11.25">
      <c r="A15" s="19"/>
      <c r="B15" s="20" t="s">
        <v>12</v>
      </c>
      <c r="C15" s="21">
        <v>993131154</v>
      </c>
      <c r="D15" s="21">
        <v>472051497</v>
      </c>
    </row>
    <row r="16" spans="1:8" s="22" customFormat="1" ht="11.25">
      <c r="A16" s="19"/>
      <c r="B16" s="20" t="s">
        <v>13</v>
      </c>
      <c r="C16" s="21">
        <v>0</v>
      </c>
      <c r="D16" s="21">
        <v>0</v>
      </c>
    </row>
    <row r="17" spans="1:4" s="25" customFormat="1" ht="12">
      <c r="A17" s="19">
        <v>3123</v>
      </c>
      <c r="B17" s="23" t="s">
        <v>14</v>
      </c>
      <c r="C17" s="24">
        <v>0</v>
      </c>
      <c r="D17" s="24">
        <v>0</v>
      </c>
    </row>
    <row r="18" spans="1:4" s="25" customFormat="1" ht="12">
      <c r="A18" s="19">
        <v>3124</v>
      </c>
      <c r="B18" s="23" t="s">
        <v>15</v>
      </c>
      <c r="C18" s="24">
        <v>0</v>
      </c>
      <c r="D18" s="24">
        <v>0</v>
      </c>
    </row>
    <row r="19" spans="1:4" s="25" customFormat="1" ht="12">
      <c r="A19" s="19">
        <v>3125</v>
      </c>
      <c r="B19" s="23" t="s">
        <v>16</v>
      </c>
      <c r="C19" s="24">
        <v>0</v>
      </c>
      <c r="D19" s="24">
        <v>0</v>
      </c>
    </row>
    <row r="20" spans="1:4" s="25" customFormat="1" ht="12">
      <c r="A20" s="19">
        <v>3126</v>
      </c>
      <c r="B20" s="23" t="s">
        <v>17</v>
      </c>
      <c r="C20" s="24">
        <f>SUM(C21:C24)</f>
        <v>9484273515</v>
      </c>
      <c r="D20" s="24">
        <f>+D21+D23</f>
        <v>2723151697</v>
      </c>
    </row>
    <row r="21" spans="1:4" s="22" customFormat="1" ht="11.25">
      <c r="A21" s="19"/>
      <c r="B21" s="20" t="s">
        <v>18</v>
      </c>
      <c r="C21" s="21">
        <v>9484273515</v>
      </c>
      <c r="D21" s="21">
        <v>2720310861</v>
      </c>
    </row>
    <row r="22" spans="1:4" s="22" customFormat="1" ht="11.25">
      <c r="A22" s="19"/>
      <c r="B22" s="20" t="s">
        <v>19</v>
      </c>
      <c r="C22" s="21"/>
      <c r="D22" s="21"/>
    </row>
    <row r="23" spans="1:4" s="22" customFormat="1" ht="11.25">
      <c r="A23" s="19"/>
      <c r="B23" s="20" t="s">
        <v>20</v>
      </c>
      <c r="C23" s="21">
        <v>0</v>
      </c>
      <c r="D23" s="21">
        <v>2840836</v>
      </c>
    </row>
    <row r="24" spans="1:4" s="22" customFormat="1" ht="11.25">
      <c r="A24" s="19"/>
      <c r="B24" s="20" t="s">
        <v>21</v>
      </c>
      <c r="C24" s="21">
        <v>0</v>
      </c>
      <c r="D24" s="21">
        <v>0</v>
      </c>
    </row>
    <row r="25" spans="1:4" s="25" customFormat="1" ht="12">
      <c r="A25" s="19">
        <v>3128</v>
      </c>
      <c r="B25" s="23" t="s">
        <v>22</v>
      </c>
      <c r="C25" s="24">
        <f>SUM(C26:C32)</f>
        <v>3052793300</v>
      </c>
      <c r="D25" s="24">
        <f>SUM(D26:D32)</f>
        <v>397619053</v>
      </c>
    </row>
    <row r="26" spans="1:4" s="22" customFormat="1" ht="11.25">
      <c r="A26" s="19"/>
      <c r="B26" s="20" t="s">
        <v>23</v>
      </c>
      <c r="C26" s="21">
        <v>1030288704</v>
      </c>
      <c r="D26" s="21">
        <v>0</v>
      </c>
    </row>
    <row r="27" spans="1:4" s="22" customFormat="1" ht="11.25">
      <c r="A27" s="19"/>
      <c r="B27" s="20" t="s">
        <v>24</v>
      </c>
      <c r="C27" s="21"/>
      <c r="D27" s="21"/>
    </row>
    <row r="28" spans="1:4" s="22" customFormat="1" ht="11.25">
      <c r="A28" s="19"/>
      <c r="B28" s="20" t="s">
        <v>25</v>
      </c>
      <c r="C28" s="21">
        <v>1530714673</v>
      </c>
      <c r="D28" s="21">
        <v>0</v>
      </c>
    </row>
    <row r="29" spans="1:4" s="22" customFormat="1" ht="11.25">
      <c r="A29" s="19"/>
      <c r="B29" s="20" t="s">
        <v>26</v>
      </c>
      <c r="C29" s="21">
        <v>283332800</v>
      </c>
      <c r="D29" s="21">
        <v>241103200</v>
      </c>
    </row>
    <row r="30" spans="1:4" s="22" customFormat="1" ht="11.25">
      <c r="A30" s="19"/>
      <c r="B30" s="20" t="s">
        <v>27</v>
      </c>
      <c r="C30" s="21"/>
      <c r="D30" s="21"/>
    </row>
    <row r="31" spans="1:4" s="22" customFormat="1" ht="11.25">
      <c r="A31" s="19"/>
      <c r="B31" s="20" t="s">
        <v>28</v>
      </c>
      <c r="C31" s="21">
        <f>+'[1]INGRESOS A '!$D$15</f>
        <v>151754308</v>
      </c>
      <c r="D31" s="21">
        <v>11717199</v>
      </c>
    </row>
    <row r="32" spans="1:4" s="22" customFormat="1" ht="11.25">
      <c r="A32" s="19"/>
      <c r="B32" s="20" t="s">
        <v>22</v>
      </c>
      <c r="C32" s="21">
        <v>56702815</v>
      </c>
      <c r="D32" s="21">
        <f>144741152+57502</f>
        <v>144798654</v>
      </c>
    </row>
    <row r="33" spans="1:4" s="4" customFormat="1">
      <c r="A33" s="13">
        <v>3200</v>
      </c>
      <c r="B33" s="14" t="s">
        <v>29</v>
      </c>
      <c r="C33" s="15">
        <f>SUM(C34+C37+C40+C41+C47+C48)</f>
        <v>13168843496</v>
      </c>
      <c r="D33" s="15">
        <f>SUM(D34+D37+D40+D41+D47+D48)</f>
        <v>12139545813</v>
      </c>
    </row>
    <row r="34" spans="1:4" s="25" customFormat="1" ht="12">
      <c r="A34" s="19">
        <v>3210</v>
      </c>
      <c r="B34" s="26" t="s">
        <v>30</v>
      </c>
      <c r="C34" s="27">
        <v>0</v>
      </c>
      <c r="D34" s="27">
        <v>0</v>
      </c>
    </row>
    <row r="35" spans="1:4" s="22" customFormat="1" ht="11.25">
      <c r="A35" s="28">
        <v>3211</v>
      </c>
      <c r="B35" s="20" t="s">
        <v>31</v>
      </c>
      <c r="C35" s="21">
        <v>0</v>
      </c>
      <c r="D35" s="21">
        <v>0</v>
      </c>
    </row>
    <row r="36" spans="1:4" s="22" customFormat="1" ht="11.25">
      <c r="A36" s="28">
        <v>3212</v>
      </c>
      <c r="B36" s="20" t="s">
        <v>32</v>
      </c>
      <c r="C36" s="21">
        <v>0</v>
      </c>
      <c r="D36" s="21">
        <v>0</v>
      </c>
    </row>
    <row r="37" spans="1:4" s="25" customFormat="1" ht="12">
      <c r="A37" s="19">
        <v>3220</v>
      </c>
      <c r="B37" s="26" t="s">
        <v>33</v>
      </c>
      <c r="C37" s="27">
        <v>0</v>
      </c>
      <c r="D37" s="27">
        <v>0</v>
      </c>
    </row>
    <row r="38" spans="1:4" s="22" customFormat="1" ht="11.25">
      <c r="A38" s="28">
        <v>3221</v>
      </c>
      <c r="B38" s="20" t="s">
        <v>31</v>
      </c>
      <c r="C38" s="21">
        <v>0</v>
      </c>
      <c r="D38" s="21">
        <v>0</v>
      </c>
    </row>
    <row r="39" spans="1:4" s="22" customFormat="1" ht="11.25">
      <c r="A39" s="28">
        <v>3222</v>
      </c>
      <c r="B39" s="20" t="s">
        <v>32</v>
      </c>
      <c r="C39" s="21">
        <v>0</v>
      </c>
      <c r="D39" s="21">
        <v>0</v>
      </c>
    </row>
    <row r="40" spans="1:4" s="25" customFormat="1" ht="12">
      <c r="A40" s="19">
        <v>3230</v>
      </c>
      <c r="B40" s="26" t="s">
        <v>34</v>
      </c>
      <c r="C40" s="29">
        <v>300000000</v>
      </c>
      <c r="D40" s="29">
        <v>266634256</v>
      </c>
    </row>
    <row r="41" spans="1:4" s="25" customFormat="1" ht="12">
      <c r="A41" s="19">
        <v>3250</v>
      </c>
      <c r="B41" s="26" t="s">
        <v>35</v>
      </c>
      <c r="C41" s="29">
        <f>SUM(C42:C46)</f>
        <v>12868843496</v>
      </c>
      <c r="D41" s="29">
        <f>SUM(D42:D46)</f>
        <v>11872911557</v>
      </c>
    </row>
    <row r="42" spans="1:4" s="22" customFormat="1" ht="11.25">
      <c r="A42" s="28">
        <v>3251</v>
      </c>
      <c r="B42" s="20" t="s">
        <v>36</v>
      </c>
      <c r="C42" s="21">
        <v>0</v>
      </c>
      <c r="D42" s="21">
        <v>0</v>
      </c>
    </row>
    <row r="43" spans="1:4" s="22" customFormat="1" ht="11.25">
      <c r="A43" s="28">
        <v>3252</v>
      </c>
      <c r="B43" s="20" t="s">
        <v>37</v>
      </c>
      <c r="C43" s="21">
        <v>7252172875</v>
      </c>
      <c r="D43" s="21">
        <f>+C43</f>
        <v>7252172875</v>
      </c>
    </row>
    <row r="44" spans="1:4" s="22" customFormat="1" ht="11.25">
      <c r="A44" s="28">
        <v>3253</v>
      </c>
      <c r="B44" s="20" t="s">
        <v>38</v>
      </c>
      <c r="C44" s="21">
        <v>449880465</v>
      </c>
      <c r="D44" s="21">
        <f>+C44</f>
        <v>449880465</v>
      </c>
    </row>
    <row r="45" spans="1:4" s="22" customFormat="1" ht="11.25">
      <c r="A45" s="28">
        <v>3254</v>
      </c>
      <c r="B45" s="20" t="s">
        <v>39</v>
      </c>
      <c r="C45" s="21">
        <v>5166790156</v>
      </c>
      <c r="D45" s="21">
        <v>4170858217</v>
      </c>
    </row>
    <row r="46" spans="1:4" s="22" customFormat="1" ht="11.25">
      <c r="A46" s="28">
        <v>3255</v>
      </c>
      <c r="B46" s="20" t="s">
        <v>40</v>
      </c>
      <c r="C46" s="21">
        <v>0</v>
      </c>
      <c r="D46" s="21">
        <v>0</v>
      </c>
    </row>
    <row r="47" spans="1:4" s="25" customFormat="1" ht="12">
      <c r="A47" s="19">
        <v>3260</v>
      </c>
      <c r="B47" s="26" t="s">
        <v>41</v>
      </c>
      <c r="C47" s="27">
        <v>0</v>
      </c>
      <c r="D47" s="27">
        <v>0</v>
      </c>
    </row>
    <row r="48" spans="1:4" s="4" customFormat="1">
      <c r="A48" s="13">
        <v>3500</v>
      </c>
      <c r="B48" s="14" t="s">
        <v>42</v>
      </c>
      <c r="C48" s="15">
        <v>0</v>
      </c>
      <c r="D48" s="15">
        <v>0</v>
      </c>
    </row>
    <row r="49" spans="1:5" s="4" customFormat="1">
      <c r="A49" s="10">
        <v>4000</v>
      </c>
      <c r="B49" s="30" t="s">
        <v>43</v>
      </c>
      <c r="C49" s="12">
        <f>SUM(C50:C53)</f>
        <v>2185304000</v>
      </c>
      <c r="D49" s="12">
        <f>SUM(D50:D53)</f>
        <v>1339748730</v>
      </c>
    </row>
    <row r="50" spans="1:5" s="25" customFormat="1" ht="12">
      <c r="A50" s="31">
        <v>4100</v>
      </c>
      <c r="B50" s="32" t="s">
        <v>44</v>
      </c>
      <c r="C50" s="33">
        <v>2185304000</v>
      </c>
      <c r="D50" s="33">
        <v>1339748730</v>
      </c>
    </row>
    <row r="51" spans="1:5" s="25" customFormat="1" ht="12">
      <c r="A51" s="31">
        <v>4200</v>
      </c>
      <c r="B51" s="32" t="s">
        <v>45</v>
      </c>
      <c r="C51" s="34">
        <v>0</v>
      </c>
      <c r="D51" s="34">
        <v>0</v>
      </c>
    </row>
    <row r="52" spans="1:5" s="25" customFormat="1" ht="12">
      <c r="A52" s="31">
        <v>4300</v>
      </c>
      <c r="B52" s="32" t="s">
        <v>46</v>
      </c>
      <c r="C52" s="34">
        <v>0</v>
      </c>
      <c r="D52" s="34">
        <v>0</v>
      </c>
      <c r="E52" s="25" t="s">
        <v>94</v>
      </c>
    </row>
    <row r="53" spans="1:5" s="4" customFormat="1">
      <c r="A53" s="31">
        <v>41001</v>
      </c>
      <c r="B53" s="32" t="s">
        <v>47</v>
      </c>
      <c r="C53" s="34">
        <v>0</v>
      </c>
      <c r="D53" s="34">
        <v>0</v>
      </c>
    </row>
    <row r="54" spans="1:5" ht="23.25" customHeight="1">
      <c r="A54" s="10"/>
      <c r="B54" s="10" t="s">
        <v>48</v>
      </c>
      <c r="C54" s="12">
        <f>SUM(C6+C49)</f>
        <v>38229110602</v>
      </c>
      <c r="D54" s="12">
        <f>SUM(D6+D49)</f>
        <v>21734183264</v>
      </c>
    </row>
    <row r="55" spans="1:5" ht="7.5" customHeight="1"/>
    <row r="56" spans="1:5">
      <c r="C56" s="88" t="s">
        <v>73</v>
      </c>
      <c r="D56" s="2" t="s">
        <v>73</v>
      </c>
    </row>
    <row r="57" spans="1:5">
      <c r="C57" s="88" t="s">
        <v>73</v>
      </c>
      <c r="D57" s="88" t="s">
        <v>73</v>
      </c>
    </row>
  </sheetData>
  <mergeCells count="3">
    <mergeCell ref="A2:D2"/>
    <mergeCell ref="A3:D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5"/>
  <sheetViews>
    <sheetView tabSelected="1" topLeftCell="A13" workbookViewId="0">
      <selection activeCell="K26" sqref="K26"/>
    </sheetView>
  </sheetViews>
  <sheetFormatPr baseColWidth="10" defaultRowHeight="12.75"/>
  <cols>
    <col min="1" max="1" width="46" style="36" customWidth="1"/>
    <col min="2" max="2" width="14.42578125" style="36" customWidth="1"/>
    <col min="3" max="4" width="14" style="36" customWidth="1"/>
    <col min="5" max="7" width="13.5703125" style="36" customWidth="1"/>
    <col min="8" max="8" width="14.28515625" style="36" customWidth="1"/>
    <col min="9" max="10" width="14" style="36" customWidth="1"/>
    <col min="11" max="11" width="12.7109375" style="36" bestFit="1" customWidth="1"/>
    <col min="12" max="12" width="13.7109375" style="36" bestFit="1" customWidth="1"/>
    <col min="13" max="15" width="12.7109375" style="36" bestFit="1" customWidth="1"/>
    <col min="16" max="256" width="11.42578125" style="36"/>
    <col min="257" max="257" width="46" style="36" customWidth="1"/>
    <col min="258" max="258" width="14.42578125" style="36" customWidth="1"/>
    <col min="259" max="260" width="14" style="36" customWidth="1"/>
    <col min="261" max="263" width="13.5703125" style="36" customWidth="1"/>
    <col min="264" max="264" width="14.28515625" style="36" customWidth="1"/>
    <col min="265" max="266" width="14" style="36" customWidth="1"/>
    <col min="267" max="512" width="11.42578125" style="36"/>
    <col min="513" max="513" width="46" style="36" customWidth="1"/>
    <col min="514" max="514" width="14.42578125" style="36" customWidth="1"/>
    <col min="515" max="516" width="14" style="36" customWidth="1"/>
    <col min="517" max="519" width="13.5703125" style="36" customWidth="1"/>
    <col min="520" max="520" width="14.28515625" style="36" customWidth="1"/>
    <col min="521" max="522" width="14" style="36" customWidth="1"/>
    <col min="523" max="768" width="11.42578125" style="36"/>
    <col min="769" max="769" width="46" style="36" customWidth="1"/>
    <col min="770" max="770" width="14.42578125" style="36" customWidth="1"/>
    <col min="771" max="772" width="14" style="36" customWidth="1"/>
    <col min="773" max="775" width="13.5703125" style="36" customWidth="1"/>
    <col min="776" max="776" width="14.28515625" style="36" customWidth="1"/>
    <col min="777" max="778" width="14" style="36" customWidth="1"/>
    <col min="779" max="1024" width="11.42578125" style="36"/>
    <col min="1025" max="1025" width="46" style="36" customWidth="1"/>
    <col min="1026" max="1026" width="14.42578125" style="36" customWidth="1"/>
    <col min="1027" max="1028" width="14" style="36" customWidth="1"/>
    <col min="1029" max="1031" width="13.5703125" style="36" customWidth="1"/>
    <col min="1032" max="1032" width="14.28515625" style="36" customWidth="1"/>
    <col min="1033" max="1034" width="14" style="36" customWidth="1"/>
    <col min="1035" max="1280" width="11.42578125" style="36"/>
    <col min="1281" max="1281" width="46" style="36" customWidth="1"/>
    <col min="1282" max="1282" width="14.42578125" style="36" customWidth="1"/>
    <col min="1283" max="1284" width="14" style="36" customWidth="1"/>
    <col min="1285" max="1287" width="13.5703125" style="36" customWidth="1"/>
    <col min="1288" max="1288" width="14.28515625" style="36" customWidth="1"/>
    <col min="1289" max="1290" width="14" style="36" customWidth="1"/>
    <col min="1291" max="1536" width="11.42578125" style="36"/>
    <col min="1537" max="1537" width="46" style="36" customWidth="1"/>
    <col min="1538" max="1538" width="14.42578125" style="36" customWidth="1"/>
    <col min="1539" max="1540" width="14" style="36" customWidth="1"/>
    <col min="1541" max="1543" width="13.5703125" style="36" customWidth="1"/>
    <col min="1544" max="1544" width="14.28515625" style="36" customWidth="1"/>
    <col min="1545" max="1546" width="14" style="36" customWidth="1"/>
    <col min="1547" max="1792" width="11.42578125" style="36"/>
    <col min="1793" max="1793" width="46" style="36" customWidth="1"/>
    <col min="1794" max="1794" width="14.42578125" style="36" customWidth="1"/>
    <col min="1795" max="1796" width="14" style="36" customWidth="1"/>
    <col min="1797" max="1799" width="13.5703125" style="36" customWidth="1"/>
    <col min="1800" max="1800" width="14.28515625" style="36" customWidth="1"/>
    <col min="1801" max="1802" width="14" style="36" customWidth="1"/>
    <col min="1803" max="2048" width="11.42578125" style="36"/>
    <col min="2049" max="2049" width="46" style="36" customWidth="1"/>
    <col min="2050" max="2050" width="14.42578125" style="36" customWidth="1"/>
    <col min="2051" max="2052" width="14" style="36" customWidth="1"/>
    <col min="2053" max="2055" width="13.5703125" style="36" customWidth="1"/>
    <col min="2056" max="2056" width="14.28515625" style="36" customWidth="1"/>
    <col min="2057" max="2058" width="14" style="36" customWidth="1"/>
    <col min="2059" max="2304" width="11.42578125" style="36"/>
    <col min="2305" max="2305" width="46" style="36" customWidth="1"/>
    <col min="2306" max="2306" width="14.42578125" style="36" customWidth="1"/>
    <col min="2307" max="2308" width="14" style="36" customWidth="1"/>
    <col min="2309" max="2311" width="13.5703125" style="36" customWidth="1"/>
    <col min="2312" max="2312" width="14.28515625" style="36" customWidth="1"/>
    <col min="2313" max="2314" width="14" style="36" customWidth="1"/>
    <col min="2315" max="2560" width="11.42578125" style="36"/>
    <col min="2561" max="2561" width="46" style="36" customWidth="1"/>
    <col min="2562" max="2562" width="14.42578125" style="36" customWidth="1"/>
    <col min="2563" max="2564" width="14" style="36" customWidth="1"/>
    <col min="2565" max="2567" width="13.5703125" style="36" customWidth="1"/>
    <col min="2568" max="2568" width="14.28515625" style="36" customWidth="1"/>
    <col min="2569" max="2570" width="14" style="36" customWidth="1"/>
    <col min="2571" max="2816" width="11.42578125" style="36"/>
    <col min="2817" max="2817" width="46" style="36" customWidth="1"/>
    <col min="2818" max="2818" width="14.42578125" style="36" customWidth="1"/>
    <col min="2819" max="2820" width="14" style="36" customWidth="1"/>
    <col min="2821" max="2823" width="13.5703125" style="36" customWidth="1"/>
    <col min="2824" max="2824" width="14.28515625" style="36" customWidth="1"/>
    <col min="2825" max="2826" width="14" style="36" customWidth="1"/>
    <col min="2827" max="3072" width="11.42578125" style="36"/>
    <col min="3073" max="3073" width="46" style="36" customWidth="1"/>
    <col min="3074" max="3074" width="14.42578125" style="36" customWidth="1"/>
    <col min="3075" max="3076" width="14" style="36" customWidth="1"/>
    <col min="3077" max="3079" width="13.5703125" style="36" customWidth="1"/>
    <col min="3080" max="3080" width="14.28515625" style="36" customWidth="1"/>
    <col min="3081" max="3082" width="14" style="36" customWidth="1"/>
    <col min="3083" max="3328" width="11.42578125" style="36"/>
    <col min="3329" max="3329" width="46" style="36" customWidth="1"/>
    <col min="3330" max="3330" width="14.42578125" style="36" customWidth="1"/>
    <col min="3331" max="3332" width="14" style="36" customWidth="1"/>
    <col min="3333" max="3335" width="13.5703125" style="36" customWidth="1"/>
    <col min="3336" max="3336" width="14.28515625" style="36" customWidth="1"/>
    <col min="3337" max="3338" width="14" style="36" customWidth="1"/>
    <col min="3339" max="3584" width="11.42578125" style="36"/>
    <col min="3585" max="3585" width="46" style="36" customWidth="1"/>
    <col min="3586" max="3586" width="14.42578125" style="36" customWidth="1"/>
    <col min="3587" max="3588" width="14" style="36" customWidth="1"/>
    <col min="3589" max="3591" width="13.5703125" style="36" customWidth="1"/>
    <col min="3592" max="3592" width="14.28515625" style="36" customWidth="1"/>
    <col min="3593" max="3594" width="14" style="36" customWidth="1"/>
    <col min="3595" max="3840" width="11.42578125" style="36"/>
    <col min="3841" max="3841" width="46" style="36" customWidth="1"/>
    <col min="3842" max="3842" width="14.42578125" style="36" customWidth="1"/>
    <col min="3843" max="3844" width="14" style="36" customWidth="1"/>
    <col min="3845" max="3847" width="13.5703125" style="36" customWidth="1"/>
    <col min="3848" max="3848" width="14.28515625" style="36" customWidth="1"/>
    <col min="3849" max="3850" width="14" style="36" customWidth="1"/>
    <col min="3851" max="4096" width="11.42578125" style="36"/>
    <col min="4097" max="4097" width="46" style="36" customWidth="1"/>
    <col min="4098" max="4098" width="14.42578125" style="36" customWidth="1"/>
    <col min="4099" max="4100" width="14" style="36" customWidth="1"/>
    <col min="4101" max="4103" width="13.5703125" style="36" customWidth="1"/>
    <col min="4104" max="4104" width="14.28515625" style="36" customWidth="1"/>
    <col min="4105" max="4106" width="14" style="36" customWidth="1"/>
    <col min="4107" max="4352" width="11.42578125" style="36"/>
    <col min="4353" max="4353" width="46" style="36" customWidth="1"/>
    <col min="4354" max="4354" width="14.42578125" style="36" customWidth="1"/>
    <col min="4355" max="4356" width="14" style="36" customWidth="1"/>
    <col min="4357" max="4359" width="13.5703125" style="36" customWidth="1"/>
    <col min="4360" max="4360" width="14.28515625" style="36" customWidth="1"/>
    <col min="4361" max="4362" width="14" style="36" customWidth="1"/>
    <col min="4363" max="4608" width="11.42578125" style="36"/>
    <col min="4609" max="4609" width="46" style="36" customWidth="1"/>
    <col min="4610" max="4610" width="14.42578125" style="36" customWidth="1"/>
    <col min="4611" max="4612" width="14" style="36" customWidth="1"/>
    <col min="4613" max="4615" width="13.5703125" style="36" customWidth="1"/>
    <col min="4616" max="4616" width="14.28515625" style="36" customWidth="1"/>
    <col min="4617" max="4618" width="14" style="36" customWidth="1"/>
    <col min="4619" max="4864" width="11.42578125" style="36"/>
    <col min="4865" max="4865" width="46" style="36" customWidth="1"/>
    <col min="4866" max="4866" width="14.42578125" style="36" customWidth="1"/>
    <col min="4867" max="4868" width="14" style="36" customWidth="1"/>
    <col min="4869" max="4871" width="13.5703125" style="36" customWidth="1"/>
    <col min="4872" max="4872" width="14.28515625" style="36" customWidth="1"/>
    <col min="4873" max="4874" width="14" style="36" customWidth="1"/>
    <col min="4875" max="5120" width="11.42578125" style="36"/>
    <col min="5121" max="5121" width="46" style="36" customWidth="1"/>
    <col min="5122" max="5122" width="14.42578125" style="36" customWidth="1"/>
    <col min="5123" max="5124" width="14" style="36" customWidth="1"/>
    <col min="5125" max="5127" width="13.5703125" style="36" customWidth="1"/>
    <col min="5128" max="5128" width="14.28515625" style="36" customWidth="1"/>
    <col min="5129" max="5130" width="14" style="36" customWidth="1"/>
    <col min="5131" max="5376" width="11.42578125" style="36"/>
    <col min="5377" max="5377" width="46" style="36" customWidth="1"/>
    <col min="5378" max="5378" width="14.42578125" style="36" customWidth="1"/>
    <col min="5379" max="5380" width="14" style="36" customWidth="1"/>
    <col min="5381" max="5383" width="13.5703125" style="36" customWidth="1"/>
    <col min="5384" max="5384" width="14.28515625" style="36" customWidth="1"/>
    <col min="5385" max="5386" width="14" style="36" customWidth="1"/>
    <col min="5387" max="5632" width="11.42578125" style="36"/>
    <col min="5633" max="5633" width="46" style="36" customWidth="1"/>
    <col min="5634" max="5634" width="14.42578125" style="36" customWidth="1"/>
    <col min="5635" max="5636" width="14" style="36" customWidth="1"/>
    <col min="5637" max="5639" width="13.5703125" style="36" customWidth="1"/>
    <col min="5640" max="5640" width="14.28515625" style="36" customWidth="1"/>
    <col min="5641" max="5642" width="14" style="36" customWidth="1"/>
    <col min="5643" max="5888" width="11.42578125" style="36"/>
    <col min="5889" max="5889" width="46" style="36" customWidth="1"/>
    <col min="5890" max="5890" width="14.42578125" style="36" customWidth="1"/>
    <col min="5891" max="5892" width="14" style="36" customWidth="1"/>
    <col min="5893" max="5895" width="13.5703125" style="36" customWidth="1"/>
    <col min="5896" max="5896" width="14.28515625" style="36" customWidth="1"/>
    <col min="5897" max="5898" width="14" style="36" customWidth="1"/>
    <col min="5899" max="6144" width="11.42578125" style="36"/>
    <col min="6145" max="6145" width="46" style="36" customWidth="1"/>
    <col min="6146" max="6146" width="14.42578125" style="36" customWidth="1"/>
    <col min="6147" max="6148" width="14" style="36" customWidth="1"/>
    <col min="6149" max="6151" width="13.5703125" style="36" customWidth="1"/>
    <col min="6152" max="6152" width="14.28515625" style="36" customWidth="1"/>
    <col min="6153" max="6154" width="14" style="36" customWidth="1"/>
    <col min="6155" max="6400" width="11.42578125" style="36"/>
    <col min="6401" max="6401" width="46" style="36" customWidth="1"/>
    <col min="6402" max="6402" width="14.42578125" style="36" customWidth="1"/>
    <col min="6403" max="6404" width="14" style="36" customWidth="1"/>
    <col min="6405" max="6407" width="13.5703125" style="36" customWidth="1"/>
    <col min="6408" max="6408" width="14.28515625" style="36" customWidth="1"/>
    <col min="6409" max="6410" width="14" style="36" customWidth="1"/>
    <col min="6411" max="6656" width="11.42578125" style="36"/>
    <col min="6657" max="6657" width="46" style="36" customWidth="1"/>
    <col min="6658" max="6658" width="14.42578125" style="36" customWidth="1"/>
    <col min="6659" max="6660" width="14" style="36" customWidth="1"/>
    <col min="6661" max="6663" width="13.5703125" style="36" customWidth="1"/>
    <col min="6664" max="6664" width="14.28515625" style="36" customWidth="1"/>
    <col min="6665" max="6666" width="14" style="36" customWidth="1"/>
    <col min="6667" max="6912" width="11.42578125" style="36"/>
    <col min="6913" max="6913" width="46" style="36" customWidth="1"/>
    <col min="6914" max="6914" width="14.42578125" style="36" customWidth="1"/>
    <col min="6915" max="6916" width="14" style="36" customWidth="1"/>
    <col min="6917" max="6919" width="13.5703125" style="36" customWidth="1"/>
    <col min="6920" max="6920" width="14.28515625" style="36" customWidth="1"/>
    <col min="6921" max="6922" width="14" style="36" customWidth="1"/>
    <col min="6923" max="7168" width="11.42578125" style="36"/>
    <col min="7169" max="7169" width="46" style="36" customWidth="1"/>
    <col min="7170" max="7170" width="14.42578125" style="36" customWidth="1"/>
    <col min="7171" max="7172" width="14" style="36" customWidth="1"/>
    <col min="7173" max="7175" width="13.5703125" style="36" customWidth="1"/>
    <col min="7176" max="7176" width="14.28515625" style="36" customWidth="1"/>
    <col min="7177" max="7178" width="14" style="36" customWidth="1"/>
    <col min="7179" max="7424" width="11.42578125" style="36"/>
    <col min="7425" max="7425" width="46" style="36" customWidth="1"/>
    <col min="7426" max="7426" width="14.42578125" style="36" customWidth="1"/>
    <col min="7427" max="7428" width="14" style="36" customWidth="1"/>
    <col min="7429" max="7431" width="13.5703125" style="36" customWidth="1"/>
    <col min="7432" max="7432" width="14.28515625" style="36" customWidth="1"/>
    <col min="7433" max="7434" width="14" style="36" customWidth="1"/>
    <col min="7435" max="7680" width="11.42578125" style="36"/>
    <col min="7681" max="7681" width="46" style="36" customWidth="1"/>
    <col min="7682" max="7682" width="14.42578125" style="36" customWidth="1"/>
    <col min="7683" max="7684" width="14" style="36" customWidth="1"/>
    <col min="7685" max="7687" width="13.5703125" style="36" customWidth="1"/>
    <col min="7688" max="7688" width="14.28515625" style="36" customWidth="1"/>
    <col min="7689" max="7690" width="14" style="36" customWidth="1"/>
    <col min="7691" max="7936" width="11.42578125" style="36"/>
    <col min="7937" max="7937" width="46" style="36" customWidth="1"/>
    <col min="7938" max="7938" width="14.42578125" style="36" customWidth="1"/>
    <col min="7939" max="7940" width="14" style="36" customWidth="1"/>
    <col min="7941" max="7943" width="13.5703125" style="36" customWidth="1"/>
    <col min="7944" max="7944" width="14.28515625" style="36" customWidth="1"/>
    <col min="7945" max="7946" width="14" style="36" customWidth="1"/>
    <col min="7947" max="8192" width="11.42578125" style="36"/>
    <col min="8193" max="8193" width="46" style="36" customWidth="1"/>
    <col min="8194" max="8194" width="14.42578125" style="36" customWidth="1"/>
    <col min="8195" max="8196" width="14" style="36" customWidth="1"/>
    <col min="8197" max="8199" width="13.5703125" style="36" customWidth="1"/>
    <col min="8200" max="8200" width="14.28515625" style="36" customWidth="1"/>
    <col min="8201" max="8202" width="14" style="36" customWidth="1"/>
    <col min="8203" max="8448" width="11.42578125" style="36"/>
    <col min="8449" max="8449" width="46" style="36" customWidth="1"/>
    <col min="8450" max="8450" width="14.42578125" style="36" customWidth="1"/>
    <col min="8451" max="8452" width="14" style="36" customWidth="1"/>
    <col min="8453" max="8455" width="13.5703125" style="36" customWidth="1"/>
    <col min="8456" max="8456" width="14.28515625" style="36" customWidth="1"/>
    <col min="8457" max="8458" width="14" style="36" customWidth="1"/>
    <col min="8459" max="8704" width="11.42578125" style="36"/>
    <col min="8705" max="8705" width="46" style="36" customWidth="1"/>
    <col min="8706" max="8706" width="14.42578125" style="36" customWidth="1"/>
    <col min="8707" max="8708" width="14" style="36" customWidth="1"/>
    <col min="8709" max="8711" width="13.5703125" style="36" customWidth="1"/>
    <col min="8712" max="8712" width="14.28515625" style="36" customWidth="1"/>
    <col min="8713" max="8714" width="14" style="36" customWidth="1"/>
    <col min="8715" max="8960" width="11.42578125" style="36"/>
    <col min="8961" max="8961" width="46" style="36" customWidth="1"/>
    <col min="8962" max="8962" width="14.42578125" style="36" customWidth="1"/>
    <col min="8963" max="8964" width="14" style="36" customWidth="1"/>
    <col min="8965" max="8967" width="13.5703125" style="36" customWidth="1"/>
    <col min="8968" max="8968" width="14.28515625" style="36" customWidth="1"/>
    <col min="8969" max="8970" width="14" style="36" customWidth="1"/>
    <col min="8971" max="9216" width="11.42578125" style="36"/>
    <col min="9217" max="9217" width="46" style="36" customWidth="1"/>
    <col min="9218" max="9218" width="14.42578125" style="36" customWidth="1"/>
    <col min="9219" max="9220" width="14" style="36" customWidth="1"/>
    <col min="9221" max="9223" width="13.5703125" style="36" customWidth="1"/>
    <col min="9224" max="9224" width="14.28515625" style="36" customWidth="1"/>
    <col min="9225" max="9226" width="14" style="36" customWidth="1"/>
    <col min="9227" max="9472" width="11.42578125" style="36"/>
    <col min="9473" max="9473" width="46" style="36" customWidth="1"/>
    <col min="9474" max="9474" width="14.42578125" style="36" customWidth="1"/>
    <col min="9475" max="9476" width="14" style="36" customWidth="1"/>
    <col min="9477" max="9479" width="13.5703125" style="36" customWidth="1"/>
    <col min="9480" max="9480" width="14.28515625" style="36" customWidth="1"/>
    <col min="9481" max="9482" width="14" style="36" customWidth="1"/>
    <col min="9483" max="9728" width="11.42578125" style="36"/>
    <col min="9729" max="9729" width="46" style="36" customWidth="1"/>
    <col min="9730" max="9730" width="14.42578125" style="36" customWidth="1"/>
    <col min="9731" max="9732" width="14" style="36" customWidth="1"/>
    <col min="9733" max="9735" width="13.5703125" style="36" customWidth="1"/>
    <col min="9736" max="9736" width="14.28515625" style="36" customWidth="1"/>
    <col min="9737" max="9738" width="14" style="36" customWidth="1"/>
    <col min="9739" max="9984" width="11.42578125" style="36"/>
    <col min="9985" max="9985" width="46" style="36" customWidth="1"/>
    <col min="9986" max="9986" width="14.42578125" style="36" customWidth="1"/>
    <col min="9987" max="9988" width="14" style="36" customWidth="1"/>
    <col min="9989" max="9991" width="13.5703125" style="36" customWidth="1"/>
    <col min="9992" max="9992" width="14.28515625" style="36" customWidth="1"/>
    <col min="9993" max="9994" width="14" style="36" customWidth="1"/>
    <col min="9995" max="10240" width="11.42578125" style="36"/>
    <col min="10241" max="10241" width="46" style="36" customWidth="1"/>
    <col min="10242" max="10242" width="14.42578125" style="36" customWidth="1"/>
    <col min="10243" max="10244" width="14" style="36" customWidth="1"/>
    <col min="10245" max="10247" width="13.5703125" style="36" customWidth="1"/>
    <col min="10248" max="10248" width="14.28515625" style="36" customWidth="1"/>
    <col min="10249" max="10250" width="14" style="36" customWidth="1"/>
    <col min="10251" max="10496" width="11.42578125" style="36"/>
    <col min="10497" max="10497" width="46" style="36" customWidth="1"/>
    <col min="10498" max="10498" width="14.42578125" style="36" customWidth="1"/>
    <col min="10499" max="10500" width="14" style="36" customWidth="1"/>
    <col min="10501" max="10503" width="13.5703125" style="36" customWidth="1"/>
    <col min="10504" max="10504" width="14.28515625" style="36" customWidth="1"/>
    <col min="10505" max="10506" width="14" style="36" customWidth="1"/>
    <col min="10507" max="10752" width="11.42578125" style="36"/>
    <col min="10753" max="10753" width="46" style="36" customWidth="1"/>
    <col min="10754" max="10754" width="14.42578125" style="36" customWidth="1"/>
    <col min="10755" max="10756" width="14" style="36" customWidth="1"/>
    <col min="10757" max="10759" width="13.5703125" style="36" customWidth="1"/>
    <col min="10760" max="10760" width="14.28515625" style="36" customWidth="1"/>
    <col min="10761" max="10762" width="14" style="36" customWidth="1"/>
    <col min="10763" max="11008" width="11.42578125" style="36"/>
    <col min="11009" max="11009" width="46" style="36" customWidth="1"/>
    <col min="11010" max="11010" width="14.42578125" style="36" customWidth="1"/>
    <col min="11011" max="11012" width="14" style="36" customWidth="1"/>
    <col min="11013" max="11015" width="13.5703125" style="36" customWidth="1"/>
    <col min="11016" max="11016" width="14.28515625" style="36" customWidth="1"/>
    <col min="11017" max="11018" width="14" style="36" customWidth="1"/>
    <col min="11019" max="11264" width="11.42578125" style="36"/>
    <col min="11265" max="11265" width="46" style="36" customWidth="1"/>
    <col min="11266" max="11266" width="14.42578125" style="36" customWidth="1"/>
    <col min="11267" max="11268" width="14" style="36" customWidth="1"/>
    <col min="11269" max="11271" width="13.5703125" style="36" customWidth="1"/>
    <col min="11272" max="11272" width="14.28515625" style="36" customWidth="1"/>
    <col min="11273" max="11274" width="14" style="36" customWidth="1"/>
    <col min="11275" max="11520" width="11.42578125" style="36"/>
    <col min="11521" max="11521" width="46" style="36" customWidth="1"/>
    <col min="11522" max="11522" width="14.42578125" style="36" customWidth="1"/>
    <col min="11523" max="11524" width="14" style="36" customWidth="1"/>
    <col min="11525" max="11527" width="13.5703125" style="36" customWidth="1"/>
    <col min="11528" max="11528" width="14.28515625" style="36" customWidth="1"/>
    <col min="11529" max="11530" width="14" style="36" customWidth="1"/>
    <col min="11531" max="11776" width="11.42578125" style="36"/>
    <col min="11777" max="11777" width="46" style="36" customWidth="1"/>
    <col min="11778" max="11778" width="14.42578125" style="36" customWidth="1"/>
    <col min="11779" max="11780" width="14" style="36" customWidth="1"/>
    <col min="11781" max="11783" width="13.5703125" style="36" customWidth="1"/>
    <col min="11784" max="11784" width="14.28515625" style="36" customWidth="1"/>
    <col min="11785" max="11786" width="14" style="36" customWidth="1"/>
    <col min="11787" max="12032" width="11.42578125" style="36"/>
    <col min="12033" max="12033" width="46" style="36" customWidth="1"/>
    <col min="12034" max="12034" width="14.42578125" style="36" customWidth="1"/>
    <col min="12035" max="12036" width="14" style="36" customWidth="1"/>
    <col min="12037" max="12039" width="13.5703125" style="36" customWidth="1"/>
    <col min="12040" max="12040" width="14.28515625" style="36" customWidth="1"/>
    <col min="12041" max="12042" width="14" style="36" customWidth="1"/>
    <col min="12043" max="12288" width="11.42578125" style="36"/>
    <col min="12289" max="12289" width="46" style="36" customWidth="1"/>
    <col min="12290" max="12290" width="14.42578125" style="36" customWidth="1"/>
    <col min="12291" max="12292" width="14" style="36" customWidth="1"/>
    <col min="12293" max="12295" width="13.5703125" style="36" customWidth="1"/>
    <col min="12296" max="12296" width="14.28515625" style="36" customWidth="1"/>
    <col min="12297" max="12298" width="14" style="36" customWidth="1"/>
    <col min="12299" max="12544" width="11.42578125" style="36"/>
    <col min="12545" max="12545" width="46" style="36" customWidth="1"/>
    <col min="12546" max="12546" width="14.42578125" style="36" customWidth="1"/>
    <col min="12547" max="12548" width="14" style="36" customWidth="1"/>
    <col min="12549" max="12551" width="13.5703125" style="36" customWidth="1"/>
    <col min="12552" max="12552" width="14.28515625" style="36" customWidth="1"/>
    <col min="12553" max="12554" width="14" style="36" customWidth="1"/>
    <col min="12555" max="12800" width="11.42578125" style="36"/>
    <col min="12801" max="12801" width="46" style="36" customWidth="1"/>
    <col min="12802" max="12802" width="14.42578125" style="36" customWidth="1"/>
    <col min="12803" max="12804" width="14" style="36" customWidth="1"/>
    <col min="12805" max="12807" width="13.5703125" style="36" customWidth="1"/>
    <col min="12808" max="12808" width="14.28515625" style="36" customWidth="1"/>
    <col min="12809" max="12810" width="14" style="36" customWidth="1"/>
    <col min="12811" max="13056" width="11.42578125" style="36"/>
    <col min="13057" max="13057" width="46" style="36" customWidth="1"/>
    <col min="13058" max="13058" width="14.42578125" style="36" customWidth="1"/>
    <col min="13059" max="13060" width="14" style="36" customWidth="1"/>
    <col min="13061" max="13063" width="13.5703125" style="36" customWidth="1"/>
    <col min="13064" max="13064" width="14.28515625" style="36" customWidth="1"/>
    <col min="13065" max="13066" width="14" style="36" customWidth="1"/>
    <col min="13067" max="13312" width="11.42578125" style="36"/>
    <col min="13313" max="13313" width="46" style="36" customWidth="1"/>
    <col min="13314" max="13314" width="14.42578125" style="36" customWidth="1"/>
    <col min="13315" max="13316" width="14" style="36" customWidth="1"/>
    <col min="13317" max="13319" width="13.5703125" style="36" customWidth="1"/>
    <col min="13320" max="13320" width="14.28515625" style="36" customWidth="1"/>
    <col min="13321" max="13322" width="14" style="36" customWidth="1"/>
    <col min="13323" max="13568" width="11.42578125" style="36"/>
    <col min="13569" max="13569" width="46" style="36" customWidth="1"/>
    <col min="13570" max="13570" width="14.42578125" style="36" customWidth="1"/>
    <col min="13571" max="13572" width="14" style="36" customWidth="1"/>
    <col min="13573" max="13575" width="13.5703125" style="36" customWidth="1"/>
    <col min="13576" max="13576" width="14.28515625" style="36" customWidth="1"/>
    <col min="13577" max="13578" width="14" style="36" customWidth="1"/>
    <col min="13579" max="13824" width="11.42578125" style="36"/>
    <col min="13825" max="13825" width="46" style="36" customWidth="1"/>
    <col min="13826" max="13826" width="14.42578125" style="36" customWidth="1"/>
    <col min="13827" max="13828" width="14" style="36" customWidth="1"/>
    <col min="13829" max="13831" width="13.5703125" style="36" customWidth="1"/>
    <col min="13832" max="13832" width="14.28515625" style="36" customWidth="1"/>
    <col min="13833" max="13834" width="14" style="36" customWidth="1"/>
    <col min="13835" max="14080" width="11.42578125" style="36"/>
    <col min="14081" max="14081" width="46" style="36" customWidth="1"/>
    <col min="14082" max="14082" width="14.42578125" style="36" customWidth="1"/>
    <col min="14083" max="14084" width="14" style="36" customWidth="1"/>
    <col min="14085" max="14087" width="13.5703125" style="36" customWidth="1"/>
    <col min="14088" max="14088" width="14.28515625" style="36" customWidth="1"/>
    <col min="14089" max="14090" width="14" style="36" customWidth="1"/>
    <col min="14091" max="14336" width="11.42578125" style="36"/>
    <col min="14337" max="14337" width="46" style="36" customWidth="1"/>
    <col min="14338" max="14338" width="14.42578125" style="36" customWidth="1"/>
    <col min="14339" max="14340" width="14" style="36" customWidth="1"/>
    <col min="14341" max="14343" width="13.5703125" style="36" customWidth="1"/>
    <col min="14344" max="14344" width="14.28515625" style="36" customWidth="1"/>
    <col min="14345" max="14346" width="14" style="36" customWidth="1"/>
    <col min="14347" max="14592" width="11.42578125" style="36"/>
    <col min="14593" max="14593" width="46" style="36" customWidth="1"/>
    <col min="14594" max="14594" width="14.42578125" style="36" customWidth="1"/>
    <col min="14595" max="14596" width="14" style="36" customWidth="1"/>
    <col min="14597" max="14599" width="13.5703125" style="36" customWidth="1"/>
    <col min="14600" max="14600" width="14.28515625" style="36" customWidth="1"/>
    <col min="14601" max="14602" width="14" style="36" customWidth="1"/>
    <col min="14603" max="14848" width="11.42578125" style="36"/>
    <col min="14849" max="14849" width="46" style="36" customWidth="1"/>
    <col min="14850" max="14850" width="14.42578125" style="36" customWidth="1"/>
    <col min="14851" max="14852" width="14" style="36" customWidth="1"/>
    <col min="14853" max="14855" width="13.5703125" style="36" customWidth="1"/>
    <col min="14856" max="14856" width="14.28515625" style="36" customWidth="1"/>
    <col min="14857" max="14858" width="14" style="36" customWidth="1"/>
    <col min="14859" max="15104" width="11.42578125" style="36"/>
    <col min="15105" max="15105" width="46" style="36" customWidth="1"/>
    <col min="15106" max="15106" width="14.42578125" style="36" customWidth="1"/>
    <col min="15107" max="15108" width="14" style="36" customWidth="1"/>
    <col min="15109" max="15111" width="13.5703125" style="36" customWidth="1"/>
    <col min="15112" max="15112" width="14.28515625" style="36" customWidth="1"/>
    <col min="15113" max="15114" width="14" style="36" customWidth="1"/>
    <col min="15115" max="15360" width="11.42578125" style="36"/>
    <col min="15361" max="15361" width="46" style="36" customWidth="1"/>
    <col min="15362" max="15362" width="14.42578125" style="36" customWidth="1"/>
    <col min="15363" max="15364" width="14" style="36" customWidth="1"/>
    <col min="15365" max="15367" width="13.5703125" style="36" customWidth="1"/>
    <col min="15368" max="15368" width="14.28515625" style="36" customWidth="1"/>
    <col min="15369" max="15370" width="14" style="36" customWidth="1"/>
    <col min="15371" max="15616" width="11.42578125" style="36"/>
    <col min="15617" max="15617" width="46" style="36" customWidth="1"/>
    <col min="15618" max="15618" width="14.42578125" style="36" customWidth="1"/>
    <col min="15619" max="15620" width="14" style="36" customWidth="1"/>
    <col min="15621" max="15623" width="13.5703125" style="36" customWidth="1"/>
    <col min="15624" max="15624" width="14.28515625" style="36" customWidth="1"/>
    <col min="15625" max="15626" width="14" style="36" customWidth="1"/>
    <col min="15627" max="15872" width="11.42578125" style="36"/>
    <col min="15873" max="15873" width="46" style="36" customWidth="1"/>
    <col min="15874" max="15874" width="14.42578125" style="36" customWidth="1"/>
    <col min="15875" max="15876" width="14" style="36" customWidth="1"/>
    <col min="15877" max="15879" width="13.5703125" style="36" customWidth="1"/>
    <col min="15880" max="15880" width="14.28515625" style="36" customWidth="1"/>
    <col min="15881" max="15882" width="14" style="36" customWidth="1"/>
    <col min="15883" max="16128" width="11.42578125" style="36"/>
    <col min="16129" max="16129" width="46" style="36" customWidth="1"/>
    <col min="16130" max="16130" width="14.42578125" style="36" customWidth="1"/>
    <col min="16131" max="16132" width="14" style="36" customWidth="1"/>
    <col min="16133" max="16135" width="13.5703125" style="36" customWidth="1"/>
    <col min="16136" max="16136" width="14.28515625" style="36" customWidth="1"/>
    <col min="16137" max="16138" width="14" style="36" customWidth="1"/>
    <col min="16139" max="16384" width="11.42578125" style="36"/>
  </cols>
  <sheetData>
    <row r="1" spans="1:39" ht="130.5" customHeight="1" thickBot="1">
      <c r="A1" s="94"/>
      <c r="B1" s="94"/>
      <c r="C1" s="94"/>
      <c r="D1" s="94"/>
      <c r="E1" s="94"/>
      <c r="F1" s="94"/>
      <c r="G1" s="94"/>
      <c r="H1" s="94"/>
      <c r="I1" s="94"/>
      <c r="J1" s="35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</row>
    <row r="2" spans="1:39">
      <c r="A2" s="95" t="s">
        <v>49</v>
      </c>
      <c r="B2" s="96"/>
      <c r="C2" s="96"/>
      <c r="D2" s="96"/>
      <c r="E2" s="96"/>
      <c r="F2" s="96"/>
      <c r="G2" s="96"/>
      <c r="H2" s="96"/>
      <c r="I2" s="96"/>
      <c r="J2" s="9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</row>
    <row r="3" spans="1:39">
      <c r="A3" s="98" t="str">
        <f>+'INGRESOS '!A3:D3</f>
        <v>CORPORACION AUTONOMA REGIONAL DEL ALTO MAGDALENA CAM</v>
      </c>
      <c r="B3" s="99"/>
      <c r="C3" s="99"/>
      <c r="D3" s="99"/>
      <c r="E3" s="99"/>
      <c r="F3" s="99"/>
      <c r="G3" s="99"/>
      <c r="H3" s="99"/>
      <c r="I3" s="99"/>
      <c r="J3" s="100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</row>
    <row r="4" spans="1:39" ht="24.75" customHeight="1" thickBot="1">
      <c r="A4" s="37" t="s">
        <v>99</v>
      </c>
      <c r="B4" s="101"/>
      <c r="C4" s="101"/>
      <c r="D4" s="101"/>
      <c r="E4" s="102"/>
      <c r="F4" s="102"/>
      <c r="G4" s="102"/>
      <c r="H4" s="102"/>
      <c r="I4" s="102"/>
      <c r="J4" s="103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</row>
    <row r="5" spans="1:39" ht="33" customHeight="1">
      <c r="A5" s="104" t="s">
        <v>50</v>
      </c>
      <c r="B5" s="105" t="s">
        <v>51</v>
      </c>
      <c r="C5" s="106"/>
      <c r="D5" s="107"/>
      <c r="E5" s="105" t="s">
        <v>52</v>
      </c>
      <c r="F5" s="106"/>
      <c r="G5" s="107"/>
      <c r="H5" s="105" t="s">
        <v>53</v>
      </c>
      <c r="I5" s="106"/>
      <c r="J5" s="10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</row>
    <row r="6" spans="1:39" ht="21.75" customHeight="1" thickBot="1">
      <c r="A6" s="104"/>
      <c r="B6" s="38" t="s">
        <v>54</v>
      </c>
      <c r="C6" s="39" t="s">
        <v>55</v>
      </c>
      <c r="D6" s="40" t="s">
        <v>97</v>
      </c>
      <c r="E6" s="38" t="s">
        <v>54</v>
      </c>
      <c r="F6" s="39" t="s">
        <v>55</v>
      </c>
      <c r="G6" s="40" t="s">
        <v>97</v>
      </c>
      <c r="H6" s="38" t="s">
        <v>54</v>
      </c>
      <c r="I6" s="39" t="s">
        <v>55</v>
      </c>
      <c r="J6" s="40" t="s">
        <v>97</v>
      </c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</row>
    <row r="7" spans="1:39" s="9" customFormat="1" ht="13.5" thickBot="1">
      <c r="A7" s="41" t="s">
        <v>56</v>
      </c>
      <c r="B7" s="42">
        <v>2851035097</v>
      </c>
      <c r="C7" s="43">
        <f>2506654642-F7</f>
        <v>1036709176</v>
      </c>
      <c r="D7" s="44">
        <v>622739032</v>
      </c>
      <c r="E7" s="42">
        <v>2150339000</v>
      </c>
      <c r="F7" s="43">
        <f>1076628794+111543859+456801+14090408+962840+32769700+43466000+88127518+42831882+14935547+27739717+16392400</f>
        <v>1469945466</v>
      </c>
      <c r="G7" s="43">
        <f>1076628794+111543859+456801+14090408+962840+32769700+43466000+88127617+14935547+42831882+27739500+16392400</f>
        <v>1469945348</v>
      </c>
      <c r="H7" s="45">
        <f>+B7+E7</f>
        <v>5001374097</v>
      </c>
      <c r="I7" s="45">
        <f>+C7+F7</f>
        <v>2506654642</v>
      </c>
      <c r="J7" s="45">
        <f>+D7+G7</f>
        <v>2092684380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</row>
    <row r="8" spans="1:39" s="9" customFormat="1">
      <c r="A8" s="46" t="s">
        <v>57</v>
      </c>
      <c r="B8" s="47">
        <f t="shared" ref="B8:I8" si="0">SUM(B9:B11)</f>
        <v>1520262364</v>
      </c>
      <c r="C8" s="48">
        <f t="shared" si="0"/>
        <v>697003254</v>
      </c>
      <c r="D8" s="49">
        <f t="shared" si="0"/>
        <v>340948612</v>
      </c>
      <c r="E8" s="47">
        <f t="shared" si="0"/>
        <v>24111000</v>
      </c>
      <c r="F8" s="48">
        <f t="shared" si="0"/>
        <v>14454860</v>
      </c>
      <c r="G8" s="49">
        <f>SUM(G9:G11)</f>
        <v>14454860</v>
      </c>
      <c r="H8" s="47">
        <f t="shared" si="0"/>
        <v>1544373364</v>
      </c>
      <c r="I8" s="48">
        <f t="shared" si="0"/>
        <v>711458114</v>
      </c>
      <c r="J8" s="49">
        <f>SUM(J9:J11)</f>
        <v>355212938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</row>
    <row r="9" spans="1:39">
      <c r="A9" s="50" t="s">
        <v>58</v>
      </c>
      <c r="B9" s="45">
        <f>227775683+55000000</f>
        <v>282775683</v>
      </c>
      <c r="C9" s="51">
        <v>55104439</v>
      </c>
      <c r="D9" s="52">
        <v>8297970</v>
      </c>
      <c r="E9" s="45">
        <v>0</v>
      </c>
      <c r="F9" s="51">
        <v>0</v>
      </c>
      <c r="G9" s="52"/>
      <c r="H9" s="45">
        <f t="shared" ref="H9:J11" si="1">+B9+E9</f>
        <v>282775683</v>
      </c>
      <c r="I9" s="51">
        <f t="shared" si="1"/>
        <v>55104439</v>
      </c>
      <c r="J9" s="52">
        <f>+D9+G9</f>
        <v>8297970</v>
      </c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</row>
    <row r="10" spans="1:39">
      <c r="A10" s="50" t="s">
        <v>59</v>
      </c>
      <c r="B10" s="45">
        <f>1150756681+28000000</f>
        <v>1178756681</v>
      </c>
      <c r="C10" s="51">
        <f>662123995-C9-12944880</f>
        <v>594074676</v>
      </c>
      <c r="D10" s="52">
        <f>306069353-8297970-12944880</f>
        <v>284826503</v>
      </c>
      <c r="E10" s="45">
        <v>22601000</v>
      </c>
      <c r="F10" s="51">
        <v>12944880</v>
      </c>
      <c r="G10" s="52">
        <f>+F10</f>
        <v>12944880</v>
      </c>
      <c r="H10" s="45">
        <f t="shared" si="1"/>
        <v>1201357681</v>
      </c>
      <c r="I10" s="51">
        <f t="shared" si="1"/>
        <v>607019556</v>
      </c>
      <c r="J10" s="52">
        <f t="shared" si="1"/>
        <v>297771383</v>
      </c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</row>
    <row r="11" spans="1:39" ht="13.5" thickBot="1">
      <c r="A11" s="53" t="s">
        <v>60</v>
      </c>
      <c r="B11" s="54">
        <v>58730000</v>
      </c>
      <c r="C11" s="55">
        <f>49334119-1509980</f>
        <v>47824139</v>
      </c>
      <c r="D11" s="56">
        <f>+C11</f>
        <v>47824139</v>
      </c>
      <c r="E11" s="54">
        <v>1510000</v>
      </c>
      <c r="F11" s="55">
        <v>1509980</v>
      </c>
      <c r="G11" s="56">
        <f>+F11</f>
        <v>1509980</v>
      </c>
      <c r="H11" s="54">
        <f t="shared" si="1"/>
        <v>60240000</v>
      </c>
      <c r="I11" s="55">
        <v>49334119</v>
      </c>
      <c r="J11" s="56">
        <v>49143585</v>
      </c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</row>
    <row r="12" spans="1:39" s="9" customFormat="1">
      <c r="A12" s="46" t="s">
        <v>61</v>
      </c>
      <c r="B12" s="47">
        <f>+B13+B17+B20</f>
        <v>3760481448</v>
      </c>
      <c r="C12" s="47">
        <f>+C13+C17+C20</f>
        <v>855824677</v>
      </c>
      <c r="D12" s="47">
        <f>+D13+D17+D20</f>
        <v>852415016</v>
      </c>
      <c r="E12" s="47">
        <f t="shared" ref="E12:J12" si="2">+E13+E17</f>
        <v>10854000</v>
      </c>
      <c r="F12" s="48">
        <f t="shared" si="2"/>
        <v>0</v>
      </c>
      <c r="G12" s="49">
        <f t="shared" si="2"/>
        <v>0</v>
      </c>
      <c r="H12" s="47">
        <f t="shared" si="2"/>
        <v>3571335448</v>
      </c>
      <c r="I12" s="48">
        <f t="shared" si="2"/>
        <v>855824677</v>
      </c>
      <c r="J12" s="49">
        <f t="shared" si="2"/>
        <v>852415016</v>
      </c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</row>
    <row r="13" spans="1:39" s="61" customFormat="1" ht="12">
      <c r="A13" s="57" t="s">
        <v>62</v>
      </c>
      <c r="B13" s="58">
        <f t="shared" ref="B13:I13" si="3">SUM(B14:B16)</f>
        <v>3560481448</v>
      </c>
      <c r="C13" s="59">
        <f t="shared" si="3"/>
        <v>855824677</v>
      </c>
      <c r="D13" s="60">
        <f>SUM(D14:D16)</f>
        <v>852415016</v>
      </c>
      <c r="E13" s="58">
        <f t="shared" si="3"/>
        <v>10854000</v>
      </c>
      <c r="F13" s="59">
        <f t="shared" si="3"/>
        <v>0</v>
      </c>
      <c r="G13" s="60">
        <f>SUM(G14:G16)</f>
        <v>0</v>
      </c>
      <c r="H13" s="58">
        <f t="shared" si="3"/>
        <v>3571335448</v>
      </c>
      <c r="I13" s="59">
        <f t="shared" si="3"/>
        <v>855824677</v>
      </c>
      <c r="J13" s="60">
        <f>SUM(J14:J16)</f>
        <v>852415016</v>
      </c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</row>
    <row r="14" spans="1:39" s="62" customFormat="1" ht="11.25">
      <c r="A14" s="50" t="s">
        <v>63</v>
      </c>
      <c r="B14" s="45">
        <v>39146000</v>
      </c>
      <c r="C14" s="51">
        <v>100732</v>
      </c>
      <c r="D14" s="52">
        <v>100331</v>
      </c>
      <c r="E14" s="45">
        <v>10854000</v>
      </c>
      <c r="F14" s="51">
        <v>0</v>
      </c>
      <c r="G14" s="52">
        <f>+F14</f>
        <v>0</v>
      </c>
      <c r="H14" s="45">
        <f t="shared" ref="H14:J16" si="4">+B14+E14</f>
        <v>50000000</v>
      </c>
      <c r="I14" s="51">
        <f t="shared" si="4"/>
        <v>100732</v>
      </c>
      <c r="J14" s="52">
        <f t="shared" si="4"/>
        <v>100331</v>
      </c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</row>
    <row r="15" spans="1:39" s="62" customFormat="1" ht="11.25">
      <c r="A15" s="50" t="s">
        <v>64</v>
      </c>
      <c r="B15" s="45">
        <v>3004266970</v>
      </c>
      <c r="C15" s="51">
        <v>823685143</v>
      </c>
      <c r="D15" s="52">
        <v>820403528</v>
      </c>
      <c r="E15" s="45"/>
      <c r="F15" s="51"/>
      <c r="G15" s="52"/>
      <c r="H15" s="45">
        <f t="shared" si="4"/>
        <v>3004266970</v>
      </c>
      <c r="I15" s="51">
        <f t="shared" si="4"/>
        <v>823685143</v>
      </c>
      <c r="J15" s="52">
        <f t="shared" si="4"/>
        <v>820403528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</row>
    <row r="16" spans="1:39" s="62" customFormat="1" ht="11.25">
      <c r="A16" s="50" t="s">
        <v>9</v>
      </c>
      <c r="B16" s="45">
        <f>32038802+485029676</f>
        <v>517068478</v>
      </c>
      <c r="C16" s="51">
        <v>32038802</v>
      </c>
      <c r="D16" s="52">
        <v>31911157</v>
      </c>
      <c r="E16" s="45"/>
      <c r="F16" s="51"/>
      <c r="G16" s="52"/>
      <c r="H16" s="45">
        <f t="shared" si="4"/>
        <v>517068478</v>
      </c>
      <c r="I16" s="51">
        <f t="shared" si="4"/>
        <v>32038802</v>
      </c>
      <c r="J16" s="52">
        <f t="shared" si="4"/>
        <v>31911157</v>
      </c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</row>
    <row r="17" spans="1:39" s="61" customFormat="1" ht="12">
      <c r="A17" s="57" t="s">
        <v>65</v>
      </c>
      <c r="B17" s="58">
        <f t="shared" ref="B17:J17" si="5">SUM(B18:B19)</f>
        <v>0</v>
      </c>
      <c r="C17" s="59">
        <f t="shared" si="5"/>
        <v>0</v>
      </c>
      <c r="D17" s="60">
        <f t="shared" si="5"/>
        <v>0</v>
      </c>
      <c r="E17" s="58">
        <f t="shared" si="5"/>
        <v>0</v>
      </c>
      <c r="F17" s="59">
        <f t="shared" si="5"/>
        <v>0</v>
      </c>
      <c r="G17" s="60">
        <f t="shared" si="5"/>
        <v>0</v>
      </c>
      <c r="H17" s="58">
        <f t="shared" si="5"/>
        <v>0</v>
      </c>
      <c r="I17" s="59">
        <f t="shared" si="5"/>
        <v>0</v>
      </c>
      <c r="J17" s="60">
        <f t="shared" si="5"/>
        <v>0</v>
      </c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</row>
    <row r="18" spans="1:39" s="62" customFormat="1" ht="11.25">
      <c r="A18" s="50" t="s">
        <v>66</v>
      </c>
      <c r="B18" s="45"/>
      <c r="C18" s="51"/>
      <c r="D18" s="52"/>
      <c r="E18" s="45"/>
      <c r="F18" s="51"/>
      <c r="G18" s="52"/>
      <c r="H18" s="45">
        <f t="shared" ref="H18:J19" si="6">+B18+E18</f>
        <v>0</v>
      </c>
      <c r="I18" s="51">
        <f t="shared" si="6"/>
        <v>0</v>
      </c>
      <c r="J18" s="52">
        <f t="shared" si="6"/>
        <v>0</v>
      </c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</row>
    <row r="19" spans="1:39" s="62" customFormat="1" ht="11.25">
      <c r="A19" s="50" t="s">
        <v>67</v>
      </c>
      <c r="B19" s="45"/>
      <c r="C19" s="51"/>
      <c r="D19" s="52"/>
      <c r="E19" s="45"/>
      <c r="F19" s="51"/>
      <c r="G19" s="52"/>
      <c r="H19" s="45">
        <f t="shared" si="6"/>
        <v>0</v>
      </c>
      <c r="I19" s="51">
        <f t="shared" si="6"/>
        <v>0</v>
      </c>
      <c r="J19" s="52">
        <f t="shared" si="6"/>
        <v>0</v>
      </c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</row>
    <row r="20" spans="1:39" s="9" customFormat="1">
      <c r="A20" s="63" t="s">
        <v>68</v>
      </c>
      <c r="B20" s="64">
        <f t="shared" ref="B20:J20" si="7">+B21+B23</f>
        <v>200000000</v>
      </c>
      <c r="C20" s="65">
        <f t="shared" si="7"/>
        <v>0</v>
      </c>
      <c r="D20" s="66">
        <f t="shared" si="7"/>
        <v>0</v>
      </c>
      <c r="E20" s="64">
        <f t="shared" si="7"/>
        <v>0</v>
      </c>
      <c r="F20" s="65">
        <f t="shared" si="7"/>
        <v>0</v>
      </c>
      <c r="G20" s="66">
        <f t="shared" si="7"/>
        <v>0</v>
      </c>
      <c r="H20" s="64">
        <f t="shared" si="7"/>
        <v>200000000</v>
      </c>
      <c r="I20" s="65">
        <f t="shared" si="7"/>
        <v>0</v>
      </c>
      <c r="J20" s="66">
        <f t="shared" si="7"/>
        <v>0</v>
      </c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</row>
    <row r="21" spans="1:39" s="61" customFormat="1" ht="12">
      <c r="A21" s="57" t="s">
        <v>69</v>
      </c>
      <c r="B21" s="58">
        <f t="shared" ref="B21:J21" si="8">SUM(B22)</f>
        <v>200000000</v>
      </c>
      <c r="C21" s="59">
        <f t="shared" si="8"/>
        <v>0</v>
      </c>
      <c r="D21" s="60">
        <f t="shared" si="8"/>
        <v>0</v>
      </c>
      <c r="E21" s="58">
        <f t="shared" si="8"/>
        <v>0</v>
      </c>
      <c r="F21" s="59">
        <f t="shared" si="8"/>
        <v>0</v>
      </c>
      <c r="G21" s="60">
        <f t="shared" si="8"/>
        <v>0</v>
      </c>
      <c r="H21" s="58">
        <f t="shared" si="8"/>
        <v>200000000</v>
      </c>
      <c r="I21" s="59">
        <f t="shared" si="8"/>
        <v>0</v>
      </c>
      <c r="J21" s="60">
        <f t="shared" si="8"/>
        <v>0</v>
      </c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</row>
    <row r="22" spans="1:39">
      <c r="A22" s="50" t="s">
        <v>70</v>
      </c>
      <c r="B22" s="45">
        <v>200000000</v>
      </c>
      <c r="C22" s="51">
        <v>0</v>
      </c>
      <c r="D22" s="52">
        <f>+C22</f>
        <v>0</v>
      </c>
      <c r="E22" s="45"/>
      <c r="F22" s="51"/>
      <c r="G22" s="52"/>
      <c r="H22" s="45">
        <f t="shared" ref="H22:J23" si="9">+B22+E22</f>
        <v>200000000</v>
      </c>
      <c r="I22" s="51">
        <f t="shared" si="9"/>
        <v>0</v>
      </c>
      <c r="J22" s="52">
        <f t="shared" si="9"/>
        <v>0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</row>
    <row r="23" spans="1:39" s="61" customFormat="1" thickBot="1">
      <c r="A23" s="67" t="s">
        <v>71</v>
      </c>
      <c r="B23" s="68"/>
      <c r="C23" s="69"/>
      <c r="D23" s="70"/>
      <c r="E23" s="68"/>
      <c r="F23" s="69"/>
      <c r="G23" s="70"/>
      <c r="H23" s="68">
        <f t="shared" si="9"/>
        <v>0</v>
      </c>
      <c r="I23" s="69">
        <f t="shared" si="9"/>
        <v>0</v>
      </c>
      <c r="J23" s="70">
        <f t="shared" si="9"/>
        <v>0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</row>
    <row r="24" spans="1:39" s="9" customFormat="1" ht="13.5" thickBot="1">
      <c r="A24" s="41" t="s">
        <v>72</v>
      </c>
      <c r="B24" s="42">
        <f>+B7+B8+B12</f>
        <v>8131778909</v>
      </c>
      <c r="C24" s="42">
        <f>+C7+C8+C12</f>
        <v>2589537107</v>
      </c>
      <c r="D24" s="42">
        <f>+D7+D8+D12</f>
        <v>1816102660</v>
      </c>
      <c r="E24" s="42">
        <f t="shared" ref="E24:J24" si="10">+E7+E8+E12+E20</f>
        <v>2185304000</v>
      </c>
      <c r="F24" s="43">
        <f t="shared" si="10"/>
        <v>1484400326</v>
      </c>
      <c r="G24" s="44">
        <f t="shared" si="10"/>
        <v>1484400208</v>
      </c>
      <c r="H24" s="42">
        <f t="shared" si="10"/>
        <v>10317082909</v>
      </c>
      <c r="I24" s="43">
        <f t="shared" si="10"/>
        <v>4073937433</v>
      </c>
      <c r="J24" s="43">
        <f t="shared" si="10"/>
        <v>3300312334</v>
      </c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</row>
    <row r="25" spans="1:39" ht="13.5" thickBot="1">
      <c r="A25" s="71"/>
      <c r="B25" s="72" t="s">
        <v>73</v>
      </c>
      <c r="C25" s="73"/>
      <c r="D25" s="74"/>
      <c r="E25" s="72"/>
      <c r="F25" s="73"/>
      <c r="G25" s="74"/>
      <c r="H25" s="72"/>
      <c r="I25" s="73"/>
      <c r="J25" s="74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</row>
    <row r="26" spans="1:39" s="9" customFormat="1" ht="13.5" thickBot="1">
      <c r="A26" s="41" t="s">
        <v>74</v>
      </c>
      <c r="B26" s="42">
        <f t="shared" ref="B26:J26" si="11">+B28+B32+B36+B40+B42+B45</f>
        <v>27912027693</v>
      </c>
      <c r="C26" s="42">
        <f t="shared" si="11"/>
        <v>16419118433</v>
      </c>
      <c r="D26" s="42">
        <f t="shared" si="11"/>
        <v>3275900122</v>
      </c>
      <c r="E26" s="42">
        <f t="shared" si="11"/>
        <v>0</v>
      </c>
      <c r="F26" s="42">
        <f t="shared" si="11"/>
        <v>0</v>
      </c>
      <c r="G26" s="42">
        <f t="shared" si="11"/>
        <v>0</v>
      </c>
      <c r="H26" s="42">
        <f t="shared" si="11"/>
        <v>27912027693</v>
      </c>
      <c r="I26" s="42">
        <f t="shared" si="11"/>
        <v>16419118433</v>
      </c>
      <c r="J26" s="42">
        <f t="shared" si="11"/>
        <v>3275900122</v>
      </c>
      <c r="K26" s="86" t="s">
        <v>73</v>
      </c>
      <c r="L26" s="86" t="s">
        <v>73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</row>
    <row r="27" spans="1:39">
      <c r="A27" s="76"/>
      <c r="B27" s="76"/>
      <c r="C27" s="76"/>
      <c r="D27" s="76"/>
      <c r="E27" s="76"/>
      <c r="F27" s="76"/>
      <c r="G27" s="76"/>
      <c r="H27" s="75" t="s">
        <v>73</v>
      </c>
      <c r="I27" s="76" t="s">
        <v>73</v>
      </c>
      <c r="J27" s="77" t="s">
        <v>73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</row>
    <row r="28" spans="1:39">
      <c r="A28" s="78" t="s">
        <v>80</v>
      </c>
      <c r="B28" s="78">
        <f t="shared" ref="B28:G28" si="12">SUM(B29:B31)</f>
        <v>10261050821</v>
      </c>
      <c r="C28" s="78">
        <f t="shared" si="12"/>
        <v>5867028220</v>
      </c>
      <c r="D28" s="78">
        <f t="shared" si="12"/>
        <v>2914838101</v>
      </c>
      <c r="E28" s="78">
        <f t="shared" si="12"/>
        <v>0</v>
      </c>
      <c r="F28" s="78">
        <f t="shared" si="12"/>
        <v>0</v>
      </c>
      <c r="G28" s="78">
        <f t="shared" si="12"/>
        <v>0</v>
      </c>
      <c r="H28" s="75">
        <f t="shared" ref="H28:J48" si="13">+B28+E28</f>
        <v>10261050821</v>
      </c>
      <c r="I28" s="76">
        <f t="shared" si="13"/>
        <v>5867028220</v>
      </c>
      <c r="J28" s="77">
        <f t="shared" si="13"/>
        <v>2914838101</v>
      </c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</row>
    <row r="29" spans="1:39">
      <c r="A29" s="81" t="s">
        <v>81</v>
      </c>
      <c r="B29" s="76">
        <v>1727333482</v>
      </c>
      <c r="C29" s="76">
        <v>1141385601</v>
      </c>
      <c r="D29" s="76">
        <v>173655909</v>
      </c>
      <c r="E29" s="76"/>
      <c r="F29" s="76"/>
      <c r="G29" s="76"/>
      <c r="H29" s="75">
        <f t="shared" si="13"/>
        <v>1727333482</v>
      </c>
      <c r="I29" s="76">
        <f t="shared" si="13"/>
        <v>1141385601</v>
      </c>
      <c r="J29" s="77">
        <f t="shared" si="13"/>
        <v>173655909</v>
      </c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spans="1:39">
      <c r="A30" s="81" t="s">
        <v>82</v>
      </c>
      <c r="B30" s="76">
        <v>7399918418</v>
      </c>
      <c r="C30" s="76">
        <v>4725642619</v>
      </c>
      <c r="D30" s="76">
        <v>2741182192</v>
      </c>
      <c r="E30" s="76"/>
      <c r="F30" s="76"/>
      <c r="G30" s="76"/>
      <c r="H30" s="75">
        <f t="shared" si="13"/>
        <v>7399918418</v>
      </c>
      <c r="I30" s="76">
        <f t="shared" si="13"/>
        <v>4725642619</v>
      </c>
      <c r="J30" s="77">
        <f t="shared" si="13"/>
        <v>2741182192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</row>
    <row r="31" spans="1:39">
      <c r="A31" s="81" t="s">
        <v>83</v>
      </c>
      <c r="B31" s="76">
        <v>1133798921</v>
      </c>
      <c r="C31" s="76">
        <v>0</v>
      </c>
      <c r="D31" s="76">
        <v>0</v>
      </c>
      <c r="E31" s="76"/>
      <c r="F31" s="76"/>
      <c r="G31" s="76"/>
      <c r="H31" s="75">
        <f t="shared" si="13"/>
        <v>1133798921</v>
      </c>
      <c r="I31" s="76">
        <f t="shared" si="13"/>
        <v>0</v>
      </c>
      <c r="J31" s="77">
        <f t="shared" si="13"/>
        <v>0</v>
      </c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</row>
    <row r="32" spans="1:39">
      <c r="A32" s="78" t="s">
        <v>75</v>
      </c>
      <c r="B32" s="78">
        <f>+B33+B34+B35</f>
        <v>4498554427</v>
      </c>
      <c r="C32" s="78">
        <f>+C33+C34+C35</f>
        <v>2264875865</v>
      </c>
      <c r="D32" s="78">
        <f>+D33+D34+D35</f>
        <v>51203548</v>
      </c>
      <c r="E32" s="78"/>
      <c r="F32" s="78"/>
      <c r="G32" s="78"/>
      <c r="H32" s="79">
        <f t="shared" si="13"/>
        <v>4498554427</v>
      </c>
      <c r="I32" s="78">
        <f t="shared" si="13"/>
        <v>2264875865</v>
      </c>
      <c r="J32" s="80">
        <f t="shared" si="13"/>
        <v>51203548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</row>
    <row r="33" spans="1:39">
      <c r="A33" s="81" t="s">
        <v>84</v>
      </c>
      <c r="B33" s="76">
        <v>1662195000</v>
      </c>
      <c r="C33" s="76">
        <v>335534564</v>
      </c>
      <c r="D33" s="76">
        <v>0</v>
      </c>
      <c r="E33" s="76"/>
      <c r="F33" s="76"/>
      <c r="G33" s="76"/>
      <c r="H33" s="75">
        <f t="shared" si="13"/>
        <v>1662195000</v>
      </c>
      <c r="I33" s="76">
        <f t="shared" si="13"/>
        <v>335534564</v>
      </c>
      <c r="J33" s="77">
        <f t="shared" si="13"/>
        <v>0</v>
      </c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</row>
    <row r="34" spans="1:39" ht="22.5">
      <c r="A34" s="81" t="s">
        <v>85</v>
      </c>
      <c r="B34" s="76">
        <v>2791400876</v>
      </c>
      <c r="C34" s="76">
        <v>1884382750</v>
      </c>
      <c r="D34" s="76">
        <v>6244997</v>
      </c>
      <c r="E34" s="76"/>
      <c r="F34" s="76"/>
      <c r="G34" s="76"/>
      <c r="H34" s="75">
        <f t="shared" si="13"/>
        <v>2791400876</v>
      </c>
      <c r="I34" s="76">
        <f t="shared" si="13"/>
        <v>1884382750</v>
      </c>
      <c r="J34" s="77">
        <f t="shared" si="13"/>
        <v>6244997</v>
      </c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</row>
    <row r="35" spans="1:39" ht="22.5">
      <c r="A35" s="81" t="s">
        <v>100</v>
      </c>
      <c r="B35" s="76">
        <v>44958551</v>
      </c>
      <c r="C35" s="76">
        <f>+B35</f>
        <v>44958551</v>
      </c>
      <c r="D35" s="76">
        <f>+C35</f>
        <v>44958551</v>
      </c>
      <c r="E35" s="76"/>
      <c r="F35" s="76"/>
      <c r="G35" s="76"/>
      <c r="H35" s="75">
        <f t="shared" si="13"/>
        <v>44958551</v>
      </c>
      <c r="I35" s="76">
        <f>+H35</f>
        <v>44958551</v>
      </c>
      <c r="J35" s="77">
        <v>0</v>
      </c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</row>
    <row r="36" spans="1:39">
      <c r="A36" s="78" t="s">
        <v>76</v>
      </c>
      <c r="B36" s="78">
        <f>SUM(B37:B39)</f>
        <v>3238250633</v>
      </c>
      <c r="C36" s="78">
        <f t="shared" ref="C36:J36" si="14">SUM(C37:C39)</f>
        <v>1546318361</v>
      </c>
      <c r="D36" s="78">
        <f t="shared" si="14"/>
        <v>9781600</v>
      </c>
      <c r="E36" s="78">
        <f t="shared" si="14"/>
        <v>0</v>
      </c>
      <c r="F36" s="78">
        <f t="shared" si="14"/>
        <v>0</v>
      </c>
      <c r="G36" s="78">
        <f t="shared" si="14"/>
        <v>0</v>
      </c>
      <c r="H36" s="78">
        <f t="shared" si="14"/>
        <v>3238250633</v>
      </c>
      <c r="I36" s="78">
        <f t="shared" si="14"/>
        <v>1546318361</v>
      </c>
      <c r="J36" s="78">
        <f t="shared" si="14"/>
        <v>9781600</v>
      </c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</row>
    <row r="37" spans="1:39">
      <c r="A37" s="81" t="s">
        <v>86</v>
      </c>
      <c r="B37" s="76">
        <v>1402452410</v>
      </c>
      <c r="C37" s="76">
        <v>1006173818</v>
      </c>
      <c r="D37" s="76">
        <v>9781600</v>
      </c>
      <c r="E37" s="76"/>
      <c r="F37" s="76"/>
      <c r="G37" s="76"/>
      <c r="H37" s="75">
        <f t="shared" si="13"/>
        <v>1402452410</v>
      </c>
      <c r="I37" s="76">
        <f t="shared" si="13"/>
        <v>1006173818</v>
      </c>
      <c r="J37" s="77">
        <f t="shared" si="13"/>
        <v>9781600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</row>
    <row r="38" spans="1:39">
      <c r="A38" s="81" t="s">
        <v>87</v>
      </c>
      <c r="B38" s="76">
        <v>550000000</v>
      </c>
      <c r="C38" s="76">
        <v>365024390</v>
      </c>
      <c r="D38" s="76">
        <v>0</v>
      </c>
      <c r="E38" s="76"/>
      <c r="F38" s="76"/>
      <c r="G38" s="76"/>
      <c r="H38" s="75">
        <f t="shared" si="13"/>
        <v>550000000</v>
      </c>
      <c r="I38" s="76">
        <f t="shared" si="13"/>
        <v>365024390</v>
      </c>
      <c r="J38" s="77">
        <f t="shared" si="13"/>
        <v>0</v>
      </c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</row>
    <row r="39" spans="1:39" ht="22.5">
      <c r="A39" s="81" t="s">
        <v>96</v>
      </c>
      <c r="B39" s="76">
        <v>1285798223</v>
      </c>
      <c r="C39" s="76">
        <v>175120153</v>
      </c>
      <c r="D39" s="76">
        <v>0</v>
      </c>
      <c r="E39" s="76"/>
      <c r="F39" s="76"/>
      <c r="G39" s="76"/>
      <c r="H39" s="75">
        <f t="shared" si="13"/>
        <v>1285798223</v>
      </c>
      <c r="I39" s="76">
        <f t="shared" si="13"/>
        <v>175120153</v>
      </c>
      <c r="J39" s="77">
        <f t="shared" si="13"/>
        <v>0</v>
      </c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</row>
    <row r="40" spans="1:39">
      <c r="A40" s="78" t="s">
        <v>77</v>
      </c>
      <c r="B40" s="78">
        <f>+B41</f>
        <v>1768739350</v>
      </c>
      <c r="C40" s="78">
        <f>+C41</f>
        <v>1292998347</v>
      </c>
      <c r="D40" s="78">
        <f>+D41</f>
        <v>162061029</v>
      </c>
      <c r="E40" s="78"/>
      <c r="F40" s="78"/>
      <c r="G40" s="78"/>
      <c r="H40" s="79">
        <f t="shared" si="13"/>
        <v>1768739350</v>
      </c>
      <c r="I40" s="78">
        <f t="shared" si="13"/>
        <v>1292998347</v>
      </c>
      <c r="J40" s="80">
        <f t="shared" si="13"/>
        <v>162061029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</row>
    <row r="41" spans="1:39">
      <c r="A41" s="81" t="s">
        <v>88</v>
      </c>
      <c r="B41" s="76">
        <v>1768739350</v>
      </c>
      <c r="C41" s="76">
        <v>1292998347</v>
      </c>
      <c r="D41" s="76">
        <v>162061029</v>
      </c>
      <c r="E41" s="76"/>
      <c r="F41" s="76"/>
      <c r="G41" s="76"/>
      <c r="H41" s="75">
        <f t="shared" si="13"/>
        <v>1768739350</v>
      </c>
      <c r="I41" s="76">
        <f t="shared" si="13"/>
        <v>1292998347</v>
      </c>
      <c r="J41" s="77">
        <f t="shared" si="13"/>
        <v>162061029</v>
      </c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</row>
    <row r="42" spans="1:39">
      <c r="A42" s="78" t="s">
        <v>78</v>
      </c>
      <c r="B42" s="78">
        <f>+B43+B44</f>
        <v>5623707658</v>
      </c>
      <c r="C42" s="78">
        <f t="shared" ref="C42:D42" si="15">+C43+C44</f>
        <v>4273238046</v>
      </c>
      <c r="D42" s="78">
        <f t="shared" si="15"/>
        <v>22192811</v>
      </c>
      <c r="E42" s="78"/>
      <c r="F42" s="78"/>
      <c r="G42" s="78"/>
      <c r="H42" s="79">
        <f t="shared" si="13"/>
        <v>5623707658</v>
      </c>
      <c r="I42" s="78">
        <f t="shared" si="13"/>
        <v>4273238046</v>
      </c>
      <c r="J42" s="80">
        <f t="shared" si="13"/>
        <v>22192811</v>
      </c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</row>
    <row r="43" spans="1:39">
      <c r="A43" s="81" t="s">
        <v>89</v>
      </c>
      <c r="B43" s="76">
        <v>556250000</v>
      </c>
      <c r="C43" s="76">
        <v>294145995</v>
      </c>
      <c r="D43" s="76">
        <v>6995667</v>
      </c>
      <c r="E43" s="76"/>
      <c r="F43" s="76"/>
      <c r="G43" s="76"/>
      <c r="H43" s="75">
        <f t="shared" si="13"/>
        <v>556250000</v>
      </c>
      <c r="I43" s="76">
        <f t="shared" si="13"/>
        <v>294145995</v>
      </c>
      <c r="J43" s="77">
        <f t="shared" si="13"/>
        <v>6995667</v>
      </c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</row>
    <row r="44" spans="1:39">
      <c r="A44" s="81" t="s">
        <v>90</v>
      </c>
      <c r="B44" s="76">
        <v>5067457658</v>
      </c>
      <c r="C44" s="76">
        <v>3979092051</v>
      </c>
      <c r="D44" s="76">
        <v>15197144</v>
      </c>
      <c r="E44" s="76"/>
      <c r="F44" s="76"/>
      <c r="G44" s="76"/>
      <c r="H44" s="75">
        <f t="shared" si="13"/>
        <v>5067457658</v>
      </c>
      <c r="I44" s="76">
        <f t="shared" si="13"/>
        <v>3979092051</v>
      </c>
      <c r="J44" s="77">
        <f t="shared" si="13"/>
        <v>15197144</v>
      </c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</row>
    <row r="45" spans="1:39">
      <c r="A45" s="78" t="s">
        <v>79</v>
      </c>
      <c r="B45" s="78">
        <f>+B46+B47</f>
        <v>2521724804</v>
      </c>
      <c r="C45" s="78">
        <f>+C46+C47</f>
        <v>1174659594</v>
      </c>
      <c r="D45" s="78">
        <f>+D46+D47</f>
        <v>115823033</v>
      </c>
      <c r="E45" s="78"/>
      <c r="F45" s="78"/>
      <c r="G45" s="78"/>
      <c r="H45" s="79">
        <f t="shared" si="13"/>
        <v>2521724804</v>
      </c>
      <c r="I45" s="78">
        <f t="shared" si="13"/>
        <v>1174659594</v>
      </c>
      <c r="J45" s="80">
        <f t="shared" si="13"/>
        <v>115823033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</row>
    <row r="46" spans="1:39">
      <c r="A46" s="81" t="s">
        <v>91</v>
      </c>
      <c r="B46" s="76">
        <v>846724804</v>
      </c>
      <c r="C46" s="76">
        <v>452018150</v>
      </c>
      <c r="D46" s="76">
        <v>73277575</v>
      </c>
      <c r="E46" s="76"/>
      <c r="F46" s="76"/>
      <c r="G46" s="76"/>
      <c r="H46" s="75">
        <f t="shared" si="13"/>
        <v>846724804</v>
      </c>
      <c r="I46" s="76">
        <f t="shared" si="13"/>
        <v>452018150</v>
      </c>
      <c r="J46" s="77">
        <f t="shared" si="13"/>
        <v>73277575</v>
      </c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</row>
    <row r="47" spans="1:39">
      <c r="A47" s="81" t="s">
        <v>92</v>
      </c>
      <c r="B47" s="76">
        <v>1675000000</v>
      </c>
      <c r="C47" s="76">
        <v>722641444</v>
      </c>
      <c r="D47" s="76">
        <v>42545458</v>
      </c>
      <c r="E47" s="76"/>
      <c r="F47" s="76"/>
      <c r="G47" s="76"/>
      <c r="H47" s="75">
        <f t="shared" si="13"/>
        <v>1675000000</v>
      </c>
      <c r="I47" s="76">
        <f t="shared" si="13"/>
        <v>722641444</v>
      </c>
      <c r="J47" s="77">
        <f t="shared" si="13"/>
        <v>42545458</v>
      </c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</row>
    <row r="48" spans="1:39">
      <c r="A48" s="76"/>
      <c r="B48" s="76"/>
      <c r="C48" s="76"/>
      <c r="D48" s="76"/>
      <c r="E48" s="76"/>
      <c r="F48" s="76"/>
      <c r="G48" s="76"/>
      <c r="H48" s="75">
        <f t="shared" si="13"/>
        <v>0</v>
      </c>
      <c r="I48" s="76">
        <f t="shared" si="13"/>
        <v>0</v>
      </c>
      <c r="J48" s="77">
        <f t="shared" si="13"/>
        <v>0</v>
      </c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</row>
    <row r="49" spans="1:39" ht="13.5" thickBot="1">
      <c r="A49" s="82"/>
      <c r="B49" s="83"/>
      <c r="C49" s="84"/>
      <c r="D49" s="85"/>
      <c r="E49" s="83"/>
      <c r="F49" s="84"/>
      <c r="G49" s="85"/>
      <c r="H49" s="83">
        <f>+B49+E49</f>
        <v>0</v>
      </c>
      <c r="I49" s="84">
        <f>+C49+F49</f>
        <v>0</v>
      </c>
      <c r="J49" s="85">
        <f>+D49+G49</f>
        <v>0</v>
      </c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</row>
    <row r="50" spans="1:39" ht="13.5" thickBot="1">
      <c r="A50" s="41" t="s">
        <v>93</v>
      </c>
      <c r="B50" s="42">
        <f>+B26</f>
        <v>27912027693</v>
      </c>
      <c r="C50" s="42">
        <f>+C26</f>
        <v>16419118433</v>
      </c>
      <c r="D50" s="42">
        <f t="shared" ref="D50:J50" si="16">+D26</f>
        <v>3275900122</v>
      </c>
      <c r="E50" s="42">
        <f t="shared" si="16"/>
        <v>0</v>
      </c>
      <c r="F50" s="42">
        <f t="shared" si="16"/>
        <v>0</v>
      </c>
      <c r="G50" s="42">
        <f t="shared" si="16"/>
        <v>0</v>
      </c>
      <c r="H50" s="42">
        <f t="shared" si="16"/>
        <v>27912027693</v>
      </c>
      <c r="I50" s="42">
        <f t="shared" si="16"/>
        <v>16419118433</v>
      </c>
      <c r="J50" s="42">
        <f t="shared" si="16"/>
        <v>3275900122</v>
      </c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</row>
    <row r="51" spans="1:39">
      <c r="B51" s="87" t="s">
        <v>73</v>
      </c>
      <c r="E51" s="87" t="s">
        <v>73</v>
      </c>
      <c r="H51" s="87" t="s">
        <v>73</v>
      </c>
      <c r="I51" s="87" t="s">
        <v>73</v>
      </c>
      <c r="J51" s="87" t="s">
        <v>94</v>
      </c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</row>
    <row r="52" spans="1:39">
      <c r="B52" s="87" t="s">
        <v>73</v>
      </c>
      <c r="D52" s="87" t="s">
        <v>73</v>
      </c>
      <c r="G52" s="87" t="s">
        <v>73</v>
      </c>
      <c r="H52" s="87" t="s">
        <v>73</v>
      </c>
      <c r="I52" s="87" t="s">
        <v>73</v>
      </c>
      <c r="J52" s="87" t="s">
        <v>73</v>
      </c>
    </row>
    <row r="53" spans="1:39">
      <c r="H53" s="87" t="s">
        <v>73</v>
      </c>
      <c r="I53" s="36" t="s">
        <v>73</v>
      </c>
      <c r="J53" s="87" t="s">
        <v>73</v>
      </c>
    </row>
    <row r="54" spans="1:39">
      <c r="H54" s="87" t="s">
        <v>73</v>
      </c>
    </row>
    <row r="55" spans="1:39">
      <c r="J55" s="36" t="s">
        <v>73</v>
      </c>
    </row>
  </sheetData>
  <mergeCells count="8">
    <mergeCell ref="A1:I1"/>
    <mergeCell ref="A2:J2"/>
    <mergeCell ref="A3:J3"/>
    <mergeCell ref="B4:J4"/>
    <mergeCell ref="A5:A6"/>
    <mergeCell ref="B5:D5"/>
    <mergeCell ref="E5:G5"/>
    <mergeCell ref="H5:J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</vt:lpstr>
      <vt:lpstr>GASTOS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 Estith Dussan Quiacha</dc:creator>
  <cp:lastModifiedBy>Vitelio Barrera Alvarez</cp:lastModifiedBy>
  <dcterms:created xsi:type="dcterms:W3CDTF">2017-07-18T19:33:27Z</dcterms:created>
  <dcterms:modified xsi:type="dcterms:W3CDTF">2019-07-25T15:33:46Z</dcterms:modified>
</cp:coreProperties>
</file>