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ISNEY\POAI 2018\"/>
    </mc:Choice>
  </mc:AlternateContent>
  <bookViews>
    <workbookView xWindow="0" yWindow="0" windowWidth="28800" windowHeight="11835" tabRatio="766"/>
  </bookViews>
  <sheets>
    <sheet name="PROYECTO 1.1 " sheetId="51" r:id="rId1"/>
    <sheet name="PROYECTO 1.2" sheetId="52" r:id="rId2"/>
    <sheet name="PROYECTO 1.3" sheetId="7" r:id="rId3"/>
    <sheet name="PROYECTO 2.1" sheetId="53" r:id="rId4"/>
    <sheet name="PROYECTO 2.2" sheetId="54" r:id="rId5"/>
    <sheet name="PROYECTO 3.1" sheetId="49" r:id="rId6"/>
    <sheet name="PROYECTO 3.2" sheetId="35" r:id="rId7"/>
    <sheet name="PROYECTO 4.1" sheetId="43" r:id="rId8"/>
    <sheet name="PROYECTO 5.1" sheetId="47" r:id="rId9"/>
    <sheet name="con valor real" sheetId="26" state="hidden" r:id="rId10"/>
    <sheet name="PROYECTO 5.2" sheetId="50" r:id="rId11"/>
    <sheet name="PROYECTO 6.1" sheetId="55" r:id="rId12"/>
    <sheet name="PROYECTO 6.2" sheetId="56" r:id="rId13"/>
    <sheet name="FUENTES Y USOS" sheetId="1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categorias" localSheetId="3">[1]Hoja2!$A$4:$A$17</definedName>
    <definedName name="categorias" localSheetId="4">[1]Hoja2!$A$4:$A$17</definedName>
    <definedName name="categorias" localSheetId="12">[1]Hoja2!$A$4:$A$17</definedName>
    <definedName name="categorias">[2]Hoja2!$A$4:$A$17</definedName>
    <definedName name="categorias11" localSheetId="3">[3]Hoja2!$A$4:$A$17</definedName>
    <definedName name="categorias11" localSheetId="4">[3]Hoja2!$A$4:$A$17</definedName>
    <definedName name="categorias11" localSheetId="12">[3]Hoja2!$A$4:$A$17</definedName>
    <definedName name="categorias11">[4]Hoja2!$A$4:$A$17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1" l="1"/>
  <c r="E3" i="11"/>
  <c r="G3" i="11"/>
  <c r="H3" i="11"/>
  <c r="I3" i="11"/>
  <c r="J4" i="11"/>
  <c r="D5" i="11"/>
  <c r="D3" i="11" s="1"/>
  <c r="F5" i="11"/>
  <c r="F3" i="11" s="1"/>
  <c r="J6" i="11"/>
  <c r="C7" i="11"/>
  <c r="D7" i="11"/>
  <c r="E7" i="11"/>
  <c r="F7" i="11"/>
  <c r="G7" i="11"/>
  <c r="H7" i="11"/>
  <c r="I7" i="11"/>
  <c r="J8" i="11"/>
  <c r="J9" i="11"/>
  <c r="C10" i="11"/>
  <c r="D10" i="11"/>
  <c r="E10" i="11"/>
  <c r="F10" i="11"/>
  <c r="G10" i="11"/>
  <c r="H10" i="11"/>
  <c r="J11" i="11"/>
  <c r="J12" i="11"/>
  <c r="C13" i="11"/>
  <c r="D13" i="11"/>
  <c r="E13" i="11"/>
  <c r="F13" i="11"/>
  <c r="H13" i="11"/>
  <c r="I13" i="11"/>
  <c r="G14" i="11"/>
  <c r="G13" i="11" s="1"/>
  <c r="J14" i="11"/>
  <c r="J13" i="11" s="1"/>
  <c r="C15" i="11"/>
  <c r="D15" i="11"/>
  <c r="E15" i="11"/>
  <c r="F15" i="11"/>
  <c r="G15" i="11"/>
  <c r="H15" i="11"/>
  <c r="I15" i="11"/>
  <c r="J16" i="11"/>
  <c r="J17" i="11"/>
  <c r="C18" i="11"/>
  <c r="D18" i="11"/>
  <c r="E18" i="11"/>
  <c r="F18" i="11"/>
  <c r="G18" i="11"/>
  <c r="H18" i="11"/>
  <c r="I18" i="11"/>
  <c r="J19" i="11"/>
  <c r="J20" i="11"/>
  <c r="E28" i="53"/>
  <c r="F28" i="53"/>
  <c r="G28" i="53"/>
  <c r="G30" i="53" s="1"/>
  <c r="H28" i="53"/>
  <c r="H30" i="53" s="1"/>
  <c r="I28" i="53"/>
  <c r="I30" i="53" s="1"/>
  <c r="J28" i="53"/>
  <c r="L28" i="53"/>
  <c r="F29" i="53"/>
  <c r="F30" i="53" s="1"/>
  <c r="G29" i="53"/>
  <c r="H29" i="53"/>
  <c r="I29" i="53"/>
  <c r="J29" i="53"/>
  <c r="K29" i="53"/>
  <c r="L29" i="53"/>
  <c r="J30" i="53"/>
  <c r="K30" i="53"/>
  <c r="L30" i="53"/>
  <c r="J15" i="11" l="1"/>
  <c r="J3" i="11"/>
  <c r="J10" i="11"/>
  <c r="J18" i="11"/>
  <c r="J5" i="11"/>
  <c r="J7" i="11"/>
  <c r="E29" i="53"/>
  <c r="E30" i="53" s="1"/>
  <c r="I10" i="11"/>
  <c r="I21" i="11" s="1"/>
  <c r="L31" i="52"/>
  <c r="K31" i="52"/>
  <c r="J31" i="52"/>
  <c r="I31" i="52"/>
  <c r="H31" i="52"/>
  <c r="G31" i="52"/>
  <c r="F31" i="52"/>
  <c r="E31" i="52"/>
  <c r="L30" i="52"/>
  <c r="J30" i="52"/>
  <c r="H30" i="52"/>
  <c r="G30" i="52"/>
  <c r="K30" i="52"/>
  <c r="I30" i="52"/>
  <c r="J32" i="52" l="1"/>
  <c r="K32" i="52"/>
  <c r="H32" i="52"/>
  <c r="L32" i="52"/>
  <c r="E30" i="52"/>
  <c r="E32" i="52" s="1"/>
  <c r="G32" i="52"/>
  <c r="I32" i="52"/>
  <c r="F30" i="52"/>
  <c r="F33" i="52" s="1"/>
  <c r="F32" i="52" l="1"/>
  <c r="I23" i="54" l="1"/>
  <c r="I24" i="54" s="1"/>
  <c r="G23" i="54"/>
  <c r="F23" i="54"/>
  <c r="E23" i="54"/>
  <c r="L23" i="54"/>
  <c r="K23" i="54"/>
  <c r="J23" i="54"/>
  <c r="H23" i="54"/>
  <c r="L22" i="54"/>
  <c r="K22" i="54"/>
  <c r="J22" i="54"/>
  <c r="I22" i="54"/>
  <c r="H22" i="54"/>
  <c r="G22" i="54"/>
  <c r="E22" i="54"/>
  <c r="H24" i="54" l="1"/>
  <c r="J24" i="54"/>
  <c r="L24" i="54"/>
  <c r="K24" i="54"/>
  <c r="G24" i="54"/>
  <c r="E24" i="54"/>
  <c r="F22" i="54"/>
  <c r="F24" i="54" s="1"/>
  <c r="G22" i="11" l="1"/>
  <c r="D22" i="11" l="1"/>
  <c r="E6" i="7" l="1"/>
  <c r="F6" i="7" l="1"/>
  <c r="G6" i="7"/>
  <c r="H6" i="7"/>
  <c r="I6" i="7"/>
  <c r="J6" i="7"/>
  <c r="K6" i="7"/>
  <c r="L6" i="7"/>
  <c r="G7" i="7" l="1"/>
  <c r="G8" i="7" s="1"/>
  <c r="H7" i="7"/>
  <c r="I7" i="7"/>
  <c r="I8" i="7" s="1"/>
  <c r="J7" i="7"/>
  <c r="J8" i="7" s="1"/>
  <c r="K7" i="7"/>
  <c r="K8" i="7" s="1"/>
  <c r="L7" i="7"/>
  <c r="L8" i="7" s="1"/>
  <c r="F7" i="7"/>
  <c r="F8" i="7" s="1"/>
  <c r="H8" i="7" l="1"/>
  <c r="E7" i="7" l="1"/>
  <c r="E8" i="7" s="1"/>
  <c r="F22" i="11"/>
  <c r="C22" i="11" l="1"/>
  <c r="J22" i="11" s="1"/>
  <c r="J33" i="26" l="1"/>
  <c r="J45" i="26"/>
  <c r="I45" i="26"/>
  <c r="J43" i="26"/>
  <c r="I43" i="26"/>
  <c r="J38" i="26"/>
  <c r="J37" i="26"/>
  <c r="I37" i="26"/>
  <c r="J28" i="26"/>
  <c r="I28" i="26"/>
  <c r="J25" i="26"/>
  <c r="I25" i="26"/>
  <c r="J19" i="26"/>
  <c r="I19" i="26"/>
  <c r="J16" i="26"/>
  <c r="I16" i="26"/>
  <c r="J15" i="26"/>
  <c r="I15" i="26"/>
  <c r="J13" i="26"/>
  <c r="I13" i="26"/>
  <c r="J9" i="26"/>
  <c r="I9" i="26"/>
  <c r="J7" i="26"/>
  <c r="I7" i="26"/>
  <c r="J6" i="26"/>
  <c r="I6" i="26"/>
  <c r="D22" i="26"/>
  <c r="E11" i="26"/>
  <c r="D11" i="26"/>
  <c r="E22" i="26"/>
  <c r="G22" i="26"/>
  <c r="E64" i="26"/>
  <c r="G59" i="26"/>
  <c r="G58" i="26"/>
  <c r="G50" i="26"/>
  <c r="F50" i="26"/>
  <c r="F49" i="26"/>
  <c r="G47" i="26"/>
  <c r="E47" i="26"/>
  <c r="D47" i="26"/>
  <c r="G46" i="26"/>
  <c r="E46" i="26"/>
  <c r="D46" i="26"/>
  <c r="G45" i="26"/>
  <c r="D45" i="26"/>
  <c r="G44" i="26"/>
  <c r="H43" i="26"/>
  <c r="D43" i="26"/>
  <c r="G42" i="26"/>
  <c r="I41" i="26"/>
  <c r="G41" i="26"/>
  <c r="D41" i="26"/>
  <c r="G40" i="26"/>
  <c r="I39" i="26"/>
  <c r="G39" i="26"/>
  <c r="I38" i="26"/>
  <c r="E38" i="26"/>
  <c r="D38" i="26"/>
  <c r="H37" i="26"/>
  <c r="E37" i="26"/>
  <c r="D37" i="26"/>
  <c r="I36" i="26"/>
  <c r="H36" i="26"/>
  <c r="D36" i="26"/>
  <c r="G35" i="26"/>
  <c r="G34" i="26"/>
  <c r="G33" i="26"/>
  <c r="G32" i="26"/>
  <c r="E32" i="26"/>
  <c r="D32" i="26"/>
  <c r="H31" i="26"/>
  <c r="E31" i="26"/>
  <c r="D31" i="26"/>
  <c r="G30" i="26"/>
  <c r="E30" i="26"/>
  <c r="D30" i="26"/>
  <c r="H28" i="26"/>
  <c r="E28" i="26"/>
  <c r="D28" i="26"/>
  <c r="G27" i="26"/>
  <c r="E27" i="26"/>
  <c r="D27" i="26"/>
  <c r="G26" i="26"/>
  <c r="H25" i="26"/>
  <c r="E25" i="26"/>
  <c r="D25" i="26"/>
  <c r="H24" i="26"/>
  <c r="H23" i="26"/>
  <c r="G21" i="26"/>
  <c r="E21" i="26"/>
  <c r="D21" i="26"/>
  <c r="H19" i="26"/>
  <c r="D19" i="26"/>
  <c r="H18" i="26"/>
  <c r="E18" i="26"/>
  <c r="D18" i="26"/>
  <c r="G17" i="26"/>
  <c r="E17" i="26"/>
  <c r="E16" i="26"/>
  <c r="H16" i="26"/>
  <c r="D16" i="26"/>
  <c r="H15" i="26"/>
  <c r="H49" i="26"/>
  <c r="E15" i="26"/>
  <c r="D15" i="26"/>
  <c r="G14" i="26"/>
  <c r="E14" i="26"/>
  <c r="D14" i="26"/>
  <c r="H13" i="26"/>
  <c r="D13" i="26"/>
  <c r="G12" i="26"/>
  <c r="G11" i="26"/>
  <c r="G9" i="26"/>
  <c r="E9" i="26"/>
  <c r="D9" i="26"/>
  <c r="G8" i="26"/>
  <c r="E8" i="26"/>
  <c r="D8" i="26"/>
  <c r="G7" i="26"/>
  <c r="E7" i="26"/>
  <c r="D7" i="26"/>
  <c r="G6" i="26"/>
  <c r="E6" i="26"/>
  <c r="D6" i="26"/>
  <c r="G5" i="26"/>
  <c r="E5" i="26"/>
  <c r="D5" i="26"/>
  <c r="E56" i="26"/>
  <c r="E58" i="26"/>
  <c r="D20" i="26"/>
  <c r="E20" i="26" s="1"/>
  <c r="H50" i="26"/>
  <c r="F51" i="26" l="1"/>
  <c r="H51" i="26"/>
  <c r="E49" i="26"/>
  <c r="G20" i="26"/>
  <c r="G49" i="26" s="1"/>
  <c r="G51" i="26" s="1"/>
  <c r="E50" i="26" l="1"/>
  <c r="E51" i="26" s="1"/>
  <c r="F21" i="11" l="1"/>
  <c r="E21" i="11"/>
  <c r="H21" i="11" l="1"/>
  <c r="D21" i="11" l="1"/>
  <c r="C21" i="11" l="1"/>
  <c r="G21" i="11"/>
  <c r="J21" i="11" l="1"/>
</calcChain>
</file>

<file path=xl/comments1.xml><?xml version="1.0" encoding="utf-8"?>
<comments xmlns="http://schemas.openxmlformats.org/spreadsheetml/2006/main">
  <authors>
    <author>Edisney Silva Argote</author>
    <author>esilva</author>
    <author>Administrador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Termina en diciembre 2016</t>
        </r>
      </text>
    </comment>
    <comment ref="A11" authorId="1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terminan contrato el 9 de mayo. Se incluye un profesional en seguridad informática
</t>
        </r>
      </text>
    </comment>
    <comment ref="D11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Incluyendo los honorarios de un profesional en seguridad informática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INTRANET VALE 29.000.000</t>
        </r>
      </text>
    </comment>
    <comment ref="A13" authorId="1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5 PT´s para reposición - GA - 4 años
3 impresoras zebra - Conting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act parches..licencia -mejoras</t>
        </r>
      </text>
    </comment>
    <comment ref="A15" authorId="1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son 3 mantenimientos al año
Recursos de SG por el tema de planta y subestación electrica. Y ceibas por las UPS que adquirieron</t>
        </r>
      </text>
    </comment>
    <comment ref="A16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Una para cada DT
Dos para sede prinicipal
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Hasta 26 de mayo/17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14 d eoctubre
Depende del precio del dólar. $3.000
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09 DE ABRIL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integracion de canales de comuniccion para recibir pqr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Estructura para consolidar inf con los nuevos parametros del MADS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cambiar el sofware de biblioteca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392.882.061 mobiliario sin 4 por mil</t>
        </r>
      </text>
    </comment>
  </commentList>
</comments>
</file>

<file path=xl/comments2.xml><?xml version="1.0" encoding="utf-8"?>
<comments xmlns="http://schemas.openxmlformats.org/spreadsheetml/2006/main">
  <authors>
    <author>Edisney Silva Argote</author>
    <author>Administrador</author>
    <author>esilva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Termina en diciembre 2016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10.394.412</t>
        </r>
      </text>
    </comment>
    <comment ref="A10" authorId="1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Finaliza 24/01/2018</t>
        </r>
      </text>
    </comment>
    <comment ref="A13" authorId="2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terminan contrato el 9 de mayo.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INTRANET VALE 29.000.000</t>
        </r>
      </text>
    </comment>
    <comment ref="A15" authorId="2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2 workstation
11 computadores de escritorio. 1 PC DTN y Una pantallA sga
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act parches..licencia -mejoras</t>
        </r>
      </text>
    </comment>
    <comment ref="A17" authorId="2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son 3 mantenimientos al año
Incluye baterías para UPS
Recursos de SG por el tema de planta y subestación electrica. Y ceibas por las UPS que adquirieron</t>
        </r>
      </text>
    </comment>
    <comment ref="A18" authorId="2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Finaliza en octubre de 2018
Renovación por dos años</t>
        </r>
      </text>
    </comment>
    <comment ref="A20" authorId="2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Hasta 26 de junio de 2018</t>
        </r>
      </text>
    </comment>
    <comment ref="A22" authorId="2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14 d eoctubre
Depende del precio del dólar. $3.000
</t>
        </r>
      </text>
    </comment>
    <comment ref="A23" authorId="2" shapeId="0">
      <text>
        <r>
          <rPr>
            <b/>
            <sz val="9"/>
            <color indexed="81"/>
            <rFont val="Tahoma"/>
            <family val="2"/>
          </rPr>
          <t>esilva:</t>
        </r>
        <r>
          <rPr>
            <sz val="9"/>
            <color indexed="81"/>
            <rFont val="Tahoma"/>
            <family val="2"/>
          </rPr>
          <t xml:space="preserve">
Finaliza 11 de abril de 2018</t>
        </r>
      </text>
    </comment>
    <comment ref="A30" authorId="1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7 licencias con las que cuenta la Corporación
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Para excedentes financieros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1280186</t>
        </r>
      </text>
    </comment>
  </commentList>
</comments>
</file>

<file path=xl/sharedStrings.xml><?xml version="1.0" encoding="utf-8"?>
<sst xmlns="http://schemas.openxmlformats.org/spreadsheetml/2006/main" count="899" uniqueCount="387">
  <si>
    <t>PROYECTO 1.1 ORDENAMIENTO Y ADMINISTRACIÓN DEL RECURSO HIDRICO Y LAS CUENCAS HIDROGRÁFICAS</t>
  </si>
  <si>
    <t xml:space="preserve">INDICADOR </t>
  </si>
  <si>
    <t>UNIDAD DE MEDIDA</t>
  </si>
  <si>
    <t>CANTIDAD</t>
  </si>
  <si>
    <t>COSTO UNITARIO ($)</t>
  </si>
  <si>
    <t>COSTO TOTAL ($)</t>
  </si>
  <si>
    <t>FUENTES DE FINANCIACION</t>
  </si>
  <si>
    <t>TSE</t>
  </si>
  <si>
    <t>% AMBIENTAL</t>
  </si>
  <si>
    <t>TASA RETRIBUTIVA</t>
  </si>
  <si>
    <t>TUA</t>
  </si>
  <si>
    <t>OTROS RP</t>
  </si>
  <si>
    <t xml:space="preserve">APORTE NACION </t>
  </si>
  <si>
    <t>Porcentaje de cuerpos de agua con reglamentación del uso de las aguas</t>
  </si>
  <si>
    <t>%</t>
  </si>
  <si>
    <t>Número de cuerpos de agua con reglamentación del uso de las aguas</t>
  </si>
  <si>
    <t xml:space="preserve">Unidad   </t>
  </si>
  <si>
    <t>Porcentaje de cuerpos de agua con plan de ordenamiento del recurso hídrico (PORH) adoptados</t>
  </si>
  <si>
    <t>Cuerpos de agua con plan de ordenamiento del recurso hídrico (PORH) adoptados</t>
  </si>
  <si>
    <t>Unidad</t>
  </si>
  <si>
    <t xml:space="preserve">Porcentaje de avance en la formulación y/o ajustes de los  Planes de Ordenación y Manejo de Cuencas (POMCAS), Planes de Manejo de Acuíferos (PMA) y Planes de Manejo de Microcuencas (PMM) </t>
  </si>
  <si>
    <t>No. Planes de Ordenación y Manejo de Cuencas (POMCAS), Planes de Manejo de Acuíferos (PMA) y Planes de Manejo de Microcuencas (PMM) formulados o reformulados, con consulta previa si a ello hubiere lugar</t>
  </si>
  <si>
    <t>Global</t>
  </si>
  <si>
    <t>Campañas de monitoreo del recurso hídrico en el río Magdalena y sus principales afluentes</t>
  </si>
  <si>
    <t>Seguimiento, Monitoreo y Control al Recurso Hídrico (Cuencas Abastecedoras y Otras Cuencas Prioritarias)</t>
  </si>
  <si>
    <t xml:space="preserve">Municipio </t>
  </si>
  <si>
    <t xml:space="preserve">Estudios </t>
  </si>
  <si>
    <t>TOTAL POR PROYECTO:</t>
  </si>
  <si>
    <t>APROPIACION PRESUPUESTAL DEL PROYECTO:</t>
  </si>
  <si>
    <t>DIFERENCIA:</t>
  </si>
  <si>
    <t>INDICADOR MINIMO DE GESTIÓN</t>
  </si>
  <si>
    <t>INDICADOR PLAN DE ACCIÓN 2016-2019</t>
  </si>
  <si>
    <t>PROYECTO 1.2: RECUPERACION DE CUENCAS  HIDROGRAFICAS</t>
  </si>
  <si>
    <t>INDICADOR - ACTIVIDAD</t>
  </si>
  <si>
    <t>Porcentaje de Planes de Ordenación y Manejo de Cuencas (POMCAS), Planes de Manejo de Acuíferos (PMA) y Planes de Manejo de Microcuencas (PMM) en ejecución</t>
  </si>
  <si>
    <t>%*</t>
  </si>
  <si>
    <t>No. Planes de Ordenación y Manejo de Cuencas (POMCAS), Planes de Manejo de Acuíferos (PMA) y Planes de Manejo de Microcuencas (PMM) en ejecución</t>
  </si>
  <si>
    <t xml:space="preserve">Plan </t>
  </si>
  <si>
    <t>Cofinanciación del POMCH del río Las Ceibas</t>
  </si>
  <si>
    <t>Giro Fiduciaria</t>
  </si>
  <si>
    <t>Porcentaje de suelos degradados en recuperación o rehabilitacón</t>
  </si>
  <si>
    <t>Suelos degradados en recuperación o rehabilitacón</t>
  </si>
  <si>
    <t>Has</t>
  </si>
  <si>
    <t>Áreas reforestadas para la protección de cuencas abastecedoras en mantenimiento.</t>
  </si>
  <si>
    <t>Ha</t>
  </si>
  <si>
    <t>Áreas revegetalizadas naturalmente para la protección de cuencas abastecedoras en mantenimiento.</t>
  </si>
  <si>
    <t>No. de has adquiridas y administradas para la restauración  y conservación de áreas estratégicas en cuencas hidrográficas abastecedoras de acueductos municipales y/o veredales</t>
  </si>
  <si>
    <t xml:space="preserve">Diseñoy y/o adopción de un esquema de pago por servicios ambientales </t>
  </si>
  <si>
    <t xml:space="preserve">PROYECTO 2.1. CONOCIMIENTO Y PLANIFICACIÓN DE ECOSISTEMAS ESTRATÉGICOS </t>
  </si>
  <si>
    <t xml:space="preserve">Porcentaje de la superficie de áreas protegidas regionales declaradas, homologadas o recategorizadas, inscritas en el RUNAP </t>
  </si>
  <si>
    <t>Superficie de áreas protegidas regionales declaradas, homologadas o recategorizadas, inscritas en el RUNAP (incluye reservas temporales)</t>
  </si>
  <si>
    <t>HA</t>
  </si>
  <si>
    <t>Estudio técnico y proceso  de socialización tendiente  a la declaratoria de areas protegidas.</t>
  </si>
  <si>
    <t>% avance</t>
  </si>
  <si>
    <t>No. predios apoyados para su caracterización y/o gestión como reserva natural de la sociedad civil</t>
  </si>
  <si>
    <t xml:space="preserve">Predios </t>
  </si>
  <si>
    <t>Hombre/mes</t>
  </si>
  <si>
    <t xml:space="preserve">No. ecosistemas compartidos planificados y/o gestionados por la Corporación </t>
  </si>
  <si>
    <t>Unidad*</t>
  </si>
  <si>
    <t>Investigación, Conocimiento y/o Manejo de Áreas de Importancia estratégica  y de la Biodiversidad</t>
  </si>
  <si>
    <t>Porcentaje de Páramos delimitados por el MADS, con zonificacion y régimen de usos adoptados por la CAM</t>
  </si>
  <si>
    <t>No. páramos delimitados con zonificación y régimen de usos adoptados por la CAM</t>
  </si>
  <si>
    <t>Porcentaje de especies  invasoras con medidas de prevención, control y manejo en ejecución</t>
  </si>
  <si>
    <t>Especies  invasoras con medidas de prevención, control y manejo en ejecución</t>
  </si>
  <si>
    <t>Gastos de Gestión, Operación, Administración y Promoción del Proyecto</t>
  </si>
  <si>
    <t>Porcentaje</t>
  </si>
  <si>
    <t>PROYECTO 2.2 CONSERVACION Y RECUPERACION DE ECOSISTEMAS ESTRATEGICOS Y SU BIODIVERSIDAD</t>
  </si>
  <si>
    <t>Porcentaje de áreas protegidas con planes de manejo en ejecución</t>
  </si>
  <si>
    <t>Porcentaje de áreas de ecosistemas en restauración, rehabilitación y reforestación</t>
  </si>
  <si>
    <t>Areas de ecosistemas en restauración, rehabilitación y reforestación</t>
  </si>
  <si>
    <t>Porcentaje de especies amenazadas con medidas de conservación y manejo en ejecución</t>
  </si>
  <si>
    <t>Especies amenazadas con medidas de manejo  en ejecución</t>
  </si>
  <si>
    <t>PROYECTO 6.2:  EDUCACIÓN AMBIENTAL: OPITA DE CORAZON</t>
  </si>
  <si>
    <t>Ejecución de acciones en Educación Ambiental</t>
  </si>
  <si>
    <t>Ejecución de la Política Nacional Ambiental en la región</t>
  </si>
  <si>
    <t>Política*</t>
  </si>
  <si>
    <t>Diseño e implementación de Programa de Educación Ambiental</t>
  </si>
  <si>
    <t>Programa*</t>
  </si>
  <si>
    <t>Construcción, dotación e implementación  de senderos interpretativos para la educación ambiental</t>
  </si>
  <si>
    <t>Sendero</t>
  </si>
  <si>
    <t>Estrategia de comunicación para sensibilizar cambios de actitud y toma de conciencia sobre el adecuado uso de los recursos naturales renovables</t>
  </si>
  <si>
    <t>Estrategia*</t>
  </si>
  <si>
    <t xml:space="preserve">Global </t>
  </si>
  <si>
    <t>PROYECTO 3.1 CRECIMIENTO VERDE DE SECTORES PRODUCTIVOS</t>
  </si>
  <si>
    <t>Implementación del programa regional de negocios verdes por la autoridad ambiental</t>
  </si>
  <si>
    <t>Porcentaje de sectores con acompañamiento para la reconversión hacia sistemas sostenibles de producción</t>
  </si>
  <si>
    <t>Sectores con acompañamiento para la reconversión y/o apoyo  hacia sistemas de producción sostenibles.</t>
  </si>
  <si>
    <t>Número</t>
  </si>
  <si>
    <t>Promoción e implementación del Pacto Intersectorial por la Madera Legal</t>
  </si>
  <si>
    <t>Pacto*</t>
  </si>
  <si>
    <t>Implementación de programas de post consumo, para sectores</t>
  </si>
  <si>
    <t>Sectores</t>
  </si>
  <si>
    <t>Identificación, promoción y aplicación de energías alternativas y/o utilización de sistemas ecoeficientes de combustión en sectores productivos y/o para uso doméstico</t>
  </si>
  <si>
    <t>PROYECTO 1.3: DESCONTAMINACION DE FUENTES HIDRICAS</t>
  </si>
  <si>
    <t>Convenio cofinanciado y con seguimiento anual  para construcción de sistemas que contribuyan a la descontaminación</t>
  </si>
  <si>
    <t>Convenio *</t>
  </si>
  <si>
    <t>Seguimiento y monitoreo a la aplicación  de la tasa reributiva</t>
  </si>
  <si>
    <t>Seguimiento*</t>
  </si>
  <si>
    <t>PROYECTOS PARA POSIBLE INVERSIÓN EN EL AÑO 2017</t>
  </si>
  <si>
    <t>Proyecto</t>
  </si>
  <si>
    <t xml:space="preserve">Valor </t>
  </si>
  <si>
    <t>Aportes planteados en 2016</t>
  </si>
  <si>
    <t>Posible Aporte CAM 2017 para definir con DG</t>
  </si>
  <si>
    <t>Garzón</t>
  </si>
  <si>
    <t xml:space="preserve">Interceptores </t>
  </si>
  <si>
    <t xml:space="preserve">Garzón ha avanzado en ventanilla </t>
  </si>
  <si>
    <t>PTAR</t>
  </si>
  <si>
    <t xml:space="preserve">Acevedo </t>
  </si>
  <si>
    <t>Diseños PTAR</t>
  </si>
  <si>
    <t>Paicol</t>
  </si>
  <si>
    <t xml:space="preserve">Paicol ya adquirio el total del predio </t>
  </si>
  <si>
    <t>Palestina</t>
  </si>
  <si>
    <t>Pitalito</t>
  </si>
  <si>
    <t>Neiva</t>
  </si>
  <si>
    <t>Gobernación - FIA</t>
  </si>
  <si>
    <t xml:space="preserve">Transferencia </t>
  </si>
  <si>
    <t xml:space="preserve">RECURSOS DISPONIBLES EN FIA </t>
  </si>
  <si>
    <t>Proyecto No. 6.1:   CAM: MODELO DE GESTIÓN CORPORATIVA</t>
  </si>
  <si>
    <t>EXCEDENTES FINANCIEROS</t>
  </si>
  <si>
    <t>Sistema Integrado de Gestión  conforme y articulado al MECI</t>
  </si>
  <si>
    <t>Sistema*</t>
  </si>
  <si>
    <t xml:space="preserve">Profesional Sistema de Gestión Ambiental </t>
  </si>
  <si>
    <t>Auditoria de seguimiento y actualización normas ISO 9001 e ISO 14001 versión 2015</t>
  </si>
  <si>
    <t>Material divulgativo Sistema Integrado de Gestión (agendas 2017)</t>
  </si>
  <si>
    <t>Profesional de apoyo sistema de información geográfica</t>
  </si>
  <si>
    <t>Profesional Apoyo MECI 1000</t>
  </si>
  <si>
    <t>Ejecución del Plan Estratégico Tecnológico 2016-2019</t>
  </si>
  <si>
    <t>Outsourcing soporte de sistemas</t>
  </si>
  <si>
    <t>Mes</t>
  </si>
  <si>
    <t>Adquisición de una solución de Intranet.</t>
  </si>
  <si>
    <t>Reposición equipos de cómputo</t>
  </si>
  <si>
    <t>Soporte técnico para el motor de base de datos Oracle 11g</t>
  </si>
  <si>
    <t xml:space="preserve">Mantenimiento para dispositivos y sistemas eléctricos </t>
  </si>
  <si>
    <t>Adquisición de UPS para sede principal y DT´s</t>
  </si>
  <si>
    <t>Repuestos equipos de cómputo</t>
  </si>
  <si>
    <t>Servicio de Internet y canal de datos para la CAM</t>
  </si>
  <si>
    <t>Servicio de correo electrónico corporativo</t>
  </si>
  <si>
    <t>Cuentas</t>
  </si>
  <si>
    <t>Alojamiento página web</t>
  </si>
  <si>
    <t>Adquirir una solución para consolidar las solicitudes de PQR</t>
  </si>
  <si>
    <t>Soporte técnico página web</t>
  </si>
  <si>
    <t>Renovación licencia y soporte firewall</t>
  </si>
  <si>
    <t>Adquisición o actualización del servicio de dos (2) licencias Arc2Earth Sync</t>
  </si>
  <si>
    <t>Contratar el diseño y estructuración de la Geodatabase conforme a los lineamientos establecidos por el ICDE y con base en información oficial</t>
  </si>
  <si>
    <t xml:space="preserve">Implementacion del programa de gestión documental  </t>
  </si>
  <si>
    <t>Programa</t>
  </si>
  <si>
    <t>Soporte sistema de gestón documental ORFEO</t>
  </si>
  <si>
    <t>Contratar la adquisición de un software para el centro de documentación</t>
  </si>
  <si>
    <t>Diseño y/o construcción y/o adecuación de sede central y predios de su propiedad, como ejemplo de sostenibilidad ambiental y armonía con el ambiente</t>
  </si>
  <si>
    <t xml:space="preserve">Fase </t>
  </si>
  <si>
    <t>Reforzamiento estructural Bloque 4</t>
  </si>
  <si>
    <t>Dotación mobiliario bloques 1,2,3 y 4 sede principal</t>
  </si>
  <si>
    <t>Adecuaciones auditorio Misael Pastrana Borrero</t>
  </si>
  <si>
    <t xml:space="preserve">Adquisición, y/o diseño y/o construcción y/o adecuación de sedes territoriales </t>
  </si>
  <si>
    <t>Sede</t>
  </si>
  <si>
    <t>Construcción  sede Dirección Territorial Centro - Garzón</t>
  </si>
  <si>
    <t>Mobiliario sede Dirección Territorial Centro - Garzón</t>
  </si>
  <si>
    <t>Estrategia Imagen Corporativa</t>
  </si>
  <si>
    <t xml:space="preserve">Promocíon de la imagén Institucional </t>
  </si>
  <si>
    <t>Apoyo a municipios en la actualización catastral</t>
  </si>
  <si>
    <t>Municipio</t>
  </si>
  <si>
    <t xml:space="preserve">Apoyo  actualización catastral </t>
  </si>
  <si>
    <t>Adquisición de papeleria ,  utiles de oficina y consumibles para equipo de impresión</t>
  </si>
  <si>
    <t xml:space="preserve">Contratación de servicio de refrigerios y almuerzos </t>
  </si>
  <si>
    <t>Contratación de servicio público de transporte especial de pasajeros, requerido por servidores públicos para el ejercicio de funciones de asesoría, asistencia técnica, capacitación, interventoría, supervisión y/o seguimiento en la implementación de proyectos asociados al Plan de Acción 2016 -2019</t>
  </si>
  <si>
    <t>PROYECTO 4.1: CONTROL Y VIGILANCIA AMBIENTAL</t>
  </si>
  <si>
    <t>Porcentaje de Programas de Uso Eficiente y Ahorro del Agua (PUEAA) con seguimiento</t>
  </si>
  <si>
    <t>Porcentaje de Planes de Gestión Integral de Residuos Sólidos (PGIRS) con seguimiento a metas de aprovechamiento</t>
  </si>
  <si>
    <t>Porcentaje de Planes de Saneamiento y Manejo de Vertimientos –PSMV- con seguimiento</t>
  </si>
  <si>
    <t>Porcentaje de autorizaciones ambientales con seguimiento</t>
  </si>
  <si>
    <t>Tiempo promedio de trámite para la resolución de autorizaciones ambientales otorgadas por la Corporación.</t>
  </si>
  <si>
    <t>dias*</t>
  </si>
  <si>
    <t>Porcentaje de procesos sancionatorios resueltos</t>
  </si>
  <si>
    <t xml:space="preserve">Asistencia técnica, seguimiento y control a generadores de residuos o desechos peligrosos – RESPEL </t>
  </si>
  <si>
    <t>Estrategia de control a la extracción  ilegal de los recursos naturales.RED DE CONTROL AMBIENTAL RECAM</t>
  </si>
  <si>
    <t>Red*</t>
  </si>
  <si>
    <t>Seguimiento, monitoreo y control  a fuentes móviles de emisiones atmosféricas</t>
  </si>
  <si>
    <t>Monitoreo</t>
  </si>
  <si>
    <t>Red de vigilancia y monitoreo de la calidad del aire</t>
  </si>
  <si>
    <t>Red *</t>
  </si>
  <si>
    <t>Estrategia para la preservación, conservación, rehabilitación y/o reintroducción y control y seguimiento a la fauna silvestre.</t>
  </si>
  <si>
    <t xml:space="preserve">Porcentaje de empresas con obligatoriedad de contar con Departamento de Gestión Ambiental, con seguimiento </t>
  </si>
  <si>
    <t xml:space="preserve">Seguimiento y control a la implementación y operación del comparendo ambiental </t>
  </si>
  <si>
    <t>Municipio*</t>
  </si>
  <si>
    <t>Implementación de aplicativo para la administración y seguimiento en línea de trámites ambientales</t>
  </si>
  <si>
    <t>Aplicativo actualizado</t>
  </si>
  <si>
    <t>Porcentaje de actualización y reporte de la información en el SIAC</t>
  </si>
  <si>
    <t>PROYECTO 5.2: GESTION DEL RIESGO DE DESASTRES</t>
  </si>
  <si>
    <t>Estudios de AVR para la gestión de conocimiento del riesgo  en la vigencia del plan de acción</t>
  </si>
  <si>
    <t>Estudios</t>
  </si>
  <si>
    <t>Acotamiento y/o Actualización de Rondas Hídricas Urbanas  priorizadas por municipio</t>
  </si>
  <si>
    <t>% de avance en la Implementación de  obras de reducción de riesgo por amenaza natural</t>
  </si>
  <si>
    <t>Asesoría y asistencia técnica  a entes territoriales y/o consejos territoriales de desastres incluido el fortalecimiento a  la capacidad local en prevención y atención de incendios forestales</t>
  </si>
  <si>
    <t>Ente territorial</t>
  </si>
  <si>
    <t xml:space="preserve">Campañas de monitoreo del recurso hídrico </t>
  </si>
  <si>
    <t>No.</t>
  </si>
  <si>
    <t>PROGRAMAS Y PROYECTOS</t>
  </si>
  <si>
    <t>TRANSFERENCIAS DEL SECTOR ELECTRICO</t>
  </si>
  <si>
    <t>PORCENTAJE AMBIENTAL</t>
  </si>
  <si>
    <t>TASAS RETRIBUTIVAS/ RECUPERACION CARTERA</t>
  </si>
  <si>
    <t>TASAS POR USO DEL RECURSO HIDRICO / RECUPERACION CARTERA</t>
  </si>
  <si>
    <t>OTROS RECURSOS PROPIOS</t>
  </si>
  <si>
    <t>PROGRAMA 1: AGUA PARA TODOS</t>
  </si>
  <si>
    <t>PROGRAMA 2: BIODIVERSIDAD: FUENTE DE VIDA</t>
  </si>
  <si>
    <t>PROGRAMA 3: ADAPTACIÓN PARA EL CRECIMIENTO VERDE</t>
  </si>
  <si>
    <t>PROYECTO 3.2 AREAS URBANAS SOSTENIBLES Y RESILIENTES</t>
  </si>
  <si>
    <t xml:space="preserve">PROGRAMA 4:  CUIDA TU NATURALEZA </t>
  </si>
  <si>
    <t>PROGRAMA 5:  HUILA TERRITORIO ORDENADO</t>
  </si>
  <si>
    <t>PROYECTO 5.1: PLANIFICACIÓN AMBIENTAL TERRITORIAL</t>
  </si>
  <si>
    <t>PROGRAMA 6: EDUCACIÓN CAMINO DE PAZ</t>
  </si>
  <si>
    <t xml:space="preserve">TOTAL </t>
  </si>
  <si>
    <t>TOTAL POR FUENTE POR AÑO</t>
  </si>
  <si>
    <t>Ejecución de acciones en gestión ambiental urbana</t>
  </si>
  <si>
    <t xml:space="preserve">Restauración de zonas urbanas (rondas hídricas, humedales) </t>
  </si>
  <si>
    <t xml:space="preserve">Estrategias urbanas para adaptación y mitigación de  los efectos del cambio climático </t>
  </si>
  <si>
    <t>Porcentaje de municipios asesorados o asistidos en la inclusión del componente ambiental en los procesos de planificación y ordenamiento territorial, con énfasis en la incorporación de las determinantes ambientales para la revisión y ajuste de los POT</t>
  </si>
  <si>
    <t>Porcentaje de entes territoriales asesorados en la incorporación, planificación y ejecución de acciones relacionadas con cambio climático en el marco de los instrumentos de planificación territorial</t>
  </si>
  <si>
    <t xml:space="preserve">Porcentaje de avance en la Formulación de Plan de Ordenación Forestal. </t>
  </si>
  <si>
    <t xml:space="preserve">Apoyo a acciones de planificación ambiental y gestión del territorio en resguardos, cabildos  y comunidades indígenas </t>
  </si>
  <si>
    <t>No. Resguardos y/o cabildos y/o comunidades indígenas</t>
  </si>
  <si>
    <t>Áreas reforestadas gestionadas para la protección de cuencas abastecedoras.</t>
  </si>
  <si>
    <t>Areas protegidas inscritas   con planes de manejo en ejecución</t>
  </si>
  <si>
    <t>Interventoria reforzamiento Bloque 4</t>
  </si>
  <si>
    <t>Estudios y diseños Sede Garzón</t>
  </si>
  <si>
    <t>Interventoria construcción sede Garzón</t>
  </si>
  <si>
    <t>Mobiliario</t>
  </si>
  <si>
    <t>ok</t>
  </si>
  <si>
    <t xml:space="preserve">Construcción  vía de circulación peatonal </t>
  </si>
  <si>
    <t>desfinanciado</t>
  </si>
  <si>
    <t>Areas protegidas registradas con planes de manejo en ejecución</t>
  </si>
  <si>
    <t>Globlal</t>
  </si>
  <si>
    <t>Apoyo y asistencia en la atención al usuario</t>
  </si>
  <si>
    <t>Adquisicion de hardware y software y  equipos audiovisuales</t>
  </si>
  <si>
    <t xml:space="preserve">Adquisición o actualización del servicio de licencia software ERDAS </t>
  </si>
  <si>
    <t>Actualizacion de licencia ArcGIS</t>
  </si>
  <si>
    <t>Actualizacion de licencia ArcGIS Server</t>
  </si>
  <si>
    <t>Actualizacion de licencia AutoCAD y AutoCAD Map</t>
  </si>
  <si>
    <t>Renovación licencias antivirus</t>
  </si>
  <si>
    <t>Campaña / año*</t>
  </si>
  <si>
    <t>Evaluación  Regional del Agua</t>
  </si>
  <si>
    <t>Subzonas</t>
  </si>
  <si>
    <t>Áreas revegetalizadas naturalmente para la protección de cuencas abastecedoras.</t>
  </si>
  <si>
    <t>Áreas estratégicas</t>
  </si>
  <si>
    <t xml:space="preserve">Papeleria </t>
  </si>
  <si>
    <t>Consumibles Tintas</t>
  </si>
  <si>
    <t>APORTE NACIÓN</t>
  </si>
  <si>
    <t>TASA FORESTAL</t>
  </si>
  <si>
    <t>APORTE NACION (proyecto hornillas )</t>
  </si>
  <si>
    <t>TOTAL 2018 POR PROYECTO</t>
  </si>
  <si>
    <t>TSA FORESTAL</t>
  </si>
  <si>
    <t>Gestión documental (Digitalizacion que incluye Sofware y personal)</t>
  </si>
  <si>
    <t xml:space="preserve">Sede Garzón </t>
  </si>
  <si>
    <t>Adquisición NAS (Unidad de almacenamiento)</t>
  </si>
  <si>
    <t>Profesional Cambio Climático y seguimiento a los municipios (Herramienta de vulnerabilidad)</t>
  </si>
  <si>
    <t>Profesionales seguimiento POT</t>
  </si>
  <si>
    <t>Profesional y técnicos Recurso Hídrico</t>
  </si>
  <si>
    <t>Estudios Ambientales del Recurso Hídrico</t>
  </si>
  <si>
    <t>Alojamiento página web de la CAM</t>
  </si>
  <si>
    <t>Muestreos y contramuestreos</t>
  </si>
  <si>
    <t>consultas previas</t>
  </si>
  <si>
    <t>Apoyo al proceso de control de gestión</t>
  </si>
  <si>
    <t>Caja de seguridad para guardar bakups</t>
  </si>
  <si>
    <t>PROFESIONAL DE APOYO</t>
  </si>
  <si>
    <t>AUXILIAR ADTIVO</t>
  </si>
  <si>
    <t>MES</t>
  </si>
  <si>
    <t>HORNILLA</t>
  </si>
  <si>
    <t>CERCA VIVA</t>
  </si>
  <si>
    <t>CONSTRUCCION HORNILLAS PROYECTO DNP</t>
  </si>
  <si>
    <t>ESTABLECIMIENTO CERCAS VIVAS PROYECTO DNP</t>
  </si>
  <si>
    <t>GLOBAL</t>
  </si>
  <si>
    <t>ADQUISICION POSTES PARA SISTEMA SILVOPASTORIL FOTOVOLTAICO  Y ABONO ORGANICO</t>
  </si>
  <si>
    <t>HOMBRE/MES</t>
  </si>
  <si>
    <t>HOMBRE/ MES</t>
  </si>
  <si>
    <t>ADQUISICION DE SMTA-400-FERRERTERIA</t>
  </si>
  <si>
    <t>PROYECTO COMPOSTAJE DE BIORGANICOS-FERRETERIA</t>
  </si>
  <si>
    <t xml:space="preserve">GLOBAL </t>
  </si>
  <si>
    <t>APOYO SECTOR TABACALERO</t>
  </si>
  <si>
    <t>APOYO SECTOR DE GUADUA</t>
  </si>
  <si>
    <t>1 PROFESIONAL DE SEGUIMIENTO CONVENIO 404 DE DPS-FIP X 7 MESES ZONA NORTE</t>
  </si>
  <si>
    <t>PROFESIONAL SOCIAL  3 POR 8 MESES PROYECTO DNP ZONA 1</t>
  </si>
  <si>
    <t xml:space="preserve">PROFESIONAL SOCIAL  1 POR 8 MESES PROYECTO DNP </t>
  </si>
  <si>
    <t xml:space="preserve">PROFESIONAL SOCIAL  2 POR 8 MESES PROYECTO DNP </t>
  </si>
  <si>
    <t xml:space="preserve">Participación en eventos </t>
  </si>
  <si>
    <t>Auxiliar administrativa</t>
  </si>
  <si>
    <t>Apoyo investigación productos de la biodiversidad</t>
  </si>
  <si>
    <t>Profesional Negocios Verdes</t>
  </si>
  <si>
    <t>Profesional de apoyo</t>
  </si>
  <si>
    <t>Contratación servicio público de transporte especial de pasajeros, requerido por servidores públicos para el ejercicio de funciones de asesoría, asistencia técnica, capacitación, interventoría, supervisión y/o seguimiento en la implementación de proyectos asociados al Plan de Acción 2016 -2019</t>
  </si>
  <si>
    <t>Profesional OdeC</t>
  </si>
  <si>
    <t>Actividades de Educación Ambiental</t>
  </si>
  <si>
    <t>Estímulos e incentivos para el mejoramiento de la calidad de la formación ambiental</t>
  </si>
  <si>
    <t>Intercambio de experiencias significativas</t>
  </si>
  <si>
    <t>Hombre/ Mes</t>
  </si>
  <si>
    <t>Senderos</t>
  </si>
  <si>
    <t>Profesional  apoyo CIDEA y OdeC</t>
  </si>
  <si>
    <t>Diseñador</t>
  </si>
  <si>
    <t>Apoyo audiovisual</t>
  </si>
  <si>
    <t>Pautas comunicativas</t>
  </si>
  <si>
    <t>Técnico de apoyo OdeC</t>
  </si>
  <si>
    <t>INTERVENTORIA TÉCNICA A CONSTRUCCION DE HORNILLAS Y ESTABLECIMIENTO DE CERCAS VIVAS y EVALUACION DE EFICIENCIA</t>
  </si>
  <si>
    <t>Apicola</t>
  </si>
  <si>
    <t>APOYO SECTOR ARROCERO</t>
  </si>
  <si>
    <t>PROFESIONAL HORNO PANELERO LA GABRIELA</t>
  </si>
  <si>
    <t>Realizacion de actividades tendientes a la  socialización declaratoria, homologacion o recategorizacion de Areas protegidas inscritas</t>
  </si>
  <si>
    <t>Desarrollo de estudios tecnicos y socialización para la declaratoria de Areas protegidas</t>
  </si>
  <si>
    <t>Prestación de servicios profesionales para registro y gestion de RNSC</t>
  </si>
  <si>
    <t xml:space="preserve">Apoyo a RNSC priorizadas </t>
  </si>
  <si>
    <t>Implementacion de actividades como apoyo a la conservacion de ecosistemas compartidos- SIRAP Macizo, CEERCCO, VALLE SECO MAGDALENA</t>
  </si>
  <si>
    <t>Apoyo al desarrollo de actividades de investigacion-monitoreo y estudios de caracterización de la biodiversidad en areas estrategicas</t>
  </si>
  <si>
    <t>Implementación de medidas de prevención, control y manejo de especies  invasoras en ejecución</t>
  </si>
  <si>
    <t>Asesoría, Asistencia Técnica y capacitación Ambiental para la adminsitración, promoción y gestión de las Áreas Protegidas</t>
  </si>
  <si>
    <t>Implementación de proyectos y actividades de ejecución de los PMA de las áreas protegidas</t>
  </si>
  <si>
    <t>Asesoría, Asistencia Técnica y capacitación Ambiental para la adminsitración, promoción y gestión en los ecosistemas para restauración, rehabilitación y reforestación</t>
  </si>
  <si>
    <t>Implementación de proyectos y actividades en los ecosistemas para restauración, rehabilitación y reforestación</t>
  </si>
  <si>
    <t>Asesoría y Asistencia Técnica para el manejo de especies amenazadas</t>
  </si>
  <si>
    <t>Implementación de proyectos y actividades para el manejo de especies amenazadas</t>
  </si>
  <si>
    <t>Prestación de servicios</t>
  </si>
  <si>
    <t>Logística apoyo a la implementación PIML</t>
  </si>
  <si>
    <t>Acreditación IDEAM</t>
  </si>
  <si>
    <t>Apoyo a seguimiento al Plan de Descontaminación de Ruido de Neiva y Pitalito y otros municipios que lo requieran</t>
  </si>
  <si>
    <t>Mes/hombre</t>
  </si>
  <si>
    <t>Personal de evaluación y seguimiento</t>
  </si>
  <si>
    <t>Apoyo Juridico</t>
  </si>
  <si>
    <t xml:space="preserve">Asesoría, asistencia técnica, seguimiento y capacitación en gestión de RESPEL </t>
  </si>
  <si>
    <t>Apoyo Técnico</t>
  </si>
  <si>
    <t xml:space="preserve">Transporte decomisos </t>
  </si>
  <si>
    <t>Combustible DT´S</t>
  </si>
  <si>
    <t>Viaticos Funcionarios</t>
  </si>
  <si>
    <t>Citadores DT´s</t>
  </si>
  <si>
    <t>Seguimiento y monitoreo de fuentes moviles en el Departamento</t>
  </si>
  <si>
    <t>Seguimiento al sistema de vigilancia y monitoreo de la calidad del aire en el Departamento</t>
  </si>
  <si>
    <t>Personal de apoyo CAV</t>
  </si>
  <si>
    <t>Contratacion de Alimentos, Medicamentos, Laboratorio clinico y pruebas diagnosticas</t>
  </si>
  <si>
    <t xml:space="preserve">Servicio de transporte, tratamiento y disposicion final de Respel </t>
  </si>
  <si>
    <t>Personal de evaluación y seguimiento DGA</t>
  </si>
  <si>
    <t>Personal de evaluación y seguimiento Comparendo Ambiental</t>
  </si>
  <si>
    <t>Asesoría, asistencia técnica y capacitación, seguimiento, actualización: aplicativos CITA, SISF, RUIA, SNIF, SILAMC - VITAL</t>
  </si>
  <si>
    <t>Asistencia técnica, administrativa y  actualización: SIAC</t>
  </si>
  <si>
    <t>Material divulgativo Sistema Integrado de Gestión (agendas 2018)</t>
  </si>
  <si>
    <t>Otros si contrato No. 156 de 2017 -Internet</t>
  </si>
  <si>
    <t>backup en la nube y VDC</t>
  </si>
  <si>
    <t>Software Administrativo y Financiero</t>
  </si>
  <si>
    <t>Demolicion de estructuras para adecuacion del sendero</t>
  </si>
  <si>
    <t>global</t>
  </si>
  <si>
    <t>Construccion de Bodega sede central</t>
  </si>
  <si>
    <t>Instalacion del sistema de riego</t>
  </si>
  <si>
    <t>Cofinanciación de los POMCAS de los río Suaza y Guarapas y la Quebrada Garzón</t>
  </si>
  <si>
    <t>Interventoria Baterías Convenio No. 325/16</t>
  </si>
  <si>
    <t>SA- Recuperación de suelos degradados por incendios forestales y/o procesos eolicos y/o lluvias</t>
  </si>
  <si>
    <t>Asistencia técnica y/o interventoría y/o supervisión a recuperación de suelos, apoyo a la supervisión</t>
  </si>
  <si>
    <t xml:space="preserve">Licitación Pública </t>
  </si>
  <si>
    <t>Palmas Campaña Semana Santa</t>
  </si>
  <si>
    <t>Palmas</t>
  </si>
  <si>
    <t>Producción de 100,000 plantulas para protección de cuencas hidrográficas del Dpto.</t>
  </si>
  <si>
    <t>árboles</t>
  </si>
  <si>
    <t>Asistencia técnica, interventoría y supervisión de reforestación  en cuencas abastecedoras, apoyo a la supervisión</t>
  </si>
  <si>
    <t>Licitación Pública</t>
  </si>
  <si>
    <t>Asistencia técnica, interventoría y supervisión de Mtto reforestación  en cuencas abastecedoras, apoyo a la supervisión</t>
  </si>
  <si>
    <t>Asistencia técnica, interventoría y supervisión a construcción de aislamiento en cuencas abastecedoras y Apoyo a la Supervisión</t>
  </si>
  <si>
    <t>Asistencia técnica, interventoría y supervisión de reforestación  en cuencas abastecedoras y apoyo a la supervisión</t>
  </si>
  <si>
    <t>Faltan recursos para esta actividad</t>
  </si>
  <si>
    <t>Convenios interadministrativos</t>
  </si>
  <si>
    <t>Apoyo juridico para estudio de titulos y verificación de documentación</t>
  </si>
  <si>
    <t xml:space="preserve">Coordinador PMAM Barbillas y otras cuencas en ordenación </t>
  </si>
  <si>
    <t>Mes/Hombre</t>
  </si>
  <si>
    <t>Profesional Social PMAM Barbillas y otras cuencas en ordenación</t>
  </si>
  <si>
    <t>PROFESIONAL EN ASPECTOS BIOTICOS</t>
  </si>
  <si>
    <t>PROFESIONAL EN CARTOGRAFIA Y SIG</t>
  </si>
  <si>
    <t>PROFESIONAL EN ASPECTOS HIDROLOGICOS</t>
  </si>
  <si>
    <t>Técnico o tecnólogo en áreas medioambientales o sociales</t>
  </si>
  <si>
    <t>Transporte del equipo en campo hacia las veredas, para las actividades de socialización y recolección de información primaria</t>
  </si>
  <si>
    <t>Actividades de divulgación y comunicación</t>
  </si>
  <si>
    <t>Desarrollo de espacios de participación</t>
  </si>
  <si>
    <t>Formulación POMCA GUARAPAS</t>
  </si>
  <si>
    <t>Formulacion de planes de manejo ambiental de PMA de areas protegidas y/o estrategicas</t>
  </si>
  <si>
    <t xml:space="preserve">Implementacion de actividades tendientes a la delimitacion de los Ecosistemas Estratégicos de Páramos </t>
  </si>
  <si>
    <t xml:space="preserve">Papeleria  - Salvoconductos </t>
  </si>
  <si>
    <t>Implementación y mejoramiento del  Hogar de Paso Pitalito, Neiva y CAV</t>
  </si>
  <si>
    <t>Profesional Especializado (geologo) para el  apoyo al CDGRD y los CMGRD del departamento del Huila</t>
  </si>
  <si>
    <t>Profesional de apoyo para gestion del riesgo de desastres.</t>
  </si>
  <si>
    <t xml:space="preserve">Fortalecimiento en la organización  de Redes de Vigias Rurales - RVR y /o Brigadas Rurales </t>
  </si>
  <si>
    <t>Fortalecimiento a los cuerpos bomberiles del departamento del Huila.</t>
  </si>
  <si>
    <t>Pago de servicio de transporte de servidores públicos que prestan asesoría, asistencia técnica y/o capacitación en gestión del riesgo de desastres</t>
  </si>
  <si>
    <t xml:space="preserve">Pasante de Geología </t>
  </si>
  <si>
    <t>Profesional PRAES-PROCEDA-JA (DTN-DTC)</t>
  </si>
  <si>
    <t>Profesional PRAES-PROCEDA-JA (DTS-DTO)</t>
  </si>
  <si>
    <t>Operativización control fuentes móviles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</si>
</sst>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\-_-;_-@_-"/>
    <numFmt numFmtId="167" formatCode="_(* #,##0.0_);_(* \(#,##0.0\);_(* &quot;-&quot;??_);_(@_)"/>
    <numFmt numFmtId="168" formatCode="#,##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 "/>
    </font>
    <font>
      <sz val="10"/>
      <color theme="1"/>
      <name val="Arial  "/>
    </font>
    <font>
      <b/>
      <sz val="10"/>
      <name val="Arial  "/>
    </font>
    <font>
      <sz val="10"/>
      <name val="Arial  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 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 "/>
    </font>
    <font>
      <sz val="10"/>
      <color theme="1"/>
      <name val="Arial "/>
    </font>
    <font>
      <b/>
      <sz val="10"/>
      <name val="Arial "/>
    </font>
    <font>
      <b/>
      <sz val="10"/>
      <color theme="1"/>
      <name val="Arial"/>
      <family val="2"/>
    </font>
    <font>
      <b/>
      <sz val="14"/>
      <name val="Arial"/>
      <family val="2"/>
    </font>
    <font>
      <sz val="10"/>
      <color rgb="FFFF0000"/>
      <name val="Arial  "/>
    </font>
    <font>
      <b/>
      <sz val="10"/>
      <color rgb="FFFF0000"/>
      <name val="Arial  "/>
    </font>
    <font>
      <b/>
      <sz val="11"/>
      <color rgb="FF000000"/>
      <name val="Tahoma"/>
      <family val="2"/>
    </font>
    <font>
      <sz val="9"/>
      <color rgb="FF000000"/>
      <name val="Arial"/>
      <family val="2"/>
      <charset val="1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  "/>
    </font>
    <font>
      <sz val="11"/>
      <color theme="1"/>
      <name val="Tahoma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C000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</cellStyleXfs>
  <cellXfs count="484">
    <xf numFmtId="0" fontId="0" fillId="0" borderId="0" xfId="0"/>
    <xf numFmtId="0" fontId="4" fillId="0" borderId="0" xfId="0" applyFont="1"/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justify" vertical="center" wrapText="1"/>
    </xf>
    <xf numFmtId="3" fontId="4" fillId="0" borderId="0" xfId="0" applyNumberFormat="1" applyFont="1"/>
    <xf numFmtId="3" fontId="6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6" fillId="0" borderId="1" xfId="3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165" fontId="3" fillId="9" borderId="1" xfId="1" applyNumberFormat="1" applyFont="1" applyFill="1" applyBorder="1" applyAlignment="1">
      <alignment horizontal="center" vertical="center"/>
    </xf>
    <xf numFmtId="3" fontId="4" fillId="10" borderId="0" xfId="0" applyNumberFormat="1" applyFont="1" applyFill="1"/>
    <xf numFmtId="3" fontId="3" fillId="0" borderId="0" xfId="0" applyNumberFormat="1" applyFont="1"/>
    <xf numFmtId="0" fontId="4" fillId="4" borderId="0" xfId="0" applyFont="1" applyFill="1"/>
    <xf numFmtId="0" fontId="4" fillId="7" borderId="0" xfId="0" applyFont="1" applyFill="1"/>
    <xf numFmtId="164" fontId="4" fillId="0" borderId="0" xfId="1" applyFont="1"/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justify" vertical="center" wrapText="1"/>
    </xf>
    <xf numFmtId="3" fontId="7" fillId="0" borderId="1" xfId="3" applyNumberFormat="1" applyFont="1" applyFill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horizontal="justify" vertical="center" wrapText="1"/>
    </xf>
    <xf numFmtId="0" fontId="0" fillId="0" borderId="0" xfId="0" applyFont="1" applyFill="1"/>
    <xf numFmtId="3" fontId="2" fillId="10" borderId="1" xfId="0" applyNumberFormat="1" applyFont="1" applyFill="1" applyBorder="1"/>
    <xf numFmtId="0" fontId="7" fillId="0" borderId="0" xfId="0" applyFont="1" applyAlignment="1">
      <alignment vertical="center"/>
    </xf>
    <xf numFmtId="0" fontId="7" fillId="4" borderId="1" xfId="0" applyFont="1" applyFill="1" applyBorder="1" applyAlignment="1">
      <alignment horizontal="justify" vertical="center"/>
    </xf>
    <xf numFmtId="0" fontId="7" fillId="14" borderId="1" xfId="0" applyFont="1" applyFill="1" applyBorder="1" applyAlignment="1">
      <alignment horizontal="justify" vertical="center" wrapText="1"/>
    </xf>
    <xf numFmtId="3" fontId="7" fillId="14" borderId="1" xfId="0" applyNumberFormat="1" applyFont="1" applyFill="1" applyBorder="1" applyAlignment="1">
      <alignment horizontal="center" vertical="center" wrapText="1"/>
    </xf>
    <xf numFmtId="3" fontId="7" fillId="14" borderId="1" xfId="0" applyNumberFormat="1" applyFont="1" applyFill="1" applyBorder="1" applyAlignment="1">
      <alignment horizontal="right" vertical="center" wrapText="1"/>
    </xf>
    <xf numFmtId="0" fontId="7" fillId="14" borderId="1" xfId="0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12" fillId="9" borderId="1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3" fontId="16" fillId="9" borderId="1" xfId="1" applyNumberFormat="1" applyFont="1" applyFill="1" applyBorder="1"/>
    <xf numFmtId="3" fontId="16" fillId="10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3" fontId="17" fillId="0" borderId="0" xfId="0" applyNumberFormat="1" applyFont="1"/>
    <xf numFmtId="0" fontId="19" fillId="0" borderId="0" xfId="0" applyFont="1"/>
    <xf numFmtId="0" fontId="13" fillId="4" borderId="1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0" fontId="13" fillId="14" borderId="1" xfId="0" applyFont="1" applyFill="1" applyBorder="1" applyAlignment="1">
      <alignment horizontal="justify" vertical="center" wrapText="1"/>
    </xf>
    <xf numFmtId="0" fontId="13" fillId="14" borderId="1" xfId="0" applyFont="1" applyFill="1" applyBorder="1" applyAlignment="1">
      <alignment horizontal="center" vertical="center" wrapText="1"/>
    </xf>
    <xf numFmtId="3" fontId="13" fillId="1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right" vertical="center" wrapText="1"/>
    </xf>
    <xf numFmtId="3" fontId="13" fillId="14" borderId="1" xfId="4" applyNumberFormat="1" applyFont="1" applyFill="1" applyBorder="1" applyAlignment="1">
      <alignment horizontal="center" vertical="center" wrapText="1"/>
    </xf>
    <xf numFmtId="0" fontId="13" fillId="14" borderId="4" xfId="0" applyFont="1" applyFill="1" applyBorder="1" applyAlignment="1">
      <alignment horizontal="justify" vertical="center" wrapText="1"/>
    </xf>
    <xf numFmtId="0" fontId="13" fillId="14" borderId="6" xfId="0" applyFont="1" applyFill="1" applyBorder="1" applyAlignment="1">
      <alignment horizontal="justify" vertical="center" wrapText="1"/>
    </xf>
    <xf numFmtId="3" fontId="9" fillId="9" borderId="1" xfId="0" applyNumberFormat="1" applyFont="1" applyFill="1" applyBorder="1" applyAlignment="1">
      <alignment vertical="center" wrapText="1"/>
    </xf>
    <xf numFmtId="3" fontId="18" fillId="9" borderId="1" xfId="0" applyNumberFormat="1" applyFont="1" applyFill="1" applyBorder="1"/>
    <xf numFmtId="3" fontId="13" fillId="10" borderId="1" xfId="0" applyNumberFormat="1" applyFont="1" applyFill="1" applyBorder="1"/>
    <xf numFmtId="165" fontId="19" fillId="0" borderId="0" xfId="0" applyNumberFormat="1" applyFont="1"/>
    <xf numFmtId="9" fontId="19" fillId="0" borderId="0" xfId="2" applyFont="1"/>
    <xf numFmtId="3" fontId="13" fillId="0" borderId="1" xfId="0" applyNumberFormat="1" applyFont="1" applyFill="1" applyBorder="1" applyAlignment="1">
      <alignment horizontal="left" vertical="center" wrapText="1"/>
    </xf>
    <xf numFmtId="165" fontId="18" fillId="9" borderId="1" xfId="1" applyNumberFormat="1" applyFont="1" applyFill="1" applyBorder="1"/>
    <xf numFmtId="3" fontId="18" fillId="10" borderId="1" xfId="0" applyNumberFormat="1" applyFont="1" applyFill="1" applyBorder="1"/>
    <xf numFmtId="0" fontId="19" fillId="0" borderId="0" xfId="0" applyFont="1" applyAlignment="1">
      <alignment horizontal="center"/>
    </xf>
    <xf numFmtId="0" fontId="21" fillId="0" borderId="0" xfId="0" applyFont="1"/>
    <xf numFmtId="3" fontId="22" fillId="3" borderId="1" xfId="0" applyNumberFormat="1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justify" vertical="center" wrapText="1"/>
    </xf>
    <xf numFmtId="0" fontId="14" fillId="7" borderId="1" xfId="3" applyFont="1" applyFill="1" applyBorder="1" applyAlignment="1">
      <alignment horizontal="center" vertical="center" wrapText="1"/>
    </xf>
    <xf numFmtId="165" fontId="21" fillId="0" borderId="0" xfId="1" applyNumberFormat="1" applyFont="1" applyAlignment="1">
      <alignment vertical="center"/>
    </xf>
    <xf numFmtId="165" fontId="14" fillId="0" borderId="1" xfId="1" applyNumberFormat="1" applyFont="1" applyFill="1" applyBorder="1" applyAlignment="1">
      <alignment horizontal="right" vertical="center" wrapText="1"/>
    </xf>
    <xf numFmtId="3" fontId="14" fillId="0" borderId="1" xfId="3" applyNumberFormat="1" applyFont="1" applyFill="1" applyBorder="1" applyAlignment="1">
      <alignment horizontal="right" vertical="center" wrapText="1"/>
    </xf>
    <xf numFmtId="0" fontId="21" fillId="0" borderId="0" xfId="0" applyFont="1" applyFill="1"/>
    <xf numFmtId="0" fontId="14" fillId="7" borderId="1" xfId="0" applyFont="1" applyFill="1" applyBorder="1" applyAlignment="1">
      <alignment horizontal="justify" vertical="center" wrapText="1"/>
    </xf>
    <xf numFmtId="164" fontId="14" fillId="0" borderId="1" xfId="1" applyFont="1" applyFill="1" applyBorder="1" applyAlignment="1">
      <alignment horizontal="right" vertical="center" wrapText="1"/>
    </xf>
    <xf numFmtId="165" fontId="20" fillId="9" borderId="1" xfId="1" applyNumberFormat="1" applyFont="1" applyFill="1" applyBorder="1"/>
    <xf numFmtId="3" fontId="21" fillId="10" borderId="1" xfId="0" applyNumberFormat="1" applyFont="1" applyFill="1" applyBorder="1"/>
    <xf numFmtId="165" fontId="21" fillId="0" borderId="0" xfId="0" applyNumberFormat="1" applyFont="1"/>
    <xf numFmtId="3" fontId="21" fillId="0" borderId="0" xfId="0" applyNumberFormat="1" applyFont="1"/>
    <xf numFmtId="0" fontId="20" fillId="13" borderId="10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0" fillId="13" borderId="19" xfId="0" applyFont="1" applyFill="1" applyBorder="1"/>
    <xf numFmtId="3" fontId="3" fillId="0" borderId="19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justify" vertical="center" wrapText="1"/>
    </xf>
    <xf numFmtId="3" fontId="6" fillId="0" borderId="1" xfId="1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3" applyNumberFormat="1" applyFont="1" applyFill="1" applyBorder="1" applyAlignment="1">
      <alignment horizontal="justify" vertical="center" wrapText="1"/>
    </xf>
    <xf numFmtId="3" fontId="6" fillId="0" borderId="1" xfId="3" applyNumberFormat="1" applyFont="1" applyFill="1" applyBorder="1" applyAlignment="1">
      <alignment horizontal="center" vertical="center" wrapText="1"/>
    </xf>
    <xf numFmtId="3" fontId="6" fillId="0" borderId="1" xfId="3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horizontal="justify" vertical="center" wrapText="1"/>
    </xf>
    <xf numFmtId="3" fontId="6" fillId="0" borderId="1" xfId="3" applyNumberFormat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9" borderId="1" xfId="3" applyNumberFormat="1" applyFont="1" applyFill="1" applyBorder="1" applyAlignment="1">
      <alignment vertical="center" wrapText="1"/>
    </xf>
    <xf numFmtId="4" fontId="5" fillId="9" borderId="1" xfId="3" applyNumberFormat="1" applyFont="1" applyFill="1" applyBorder="1" applyAlignment="1">
      <alignment vertical="center" wrapText="1"/>
    </xf>
    <xf numFmtId="3" fontId="4" fillId="9" borderId="1" xfId="1" applyNumberFormat="1" applyFont="1" applyFill="1" applyBorder="1"/>
    <xf numFmtId="3" fontId="4" fillId="9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7" fillId="4" borderId="1" xfId="3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0" fontId="7" fillId="14" borderId="1" xfId="3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3" fontId="15" fillId="14" borderId="1" xfId="0" applyNumberFormat="1" applyFont="1" applyFill="1" applyBorder="1" applyAlignment="1">
      <alignment horizontal="center" vertical="center"/>
    </xf>
    <xf numFmtId="0" fontId="7" fillId="14" borderId="1" xfId="3" applyFont="1" applyFill="1" applyBorder="1" applyAlignment="1">
      <alignment horizontal="justify" vertical="center" wrapText="1"/>
    </xf>
    <xf numFmtId="3" fontId="7" fillId="14" borderId="1" xfId="3" applyNumberFormat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3" fontId="7" fillId="4" borderId="1" xfId="3" applyNumberFormat="1" applyFont="1" applyFill="1" applyBorder="1" applyAlignment="1">
      <alignment horizontal="center" vertical="center" wrapText="1"/>
    </xf>
    <xf numFmtId="3" fontId="23" fillId="9" borderId="1" xfId="0" applyNumberFormat="1" applyFont="1" applyFill="1" applyBorder="1"/>
    <xf numFmtId="3" fontId="2" fillId="9" borderId="1" xfId="0" applyNumberFormat="1" applyFont="1" applyFill="1" applyBorder="1"/>
    <xf numFmtId="3" fontId="0" fillId="0" borderId="0" xfId="0" applyNumberFormat="1" applyFill="1"/>
    <xf numFmtId="0" fontId="0" fillId="0" borderId="0" xfId="0" applyAlignment="1">
      <alignment vertical="center"/>
    </xf>
    <xf numFmtId="0" fontId="15" fillId="0" borderId="0" xfId="0" applyFont="1"/>
    <xf numFmtId="3" fontId="12" fillId="0" borderId="1" xfId="0" applyNumberFormat="1" applyFont="1" applyFill="1" applyBorder="1" applyAlignment="1">
      <alignment horizontal="center" vertical="center" wrapText="1"/>
    </xf>
    <xf numFmtId="3" fontId="7" fillId="0" borderId="1" xfId="3" applyNumberFormat="1" applyFont="1" applyFill="1" applyBorder="1" applyAlignment="1">
      <alignment vertical="center" wrapText="1"/>
    </xf>
    <xf numFmtId="165" fontId="23" fillId="9" borderId="1" xfId="1" applyNumberFormat="1" applyFont="1" applyFill="1" applyBorder="1"/>
    <xf numFmtId="3" fontId="15" fillId="10" borderId="1" xfId="0" applyNumberFormat="1" applyFont="1" applyFill="1" applyBorder="1"/>
    <xf numFmtId="0" fontId="4" fillId="0" borderId="0" xfId="0" applyFont="1" applyFill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4" fillId="10" borderId="1" xfId="0" applyNumberFormat="1" applyFont="1" applyFill="1" applyBorder="1"/>
    <xf numFmtId="3" fontId="13" fillId="0" borderId="1" xfId="3" applyNumberFormat="1" applyFont="1" applyFill="1" applyBorder="1" applyAlignment="1">
      <alignment vertical="center" wrapText="1"/>
    </xf>
    <xf numFmtId="9" fontId="15" fillId="4" borderId="1" xfId="2" applyFont="1" applyFill="1" applyBorder="1" applyAlignment="1">
      <alignment horizontal="center" vertical="center"/>
    </xf>
    <xf numFmtId="9" fontId="15" fillId="14" borderId="1" xfId="2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/>
    </xf>
    <xf numFmtId="3" fontId="23" fillId="9" borderId="1" xfId="0" applyNumberFormat="1" applyFont="1" applyFill="1" applyBorder="1" applyAlignment="1">
      <alignment horizontal="right"/>
    </xf>
    <xf numFmtId="0" fontId="15" fillId="0" borderId="0" xfId="0" applyFont="1" applyFill="1"/>
    <xf numFmtId="0" fontId="7" fillId="5" borderId="1" xfId="0" applyFont="1" applyFill="1" applyBorder="1" applyAlignment="1">
      <alignment horizontal="justify" vertical="center" wrapText="1"/>
    </xf>
    <xf numFmtId="164" fontId="15" fillId="0" borderId="0" xfId="1" applyFont="1" applyFill="1"/>
    <xf numFmtId="3" fontId="7" fillId="0" borderId="1" xfId="0" applyNumberFormat="1" applyFont="1" applyFill="1" applyBorder="1" applyAlignment="1">
      <alignment vertical="center" wrapText="1"/>
    </xf>
    <xf numFmtId="0" fontId="7" fillId="19" borderId="1" xfId="0" applyFont="1" applyFill="1" applyBorder="1" applyAlignment="1">
      <alignment horizontal="justify" vertical="center" wrapText="1"/>
    </xf>
    <xf numFmtId="0" fontId="7" fillId="6" borderId="0" xfId="0" applyFont="1" applyFill="1" applyAlignment="1">
      <alignment vertical="center"/>
    </xf>
    <xf numFmtId="0" fontId="17" fillId="0" borderId="0" xfId="0" applyFont="1"/>
    <xf numFmtId="3" fontId="7" fillId="4" borderId="1" xfId="0" applyNumberFormat="1" applyFont="1" applyFill="1" applyBorder="1" applyAlignment="1">
      <alignment horizontal="center" vertical="center"/>
    </xf>
    <xf numFmtId="0" fontId="17" fillId="16" borderId="0" xfId="0" applyFont="1" applyFill="1"/>
    <xf numFmtId="0" fontId="17" fillId="2" borderId="0" xfId="0" applyFont="1" applyFill="1"/>
    <xf numFmtId="165" fontId="16" fillId="9" borderId="1" xfId="1" applyNumberFormat="1" applyFont="1" applyFill="1" applyBorder="1"/>
    <xf numFmtId="0" fontId="17" fillId="0" borderId="0" xfId="0" applyFont="1" applyAlignment="1">
      <alignment horizontal="left"/>
    </xf>
    <xf numFmtId="165" fontId="6" fillId="11" borderId="1" xfId="1" applyNumberFormat="1" applyFont="1" applyFill="1" applyBorder="1" applyAlignment="1">
      <alignment horizontal="right" vertical="center" wrapText="1"/>
    </xf>
    <xf numFmtId="3" fontId="6" fillId="11" borderId="1" xfId="3" applyNumberFormat="1" applyFont="1" applyFill="1" applyBorder="1" applyAlignment="1">
      <alignment vertical="center" wrapText="1"/>
    </xf>
    <xf numFmtId="3" fontId="5" fillId="11" borderId="1" xfId="0" applyNumberFormat="1" applyFont="1" applyFill="1" applyBorder="1" applyAlignment="1">
      <alignment horizontal="center" vertical="center" wrapText="1"/>
    </xf>
    <xf numFmtId="165" fontId="25" fillId="0" borderId="1" xfId="1" applyNumberFormat="1" applyFont="1" applyFill="1" applyBorder="1" applyAlignment="1">
      <alignment horizontal="right" vertical="center" wrapText="1"/>
    </xf>
    <xf numFmtId="3" fontId="6" fillId="18" borderId="1" xfId="3" applyNumberFormat="1" applyFont="1" applyFill="1" applyBorder="1" applyAlignment="1">
      <alignment vertical="center" wrapText="1"/>
    </xf>
    <xf numFmtId="165" fontId="4" fillId="0" borderId="0" xfId="0" applyNumberFormat="1" applyFont="1"/>
    <xf numFmtId="3" fontId="13" fillId="6" borderId="1" xfId="3" applyNumberFormat="1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horizontal="right" vertical="center" wrapText="1"/>
    </xf>
    <xf numFmtId="3" fontId="6" fillId="11" borderId="1" xfId="3" applyNumberFormat="1" applyFont="1" applyFill="1" applyBorder="1" applyAlignment="1">
      <alignment horizontal="right" vertical="center" wrapText="1"/>
    </xf>
    <xf numFmtId="165" fontId="6" fillId="12" borderId="1" xfId="1" applyNumberFormat="1" applyFont="1" applyFill="1" applyBorder="1" applyAlignment="1">
      <alignment horizontal="right" vertical="center" wrapText="1"/>
    </xf>
    <xf numFmtId="164" fontId="21" fillId="0" borderId="0" xfId="1" applyFont="1"/>
    <xf numFmtId="3" fontId="4" fillId="11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6" borderId="1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right" vertical="center" wrapText="1"/>
    </xf>
    <xf numFmtId="165" fontId="6" fillId="18" borderId="1" xfId="1" applyNumberFormat="1" applyFont="1" applyFill="1" applyBorder="1" applyAlignment="1">
      <alignment horizontal="right" vertical="center" wrapText="1"/>
    </xf>
    <xf numFmtId="3" fontId="6" fillId="12" borderId="1" xfId="1" applyNumberFormat="1" applyFont="1" applyFill="1" applyBorder="1" applyAlignment="1">
      <alignment vertical="center" wrapText="1"/>
    </xf>
    <xf numFmtId="3" fontId="6" fillId="20" borderId="1" xfId="3" applyNumberFormat="1" applyFont="1" applyFill="1" applyBorder="1" applyAlignment="1">
      <alignment vertical="center" wrapText="1"/>
    </xf>
    <xf numFmtId="3" fontId="5" fillId="20" borderId="1" xfId="0" applyNumberFormat="1" applyFont="1" applyFill="1" applyBorder="1" applyAlignment="1">
      <alignment horizontal="center" vertical="center" wrapText="1"/>
    </xf>
    <xf numFmtId="3" fontId="5" fillId="18" borderId="1" xfId="0" applyNumberFormat="1" applyFont="1" applyFill="1" applyBorder="1" applyAlignment="1">
      <alignment horizontal="center" vertical="center" wrapText="1"/>
    </xf>
    <xf numFmtId="3" fontId="6" fillId="18" borderId="1" xfId="3" applyNumberFormat="1" applyFont="1" applyFill="1" applyBorder="1" applyAlignment="1">
      <alignment horizontal="right" vertical="center" wrapText="1"/>
    </xf>
    <xf numFmtId="3" fontId="25" fillId="11" borderId="1" xfId="3" applyNumberFormat="1" applyFont="1" applyFill="1" applyBorder="1" applyAlignment="1">
      <alignment vertical="center" wrapText="1"/>
    </xf>
    <xf numFmtId="3" fontId="26" fillId="11" borderId="1" xfId="0" applyNumberFormat="1" applyFont="1" applyFill="1" applyBorder="1" applyAlignment="1">
      <alignment horizontal="center" vertical="center" wrapText="1"/>
    </xf>
    <xf numFmtId="165" fontId="25" fillId="11" borderId="1" xfId="1" applyNumberFormat="1" applyFont="1" applyFill="1" applyBorder="1" applyAlignment="1">
      <alignment horizontal="right" vertical="center" wrapText="1"/>
    </xf>
    <xf numFmtId="0" fontId="7" fillId="20" borderId="1" xfId="0" applyFont="1" applyFill="1" applyBorder="1" applyAlignment="1">
      <alignment horizontal="justify" vertical="center" wrapText="1"/>
    </xf>
    <xf numFmtId="3" fontId="6" fillId="20" borderId="1" xfId="3" applyNumberFormat="1" applyFont="1" applyFill="1" applyBorder="1" applyAlignment="1">
      <alignment horizontal="center" vertical="center" wrapText="1"/>
    </xf>
    <xf numFmtId="0" fontId="6" fillId="20" borderId="1" xfId="3" applyFont="1" applyFill="1" applyBorder="1" applyAlignment="1">
      <alignment horizontal="center" vertical="center" wrapText="1"/>
    </xf>
    <xf numFmtId="3" fontId="15" fillId="0" borderId="0" xfId="0" applyNumberFormat="1" applyFont="1"/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3" fontId="25" fillId="6" borderId="1" xfId="3" applyNumberFormat="1" applyFont="1" applyFill="1" applyBorder="1" applyAlignment="1">
      <alignment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3" fontId="25" fillId="18" borderId="1" xfId="3" applyNumberFormat="1" applyFont="1" applyFill="1" applyBorder="1" applyAlignment="1">
      <alignment vertical="center" wrapText="1"/>
    </xf>
    <xf numFmtId="3" fontId="26" fillId="18" borderId="1" xfId="0" applyNumberFormat="1" applyFont="1" applyFill="1" applyBorder="1" applyAlignment="1">
      <alignment horizontal="center" vertical="center" wrapText="1"/>
    </xf>
    <xf numFmtId="165" fontId="25" fillId="18" borderId="1" xfId="1" applyNumberFormat="1" applyFont="1" applyFill="1" applyBorder="1" applyAlignment="1">
      <alignment horizontal="right" vertical="center" wrapText="1"/>
    </xf>
    <xf numFmtId="3" fontId="6" fillId="18" borderId="1" xfId="1" applyNumberFormat="1" applyFont="1" applyFill="1" applyBorder="1" applyAlignment="1">
      <alignment vertical="center" wrapText="1"/>
    </xf>
    <xf numFmtId="3" fontId="6" fillId="20" borderId="1" xfId="1" applyNumberFormat="1" applyFont="1" applyFill="1" applyBorder="1" applyAlignment="1">
      <alignment vertical="center" wrapText="1"/>
    </xf>
    <xf numFmtId="0" fontId="6" fillId="20" borderId="1" xfId="3" applyFont="1" applyFill="1" applyBorder="1" applyAlignment="1">
      <alignment horizontal="justify" vertical="center" wrapText="1"/>
    </xf>
    <xf numFmtId="3" fontId="6" fillId="20" borderId="1" xfId="3" applyNumberFormat="1" applyFont="1" applyFill="1" applyBorder="1" applyAlignment="1">
      <alignment horizontal="right" vertical="center" wrapText="1"/>
    </xf>
    <xf numFmtId="0" fontId="6" fillId="18" borderId="1" xfId="0" applyFont="1" applyFill="1" applyBorder="1" applyAlignment="1">
      <alignment horizontal="justify" vertical="center" wrapText="1"/>
    </xf>
    <xf numFmtId="3" fontId="6" fillId="18" borderId="1" xfId="0" applyNumberFormat="1" applyFont="1" applyFill="1" applyBorder="1" applyAlignment="1">
      <alignment horizontal="center" vertical="center" wrapText="1"/>
    </xf>
    <xf numFmtId="3" fontId="25" fillId="18" borderId="1" xfId="1" applyNumberFormat="1" applyFont="1" applyFill="1" applyBorder="1" applyAlignment="1">
      <alignment vertical="center" wrapText="1"/>
    </xf>
    <xf numFmtId="3" fontId="25" fillId="18" borderId="1" xfId="3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3" fontId="6" fillId="9" borderId="1" xfId="3" applyNumberFormat="1" applyFont="1" applyFill="1" applyBorder="1" applyAlignment="1">
      <alignment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165" fontId="6" fillId="9" borderId="1" xfId="1" applyNumberFormat="1" applyFont="1" applyFill="1" applyBorder="1" applyAlignment="1">
      <alignment horizontal="right" vertical="center" wrapText="1"/>
    </xf>
    <xf numFmtId="3" fontId="6" fillId="9" borderId="1" xfId="1" applyNumberFormat="1" applyFont="1" applyFill="1" applyBorder="1" applyAlignment="1">
      <alignment vertical="center" wrapText="1"/>
    </xf>
    <xf numFmtId="3" fontId="6" fillId="9" borderId="1" xfId="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wrapText="1"/>
    </xf>
    <xf numFmtId="164" fontId="4" fillId="0" borderId="0" xfId="1" applyFont="1" applyAlignment="1">
      <alignment wrapText="1"/>
    </xf>
    <xf numFmtId="165" fontId="4" fillId="0" borderId="0" xfId="0" applyNumberFormat="1" applyFont="1" applyAlignment="1">
      <alignment wrapText="1"/>
    </xf>
    <xf numFmtId="165" fontId="4" fillId="12" borderId="0" xfId="0" applyNumberFormat="1" applyFont="1" applyFill="1" applyAlignment="1">
      <alignment wrapText="1"/>
    </xf>
    <xf numFmtId="3" fontId="4" fillId="0" borderId="0" xfId="0" applyNumberFormat="1" applyFont="1" applyAlignment="1">
      <alignment wrapText="1"/>
    </xf>
    <xf numFmtId="165" fontId="4" fillId="9" borderId="0" xfId="0" applyNumberFormat="1" applyFont="1" applyFill="1" applyAlignment="1">
      <alignment wrapText="1"/>
    </xf>
    <xf numFmtId="165" fontId="4" fillId="9" borderId="0" xfId="0" applyNumberFormat="1" applyFont="1" applyFill="1"/>
    <xf numFmtId="43" fontId="4" fillId="0" borderId="0" xfId="0" applyNumberFormat="1" applyFont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165" fontId="4" fillId="0" borderId="0" xfId="1" applyNumberFormat="1" applyFont="1"/>
    <xf numFmtId="3" fontId="27" fillId="0" borderId="0" xfId="0" applyNumberFormat="1" applyFont="1"/>
    <xf numFmtId="3" fontId="19" fillId="0" borderId="1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3" fontId="28" fillId="0" borderId="0" xfId="0" applyNumberFormat="1" applyFont="1"/>
    <xf numFmtId="166" fontId="28" fillId="0" borderId="0" xfId="0" applyNumberFormat="1" applyFont="1"/>
    <xf numFmtId="3" fontId="12" fillId="3" borderId="1" xfId="0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5" fontId="29" fillId="0" borderId="0" xfId="1" applyNumberFormat="1" applyFont="1"/>
    <xf numFmtId="3" fontId="4" fillId="10" borderId="1" xfId="0" applyNumberFormat="1" applyFont="1" applyFill="1" applyBorder="1" applyAlignment="1"/>
    <xf numFmtId="3" fontId="4" fillId="9" borderId="1" xfId="1" applyNumberFormat="1" applyFont="1" applyFill="1" applyBorder="1" applyAlignment="1"/>
    <xf numFmtId="3" fontId="4" fillId="0" borderId="0" xfId="0" applyNumberFormat="1" applyFont="1" applyAlignment="1"/>
    <xf numFmtId="165" fontId="4" fillId="0" borderId="0" xfId="0" applyNumberFormat="1" applyFont="1" applyAlignment="1"/>
    <xf numFmtId="164" fontId="4" fillId="0" borderId="0" xfId="1" applyFont="1" applyAlignment="1"/>
    <xf numFmtId="0" fontId="4" fillId="0" borderId="0" xfId="0" applyFont="1" applyAlignment="1"/>
    <xf numFmtId="3" fontId="5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justify" vertical="center" wrapText="1"/>
    </xf>
    <xf numFmtId="0" fontId="23" fillId="6" borderId="1" xfId="0" applyFont="1" applyFill="1" applyBorder="1" applyAlignment="1">
      <alignment horizontal="center" vertical="center" wrapText="1"/>
    </xf>
    <xf numFmtId="3" fontId="23" fillId="6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3" fontId="4" fillId="0" borderId="1" xfId="0" applyNumberFormat="1" applyFont="1" applyBorder="1"/>
    <xf numFmtId="0" fontId="4" fillId="0" borderId="1" xfId="0" applyFont="1" applyFill="1" applyBorder="1"/>
    <xf numFmtId="164" fontId="4" fillId="0" borderId="1" xfId="1" applyFont="1" applyBorder="1"/>
    <xf numFmtId="0" fontId="4" fillId="0" borderId="1" xfId="3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right" vertical="center" wrapText="1"/>
    </xf>
    <xf numFmtId="3" fontId="5" fillId="0" borderId="1" xfId="3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horizontal="justify" vertical="center" wrapText="1"/>
    </xf>
    <xf numFmtId="165" fontId="7" fillId="6" borderId="1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9" fillId="0" borderId="1" xfId="3" applyNumberFormat="1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vertical="center" wrapText="1"/>
    </xf>
    <xf numFmtId="165" fontId="25" fillId="0" borderId="1" xfId="1" applyNumberFormat="1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justify" vertical="center" wrapText="1"/>
    </xf>
    <xf numFmtId="165" fontId="7" fillId="4" borderId="1" xfId="1" applyNumberFormat="1" applyFont="1" applyFill="1" applyBorder="1" applyAlignment="1">
      <alignment horizontal="center" vertical="center"/>
    </xf>
    <xf numFmtId="165" fontId="7" fillId="14" borderId="1" xfId="1" applyNumberFormat="1" applyFont="1" applyFill="1" applyBorder="1" applyAlignment="1">
      <alignment horizontal="center" vertical="center" wrapText="1"/>
    </xf>
    <xf numFmtId="165" fontId="12" fillId="9" borderId="1" xfId="1" applyNumberFormat="1" applyFont="1" applyFill="1" applyBorder="1" applyAlignment="1">
      <alignment horizontal="center" vertical="center" wrapText="1"/>
    </xf>
    <xf numFmtId="165" fontId="12" fillId="9" borderId="1" xfId="1" applyNumberFormat="1" applyFont="1" applyFill="1" applyBorder="1" applyAlignment="1">
      <alignment horizontal="center" vertical="center"/>
    </xf>
    <xf numFmtId="165" fontId="12" fillId="10" borderId="1" xfId="1" applyNumberFormat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14" borderId="1" xfId="0" applyNumberFormat="1" applyFont="1" applyFill="1" applyBorder="1" applyAlignment="1">
      <alignment horizontal="center" vertical="center" wrapText="1"/>
    </xf>
    <xf numFmtId="164" fontId="15" fillId="0" borderId="0" xfId="1" applyFont="1"/>
    <xf numFmtId="165" fontId="15" fillId="0" borderId="0" xfId="0" applyNumberFormat="1" applyFont="1"/>
    <xf numFmtId="0" fontId="0" fillId="0" borderId="1" xfId="0" applyBorder="1"/>
    <xf numFmtId="165" fontId="21" fillId="0" borderId="1" xfId="1" applyNumberFormat="1" applyFont="1" applyBorder="1" applyAlignment="1">
      <alignment vertical="center"/>
    </xf>
    <xf numFmtId="0" fontId="19" fillId="0" borderId="0" xfId="0" applyFont="1" applyFill="1"/>
    <xf numFmtId="167" fontId="13" fillId="0" borderId="1" xfId="1" applyNumberFormat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3" fontId="31" fillId="0" borderId="1" xfId="0" applyNumberFormat="1" applyFont="1" applyFill="1" applyBorder="1" applyAlignment="1">
      <alignment horizontal="left" vertical="center" wrapText="1"/>
    </xf>
    <xf numFmtId="3" fontId="31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justify" vertical="center" wrapText="1"/>
    </xf>
    <xf numFmtId="3" fontId="13" fillId="0" borderId="1" xfId="4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0" fontId="9" fillId="0" borderId="4" xfId="0" applyFont="1" applyFill="1" applyBorder="1" applyAlignment="1">
      <alignment horizontal="justify" vertical="center" wrapText="1"/>
    </xf>
    <xf numFmtId="3" fontId="13" fillId="0" borderId="0" xfId="0" applyNumberFormat="1" applyFont="1" applyFill="1" applyBorder="1" applyAlignment="1">
      <alignment horizontal="right" vertical="center" wrapText="1"/>
    </xf>
    <xf numFmtId="166" fontId="28" fillId="0" borderId="0" xfId="0" applyNumberFormat="1" applyFont="1" applyFill="1"/>
    <xf numFmtId="3" fontId="28" fillId="0" borderId="0" xfId="0" applyNumberFormat="1" applyFont="1" applyFill="1"/>
    <xf numFmtId="3" fontId="12" fillId="3" borderId="1" xfId="0" applyNumberFormat="1" applyFont="1" applyFill="1" applyBorder="1" applyAlignment="1">
      <alignment horizontal="center" vertical="center" wrapText="1"/>
    </xf>
    <xf numFmtId="3" fontId="12" fillId="15" borderId="1" xfId="0" applyNumberFormat="1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7" fillId="6" borderId="0" xfId="0" applyFont="1" applyFill="1"/>
    <xf numFmtId="0" fontId="7" fillId="6" borderId="1" xfId="0" applyFont="1" applyFill="1" applyBorder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" fontId="12" fillId="21" borderId="1" xfId="0" applyNumberFormat="1" applyFont="1" applyFill="1" applyBorder="1" applyAlignment="1">
      <alignment horizontal="center" vertical="center" wrapText="1"/>
    </xf>
    <xf numFmtId="0" fontId="7" fillId="22" borderId="1" xfId="0" applyFont="1" applyFill="1" applyBorder="1" applyAlignment="1">
      <alignment horizontal="justify" vertical="center" wrapText="1"/>
    </xf>
    <xf numFmtId="0" fontId="7" fillId="22" borderId="1" xfId="0" applyFont="1" applyFill="1" applyBorder="1" applyAlignment="1">
      <alignment horizontal="center" vertical="center" wrapText="1"/>
    </xf>
    <xf numFmtId="3" fontId="7" fillId="22" borderId="1" xfId="0" applyNumberFormat="1" applyFont="1" applyFill="1" applyBorder="1" applyAlignment="1">
      <alignment horizontal="right" vertical="center" wrapText="1"/>
    </xf>
    <xf numFmtId="165" fontId="34" fillId="0" borderId="1" xfId="1" applyNumberFormat="1" applyFont="1" applyFill="1" applyBorder="1" applyAlignment="1">
      <alignment horizontal="center" vertical="center"/>
    </xf>
    <xf numFmtId="0" fontId="35" fillId="0" borderId="1" xfId="0" applyFont="1" applyFill="1" applyBorder="1"/>
    <xf numFmtId="1" fontId="35" fillId="0" borderId="1" xfId="0" applyNumberFormat="1" applyFont="1" applyFill="1" applyBorder="1"/>
    <xf numFmtId="0" fontId="7" fillId="23" borderId="1" xfId="0" applyFont="1" applyFill="1" applyBorder="1" applyAlignment="1">
      <alignment horizontal="center" vertical="center" wrapText="1"/>
    </xf>
    <xf numFmtId="3" fontId="7" fillId="22" borderId="1" xfId="0" applyNumberFormat="1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justify" vertical="center" wrapText="1"/>
    </xf>
    <xf numFmtId="0" fontId="7" fillId="24" borderId="1" xfId="0" applyFont="1" applyFill="1" applyBorder="1" applyAlignment="1">
      <alignment horizontal="justify" vertical="center" wrapText="1"/>
    </xf>
    <xf numFmtId="3" fontId="7" fillId="24" borderId="1" xfId="0" applyNumberFormat="1" applyFont="1" applyFill="1" applyBorder="1" applyAlignment="1">
      <alignment horizontal="center" vertical="center" wrapText="1"/>
    </xf>
    <xf numFmtId="3" fontId="7" fillId="23" borderId="1" xfId="0" applyNumberFormat="1" applyFont="1" applyFill="1" applyBorder="1" applyAlignment="1">
      <alignment horizontal="center" vertical="center" wrapText="1"/>
    </xf>
    <xf numFmtId="3" fontId="7" fillId="23" borderId="1" xfId="0" applyNumberFormat="1" applyFont="1" applyFill="1" applyBorder="1" applyAlignment="1">
      <alignment horizontal="right" vertical="center" wrapText="1"/>
    </xf>
    <xf numFmtId="0" fontId="35" fillId="24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65" fontId="32" fillId="26" borderId="1" xfId="1" applyNumberFormat="1" applyFont="1" applyFill="1" applyBorder="1"/>
    <xf numFmtId="165" fontId="33" fillId="26" borderId="1" xfId="1" applyNumberFormat="1" applyFont="1" applyFill="1" applyBorder="1"/>
    <xf numFmtId="3" fontId="32" fillId="27" borderId="1" xfId="0" applyNumberFormat="1" applyFont="1" applyFill="1" applyBorder="1"/>
    <xf numFmtId="0" fontId="35" fillId="0" borderId="0" xfId="0" applyFont="1" applyFill="1" applyBorder="1"/>
    <xf numFmtId="165" fontId="35" fillId="0" borderId="0" xfId="0" applyNumberFormat="1" applyFont="1" applyFill="1" applyBorder="1"/>
    <xf numFmtId="3" fontId="35" fillId="0" borderId="0" xfId="0" applyNumberFormat="1" applyFont="1" applyFill="1" applyBorder="1"/>
    <xf numFmtId="3" fontId="8" fillId="0" borderId="1" xfId="0" applyNumberFormat="1" applyFont="1" applyFill="1" applyBorder="1" applyAlignment="1">
      <alignment horizontal="right" vertical="center"/>
    </xf>
    <xf numFmtId="9" fontId="15" fillId="0" borderId="1" xfId="2" applyFont="1" applyFill="1" applyBorder="1" applyAlignment="1">
      <alignment horizontal="center" vertical="center"/>
    </xf>
    <xf numFmtId="9" fontId="15" fillId="0" borderId="1" xfId="2" applyFont="1" applyFill="1" applyBorder="1" applyAlignment="1">
      <alignment horizontal="justify" vertical="center"/>
    </xf>
    <xf numFmtId="168" fontId="15" fillId="0" borderId="1" xfId="0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justify" vertical="center" wrapText="1"/>
    </xf>
    <xf numFmtId="165" fontId="8" fillId="0" borderId="1" xfId="1" applyNumberFormat="1" applyFont="1" applyFill="1" applyBorder="1" applyAlignment="1">
      <alignment horizontal="right" vertical="center"/>
    </xf>
    <xf numFmtId="0" fontId="13" fillId="6" borderId="1" xfId="3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1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vertical="center" wrapText="1"/>
    </xf>
    <xf numFmtId="0" fontId="37" fillId="0" borderId="0" xfId="0" applyFont="1" applyAlignment="1">
      <alignment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3" fontId="12" fillId="3" borderId="1" xfId="3" applyNumberFormat="1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6" fontId="17" fillId="0" borderId="1" xfId="0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39" fillId="0" borderId="1" xfId="1" applyNumberFormat="1" applyFont="1" applyFill="1" applyBorder="1" applyAlignment="1">
      <alignment horizontal="center" vertical="center"/>
    </xf>
    <xf numFmtId="0" fontId="12" fillId="23" borderId="1" xfId="0" applyFont="1" applyFill="1" applyBorder="1" applyAlignment="1">
      <alignment horizontal="justify" vertical="center" wrapText="1"/>
    </xf>
    <xf numFmtId="165" fontId="30" fillId="0" borderId="1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/>
    <xf numFmtId="0" fontId="0" fillId="0" borderId="0" xfId="0" applyFill="1"/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6" fillId="0" borderId="0" xfId="0" applyFont="1" applyFill="1"/>
    <xf numFmtId="164" fontId="6" fillId="0" borderId="1" xfId="1" applyFont="1" applyFill="1" applyBorder="1"/>
    <xf numFmtId="0" fontId="6" fillId="0" borderId="1" xfId="0" applyFont="1" applyBorder="1"/>
    <xf numFmtId="0" fontId="6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9" fillId="8" borderId="1" xfId="3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9" fillId="25" borderId="1" xfId="3" applyFont="1" applyFill="1" applyBorder="1" applyAlignment="1">
      <alignment horizontal="right" vertical="center" wrapText="1"/>
    </xf>
    <xf numFmtId="0" fontId="36" fillId="25" borderId="1" xfId="0" applyFont="1" applyFill="1" applyBorder="1" applyAlignment="1">
      <alignment horizontal="right"/>
    </xf>
    <xf numFmtId="0" fontId="12" fillId="21" borderId="1" xfId="0" applyFont="1" applyFill="1" applyBorder="1" applyAlignment="1">
      <alignment horizontal="center" vertical="center" wrapText="1"/>
    </xf>
    <xf numFmtId="3" fontId="12" fillId="21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0" fillId="13" borderId="7" xfId="0" applyFont="1" applyFill="1" applyBorder="1" applyAlignment="1">
      <alignment horizontal="center"/>
    </xf>
    <xf numFmtId="0" fontId="20" fillId="13" borderId="8" xfId="0" applyFont="1" applyFill="1" applyBorder="1" applyAlignment="1">
      <alignment horizontal="center"/>
    </xf>
    <xf numFmtId="0" fontId="20" fillId="13" borderId="9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 wrapText="1"/>
    </xf>
    <xf numFmtId="3" fontId="22" fillId="3" borderId="1" xfId="3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 wrapText="1"/>
    </xf>
    <xf numFmtId="0" fontId="12" fillId="15" borderId="5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3" fontId="12" fillId="15" borderId="1" xfId="0" applyNumberFormat="1" applyFont="1" applyFill="1" applyBorder="1" applyAlignment="1">
      <alignment horizontal="center" vertical="center" wrapText="1"/>
    </xf>
    <xf numFmtId="3" fontId="12" fillId="15" borderId="20" xfId="0" applyNumberFormat="1" applyFont="1" applyFill="1" applyBorder="1" applyAlignment="1">
      <alignment horizontal="center" vertical="center" wrapText="1"/>
    </xf>
    <xf numFmtId="3" fontId="12" fillId="15" borderId="0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18" fillId="8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 vertical="center" wrapText="1"/>
    </xf>
    <xf numFmtId="3" fontId="12" fillId="3" borderId="1" xfId="3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vertical="center" wrapText="1"/>
    </xf>
    <xf numFmtId="3" fontId="8" fillId="6" borderId="1" xfId="1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/>
    </xf>
    <xf numFmtId="0" fontId="0" fillId="0" borderId="22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8" borderId="2" xfId="3" applyFont="1" applyFill="1" applyBorder="1" applyAlignment="1">
      <alignment horizontal="right" vertical="center" wrapText="1"/>
    </xf>
    <xf numFmtId="0" fontId="9" fillId="8" borderId="3" xfId="3" applyFont="1" applyFill="1" applyBorder="1" applyAlignment="1">
      <alignment horizontal="right" vertical="center" wrapText="1"/>
    </xf>
    <xf numFmtId="0" fontId="9" fillId="8" borderId="21" xfId="3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horizontal="right" vertical="center"/>
    </xf>
    <xf numFmtId="0" fontId="5" fillId="8" borderId="3" xfId="0" applyFont="1" applyFill="1" applyBorder="1" applyAlignment="1">
      <alignment horizontal="right" vertical="center"/>
    </xf>
    <xf numFmtId="0" fontId="5" fillId="8" borderId="21" xfId="0" applyFont="1" applyFill="1" applyBorder="1" applyAlignment="1">
      <alignment horizontal="right" vertical="center"/>
    </xf>
    <xf numFmtId="165" fontId="12" fillId="3" borderId="4" xfId="1" applyNumberFormat="1" applyFont="1" applyFill="1" applyBorder="1" applyAlignment="1">
      <alignment horizontal="center" vertical="center" wrapText="1"/>
    </xf>
    <xf numFmtId="165" fontId="12" fillId="3" borderId="5" xfId="1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/>
    </xf>
    <xf numFmtId="0" fontId="3" fillId="8" borderId="21" xfId="0" applyFont="1" applyFill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3" fontId="12" fillId="3" borderId="2" xfId="3" applyNumberFormat="1" applyFont="1" applyFill="1" applyBorder="1" applyAlignment="1">
      <alignment horizontal="center" vertical="center" wrapText="1"/>
    </xf>
    <xf numFmtId="3" fontId="12" fillId="3" borderId="3" xfId="3" applyNumberFormat="1" applyFont="1" applyFill="1" applyBorder="1" applyAlignment="1">
      <alignment horizontal="center" vertical="center" wrapText="1"/>
    </xf>
    <xf numFmtId="3" fontId="12" fillId="3" borderId="21" xfId="3" applyNumberFormat="1" applyFont="1" applyFill="1" applyBorder="1" applyAlignment="1">
      <alignment horizontal="center" vertical="center" wrapText="1"/>
    </xf>
    <xf numFmtId="3" fontId="12" fillId="3" borderId="4" xfId="3" applyNumberFormat="1" applyFont="1" applyFill="1" applyBorder="1" applyAlignment="1">
      <alignment horizontal="center" vertical="center" wrapText="1"/>
    </xf>
    <xf numFmtId="3" fontId="12" fillId="3" borderId="5" xfId="3" applyNumberFormat="1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justify" vertical="center"/>
    </xf>
    <xf numFmtId="3" fontId="13" fillId="0" borderId="1" xfId="3" applyNumberFormat="1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horizontal="center" vertical="center" wrapText="1"/>
    </xf>
    <xf numFmtId="3" fontId="24" fillId="0" borderId="1" xfId="3" applyNumberFormat="1" applyFont="1" applyFill="1" applyBorder="1" applyAlignment="1">
      <alignment horizontal="center" vertical="center" wrapText="1"/>
    </xf>
    <xf numFmtId="3" fontId="24" fillId="0" borderId="0" xfId="3" applyNumberFormat="1" applyFont="1" applyFill="1" applyAlignment="1">
      <alignment vertical="center" wrapText="1"/>
    </xf>
    <xf numFmtId="3" fontId="13" fillId="0" borderId="0" xfId="3" applyNumberFormat="1" applyFont="1" applyFill="1" applyAlignment="1">
      <alignment vertical="center" wrapText="1"/>
    </xf>
    <xf numFmtId="3" fontId="13" fillId="0" borderId="0" xfId="3" applyNumberFormat="1" applyFont="1" applyFill="1" applyAlignment="1">
      <alignment horizontal="center" vertical="center" wrapText="1"/>
    </xf>
    <xf numFmtId="3" fontId="9" fillId="0" borderId="1" xfId="3" applyNumberFormat="1" applyFont="1" applyFill="1" applyBorder="1" applyAlignment="1">
      <alignment horizontal="right" vertical="center"/>
    </xf>
    <xf numFmtId="3" fontId="9" fillId="0" borderId="1" xfId="3" applyNumberFormat="1" applyFont="1" applyFill="1" applyBorder="1" applyAlignment="1">
      <alignment horizontal="justify" vertical="center"/>
    </xf>
    <xf numFmtId="0" fontId="13" fillId="0" borderId="1" xfId="3" applyFont="1" applyFill="1" applyBorder="1" applyAlignment="1">
      <alignment horizontal="justify" vertical="center"/>
    </xf>
    <xf numFmtId="3" fontId="9" fillId="0" borderId="0" xfId="3" applyNumberFormat="1" applyFont="1" applyFill="1" applyAlignment="1">
      <alignment vertical="center" wrapText="1"/>
    </xf>
    <xf numFmtId="3" fontId="9" fillId="0" borderId="1" xfId="3" applyNumberFormat="1" applyFont="1" applyFill="1" applyBorder="1" applyAlignment="1">
      <alignment vertical="center"/>
    </xf>
    <xf numFmtId="3" fontId="12" fillId="0" borderId="1" xfId="3" applyNumberFormat="1" applyFont="1" applyFill="1" applyBorder="1" applyAlignment="1">
      <alignment horizontal="center" vertical="center" wrapText="1"/>
    </xf>
    <xf numFmtId="3" fontId="12" fillId="0" borderId="1" xfId="3" applyNumberFormat="1" applyFont="1" applyFill="1" applyBorder="1" applyAlignment="1">
      <alignment vertical="center" wrapText="1"/>
    </xf>
    <xf numFmtId="3" fontId="12" fillId="0" borderId="1" xfId="3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Alignment="1">
      <alignment vertical="center" wrapText="1"/>
    </xf>
    <xf numFmtId="3" fontId="13" fillId="0" borderId="0" xfId="3" applyNumberFormat="1" applyFont="1" applyFill="1" applyAlignment="1">
      <alignment horizontal="right" vertical="center" wrapText="1"/>
    </xf>
    <xf numFmtId="0" fontId="23" fillId="14" borderId="1" xfId="0" applyFont="1" applyFill="1" applyBorder="1" applyAlignment="1">
      <alignment horizontal="center" vertical="center"/>
    </xf>
    <xf numFmtId="0" fontId="23" fillId="14" borderId="23" xfId="0" applyFont="1" applyFill="1" applyBorder="1" applyAlignment="1">
      <alignment horizontal="center" vertical="center"/>
    </xf>
    <xf numFmtId="0" fontId="23" fillId="14" borderId="22" xfId="0" applyFont="1" applyFill="1" applyBorder="1" applyAlignment="1">
      <alignment horizontal="center" vertical="center"/>
    </xf>
  </cellXfs>
  <cellStyles count="6">
    <cellStyle name="Millares" xfId="1" builtinId="3"/>
    <cellStyle name="Millares 2" xfId="5"/>
    <cellStyle name="Normal" xfId="0" builtinId="0"/>
    <cellStyle name="Normal 2 2" xfId="3"/>
    <cellStyle name="Normal 4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oyos\AppData\Local\Microsoft\Windows\Temporary%20Internet%20Files\Content.Outlook\7J0TTYS4\Formato%20para%20matriz%20de%20costos%20RED%20TIFF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oyos\AppData\Local\Microsoft\Windows\Temporary%20Internet%20Files\Content.Outlook\7J0TTYS4\Formato%20para%20matriz%20de%20costos%20RED%20TIFF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oyos\AppData\Local\Microsoft\Windows\Temporary%20Internet%20Files\Content.Outlook\7J0TTYS4\METAS%20-%20ACIVID%20-%20TAREAS%20Revis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oyos\AppData\Local\Microsoft\Windows\Temporary%20Internet%20Files\Content.Outlook\7J0TTYS4\METAS%20-%20ACIVID%20-%20TAREAS%20Revis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ortes.CAM\Downloads\POA%202018%20CONSOLIDADO%20ENVIADO%2029%20DE%20DICIEMBRE%202017-%20Ajustado%2012%20de%20Ene%20de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herine\Documents\CAM\2018\ENERO\POA%202018%20PROYECTOS%202.1%20Y%202.2%20PROPUESTA%20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4">
          <cell r="A4" t="str">
            <v>Mano de Obra Calificada</v>
          </cell>
        </row>
        <row r="5">
          <cell r="A5" t="str">
            <v>Mano de Obra No Calificada</v>
          </cell>
        </row>
        <row r="6">
          <cell r="A6" t="str">
            <v>Insumos y Materiales</v>
          </cell>
        </row>
        <row r="7">
          <cell r="A7" t="str">
            <v>Equipos</v>
          </cell>
        </row>
        <row r="8">
          <cell r="A8" t="str">
            <v>Maquinaria</v>
          </cell>
        </row>
        <row r="9">
          <cell r="A9" t="str">
            <v>Herramientas</v>
          </cell>
        </row>
        <row r="10">
          <cell r="A10" t="str">
            <v>Divulgación y Capacitacion</v>
          </cell>
        </row>
        <row r="11">
          <cell r="A11" t="str">
            <v>Impresos y Publicaciones</v>
          </cell>
        </row>
        <row r="12">
          <cell r="A12" t="str">
            <v>Transporte, Fletes y Acarreos</v>
          </cell>
        </row>
        <row r="13">
          <cell r="A13" t="str">
            <v>Viaticos y Gastos de Viaje</v>
          </cell>
        </row>
        <row r="14">
          <cell r="A14" t="str">
            <v>Mantenimiento de Equipos y Maquinaria</v>
          </cell>
        </row>
        <row r="15">
          <cell r="A15" t="str">
            <v>Cartografia</v>
          </cell>
        </row>
        <row r="17">
          <cell r="A17" t="str">
            <v>Otros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4">
          <cell r="A4" t="str">
            <v>Mano de Obra Calificada</v>
          </cell>
        </row>
        <row r="5">
          <cell r="A5" t="str">
            <v>Mano de Obra No Calificada</v>
          </cell>
        </row>
        <row r="6">
          <cell r="A6" t="str">
            <v>Insumos y Materiales</v>
          </cell>
        </row>
        <row r="7">
          <cell r="A7" t="str">
            <v>Equipos</v>
          </cell>
        </row>
        <row r="8">
          <cell r="A8" t="str">
            <v>Maquinaria</v>
          </cell>
        </row>
        <row r="9">
          <cell r="A9" t="str">
            <v>Herramientas</v>
          </cell>
        </row>
        <row r="10">
          <cell r="A10" t="str">
            <v>Divulgación y Capacitacion</v>
          </cell>
        </row>
        <row r="11">
          <cell r="A11" t="str">
            <v>Impresos y Publicaciones</v>
          </cell>
        </row>
        <row r="12">
          <cell r="A12" t="str">
            <v>Transporte, Fletes y Acarreos</v>
          </cell>
        </row>
        <row r="13">
          <cell r="A13" t="str">
            <v>Viaticos y Gastos de Viaje</v>
          </cell>
        </row>
        <row r="14">
          <cell r="A14" t="str">
            <v>Mantenimiento de Equipos y Maquinaria</v>
          </cell>
        </row>
        <row r="15">
          <cell r="A15" t="str">
            <v>Cartografia</v>
          </cell>
        </row>
        <row r="17">
          <cell r="A17" t="str">
            <v>Otros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4">
          <cell r="A4" t="str">
            <v>Mano de Obra Calificada</v>
          </cell>
        </row>
        <row r="5">
          <cell r="A5" t="str">
            <v>Mano de Obra No Calificada</v>
          </cell>
        </row>
        <row r="6">
          <cell r="A6" t="str">
            <v>Insumos y Materiales</v>
          </cell>
        </row>
        <row r="7">
          <cell r="A7" t="str">
            <v>Equipos</v>
          </cell>
        </row>
        <row r="8">
          <cell r="A8" t="str">
            <v>Maquinaria</v>
          </cell>
        </row>
        <row r="9">
          <cell r="A9" t="str">
            <v>Herramientas</v>
          </cell>
        </row>
        <row r="10">
          <cell r="A10" t="str">
            <v>Divulgación y Capacitacion</v>
          </cell>
        </row>
        <row r="11">
          <cell r="A11" t="str">
            <v>Impresos y Publicaciones</v>
          </cell>
        </row>
        <row r="12">
          <cell r="A12" t="str">
            <v>Transporte, Fletes y Acarreos</v>
          </cell>
        </row>
        <row r="13">
          <cell r="A13" t="str">
            <v>Viaticos y Gastos de Viaje</v>
          </cell>
        </row>
        <row r="14">
          <cell r="A14" t="str">
            <v>Mantenimiento de Equipos y Maquinaria</v>
          </cell>
        </row>
        <row r="15">
          <cell r="A15" t="str">
            <v>Cartografia</v>
          </cell>
        </row>
        <row r="17">
          <cell r="A17" t="str">
            <v>Otros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4">
          <cell r="A4" t="str">
            <v>Mano de Obra Calificada</v>
          </cell>
        </row>
        <row r="5">
          <cell r="A5" t="str">
            <v>Mano de Obra No Calificada</v>
          </cell>
        </row>
        <row r="6">
          <cell r="A6" t="str">
            <v>Insumos y Materiales</v>
          </cell>
        </row>
        <row r="7">
          <cell r="A7" t="str">
            <v>Equipos</v>
          </cell>
        </row>
        <row r="8">
          <cell r="A8" t="str">
            <v>Maquinaria</v>
          </cell>
        </row>
        <row r="9">
          <cell r="A9" t="str">
            <v>Herramientas</v>
          </cell>
        </row>
        <row r="10">
          <cell r="A10" t="str">
            <v>Divulgación y Capacitacion</v>
          </cell>
        </row>
        <row r="11">
          <cell r="A11" t="str">
            <v>Impresos y Publicaciones</v>
          </cell>
        </row>
        <row r="12">
          <cell r="A12" t="str">
            <v>Transporte, Fletes y Acarreos</v>
          </cell>
        </row>
        <row r="13">
          <cell r="A13" t="str">
            <v>Viaticos y Gastos de Viaje</v>
          </cell>
        </row>
        <row r="14">
          <cell r="A14" t="str">
            <v>Mantenimiento de Equipos y Maquinaria</v>
          </cell>
        </row>
        <row r="15">
          <cell r="A15" t="str">
            <v>Cartografia</v>
          </cell>
        </row>
        <row r="17">
          <cell r="A17" t="str">
            <v>Otros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1.1 "/>
      <sheetName val="PROYECTO 1.2"/>
      <sheetName val="PROYECTO 1.3"/>
      <sheetName val="PROYECTO 2.1 (2)"/>
      <sheetName val="PROYECTO 2.2 (2)"/>
      <sheetName val="PROYECTO 3.1 (5)"/>
      <sheetName val="PROYECTO 3.2 (3)"/>
      <sheetName val="PROYECTO 4.1 (4)"/>
      <sheetName val="PROYECTO 5.1 (2)"/>
      <sheetName val="con valor real"/>
      <sheetName val="PROYECTO 5.2 (6)"/>
      <sheetName val="PROYECTO 6.1 (2)"/>
      <sheetName val="PROYECTO 6.2 (2)"/>
      <sheetName val="FUENTES Y USOS"/>
      <sheetName val="Hoja2"/>
      <sheetName val="acuerdo"/>
      <sheetName val="Hoja5"/>
      <sheetName val="anexo 1"/>
      <sheetName val="Hoja1"/>
      <sheetName val="anexo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X5">
            <v>398600000</v>
          </cell>
          <cell r="Y5">
            <v>2625971285</v>
          </cell>
          <cell r="Z5">
            <v>0</v>
          </cell>
          <cell r="AA5">
            <v>1198090796</v>
          </cell>
          <cell r="AB5">
            <v>0</v>
          </cell>
          <cell r="AC5">
            <v>228372300</v>
          </cell>
          <cell r="AD5">
            <v>0</v>
          </cell>
          <cell r="AE5">
            <v>4451034381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1.1 "/>
      <sheetName val="PROYECTO 1.2 (2)"/>
      <sheetName val="PROYECTO 1.3"/>
      <sheetName val="PROYECTO 2.1 (2)"/>
      <sheetName val="PROYECTO 3.1 (5)"/>
      <sheetName val="PROYECTO 3.2 (3)"/>
      <sheetName val="PROYECTO 4.1 (4)"/>
      <sheetName val="PROYECTO 5.1 (2)"/>
      <sheetName val="con valor real"/>
      <sheetName val="PROYECTO 5.2 (6)"/>
      <sheetName val="PROYECTO 6.1 (2)"/>
      <sheetName val="PROYECTO 6.2 (2)"/>
      <sheetName val="FUENTES Y USOS"/>
      <sheetName val="Hoja2"/>
      <sheetName val="acuerdo"/>
      <sheetName val="Hoja5"/>
      <sheetName val="anexo 1"/>
      <sheetName val="Hoja1"/>
      <sheetName val="anexo 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8">
          <cell r="X8">
            <v>1425000000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Z9">
            <v>0</v>
          </cell>
          <cell r="AB9">
            <v>0</v>
          </cell>
          <cell r="AC9">
            <v>0</v>
          </cell>
          <cell r="AD9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44"/>
  <sheetViews>
    <sheetView tabSelected="1" zoomScale="90" zoomScaleNormal="90" workbookViewId="0">
      <pane xSplit="1" ySplit="3" topLeftCell="B26" activePane="bottomRight" state="frozen"/>
      <selection pane="topRight" activeCell="B1" sqref="B1"/>
      <selection pane="bottomLeft" activeCell="A4" sqref="A4"/>
      <selection pane="bottomRight" activeCell="G35" sqref="G35"/>
    </sheetView>
  </sheetViews>
  <sheetFormatPr baseColWidth="10" defaultRowHeight="12.75"/>
  <cols>
    <col min="1" max="1" width="35.85546875" style="1" customWidth="1"/>
    <col min="2" max="2" width="13.85546875" style="1" bestFit="1" customWidth="1"/>
    <col min="3" max="3" width="14.28515625" style="10" customWidth="1"/>
    <col min="4" max="4" width="18.5703125" style="1" customWidth="1"/>
    <col min="5" max="5" width="17.42578125" style="1" customWidth="1"/>
    <col min="6" max="6" width="18.7109375" style="1" customWidth="1"/>
    <col min="7" max="7" width="19.5703125" style="1" customWidth="1"/>
    <col min="8" max="8" width="16.42578125" style="1" customWidth="1"/>
    <col min="9" max="9" width="20.5703125" style="1" customWidth="1"/>
    <col min="10" max="10" width="17.42578125" style="1" customWidth="1"/>
    <col min="11" max="11" width="12.140625" style="1" customWidth="1"/>
    <col min="12" max="12" width="15.7109375" style="1" customWidth="1"/>
    <col min="13" max="14" width="17.85546875" style="1" customWidth="1"/>
    <col min="15" max="15" width="19.42578125" style="1" customWidth="1"/>
    <col min="16" max="257" width="11.42578125" style="1"/>
    <col min="258" max="258" width="35.85546875" style="1" customWidth="1"/>
    <col min="259" max="259" width="13.85546875" style="1" bestFit="1" customWidth="1"/>
    <col min="260" max="260" width="11.42578125" style="1"/>
    <col min="261" max="261" width="20.42578125" style="1" customWidth="1"/>
    <col min="262" max="262" width="17.42578125" style="1" customWidth="1"/>
    <col min="263" max="263" width="15" style="1" customWidth="1"/>
    <col min="264" max="264" width="19.5703125" style="1" customWidth="1"/>
    <col min="265" max="265" width="14.5703125" style="1" customWidth="1"/>
    <col min="266" max="266" width="14.85546875" style="1" bestFit="1" customWidth="1"/>
    <col min="267" max="267" width="12.140625" style="1" customWidth="1"/>
    <col min="268" max="268" width="15.7109375" style="1" customWidth="1"/>
    <col min="269" max="269" width="16.140625" style="1" customWidth="1"/>
    <col min="270" max="270" width="17.85546875" style="1" customWidth="1"/>
    <col min="271" max="271" width="19.42578125" style="1" customWidth="1"/>
    <col min="272" max="513" width="11.42578125" style="1"/>
    <col min="514" max="514" width="35.85546875" style="1" customWidth="1"/>
    <col min="515" max="515" width="13.85546875" style="1" bestFit="1" customWidth="1"/>
    <col min="516" max="516" width="11.42578125" style="1"/>
    <col min="517" max="517" width="20.42578125" style="1" customWidth="1"/>
    <col min="518" max="518" width="17.42578125" style="1" customWidth="1"/>
    <col min="519" max="519" width="15" style="1" customWidth="1"/>
    <col min="520" max="520" width="19.5703125" style="1" customWidth="1"/>
    <col min="521" max="521" width="14.5703125" style="1" customWidth="1"/>
    <col min="522" max="522" width="14.85546875" style="1" bestFit="1" customWidth="1"/>
    <col min="523" max="523" width="12.140625" style="1" customWidth="1"/>
    <col min="524" max="524" width="15.7109375" style="1" customWidth="1"/>
    <col min="525" max="525" width="16.140625" style="1" customWidth="1"/>
    <col min="526" max="526" width="17.85546875" style="1" customWidth="1"/>
    <col min="527" max="527" width="19.42578125" style="1" customWidth="1"/>
    <col min="528" max="769" width="11.42578125" style="1"/>
    <col min="770" max="770" width="35.85546875" style="1" customWidth="1"/>
    <col min="771" max="771" width="13.85546875" style="1" bestFit="1" customWidth="1"/>
    <col min="772" max="772" width="11.42578125" style="1"/>
    <col min="773" max="773" width="20.42578125" style="1" customWidth="1"/>
    <col min="774" max="774" width="17.42578125" style="1" customWidth="1"/>
    <col min="775" max="775" width="15" style="1" customWidth="1"/>
    <col min="776" max="776" width="19.5703125" style="1" customWidth="1"/>
    <col min="777" max="777" width="14.5703125" style="1" customWidth="1"/>
    <col min="778" max="778" width="14.85546875" style="1" bestFit="1" customWidth="1"/>
    <col min="779" max="779" width="12.140625" style="1" customWidth="1"/>
    <col min="780" max="780" width="15.7109375" style="1" customWidth="1"/>
    <col min="781" max="781" width="16.140625" style="1" customWidth="1"/>
    <col min="782" max="782" width="17.85546875" style="1" customWidth="1"/>
    <col min="783" max="783" width="19.42578125" style="1" customWidth="1"/>
    <col min="784" max="1025" width="11.42578125" style="1"/>
    <col min="1026" max="1026" width="35.85546875" style="1" customWidth="1"/>
    <col min="1027" max="1027" width="13.85546875" style="1" bestFit="1" customWidth="1"/>
    <col min="1028" max="1028" width="11.42578125" style="1"/>
    <col min="1029" max="1029" width="20.42578125" style="1" customWidth="1"/>
    <col min="1030" max="1030" width="17.42578125" style="1" customWidth="1"/>
    <col min="1031" max="1031" width="15" style="1" customWidth="1"/>
    <col min="1032" max="1032" width="19.5703125" style="1" customWidth="1"/>
    <col min="1033" max="1033" width="14.5703125" style="1" customWidth="1"/>
    <col min="1034" max="1034" width="14.85546875" style="1" bestFit="1" customWidth="1"/>
    <col min="1035" max="1035" width="12.140625" style="1" customWidth="1"/>
    <col min="1036" max="1036" width="15.7109375" style="1" customWidth="1"/>
    <col min="1037" max="1037" width="16.140625" style="1" customWidth="1"/>
    <col min="1038" max="1038" width="17.85546875" style="1" customWidth="1"/>
    <col min="1039" max="1039" width="19.42578125" style="1" customWidth="1"/>
    <col min="1040" max="1281" width="11.42578125" style="1"/>
    <col min="1282" max="1282" width="35.85546875" style="1" customWidth="1"/>
    <col min="1283" max="1283" width="13.85546875" style="1" bestFit="1" customWidth="1"/>
    <col min="1284" max="1284" width="11.42578125" style="1"/>
    <col min="1285" max="1285" width="20.42578125" style="1" customWidth="1"/>
    <col min="1286" max="1286" width="17.42578125" style="1" customWidth="1"/>
    <col min="1287" max="1287" width="15" style="1" customWidth="1"/>
    <col min="1288" max="1288" width="19.5703125" style="1" customWidth="1"/>
    <col min="1289" max="1289" width="14.5703125" style="1" customWidth="1"/>
    <col min="1290" max="1290" width="14.85546875" style="1" bestFit="1" customWidth="1"/>
    <col min="1291" max="1291" width="12.140625" style="1" customWidth="1"/>
    <col min="1292" max="1292" width="15.7109375" style="1" customWidth="1"/>
    <col min="1293" max="1293" width="16.140625" style="1" customWidth="1"/>
    <col min="1294" max="1294" width="17.85546875" style="1" customWidth="1"/>
    <col min="1295" max="1295" width="19.42578125" style="1" customWidth="1"/>
    <col min="1296" max="1537" width="11.42578125" style="1"/>
    <col min="1538" max="1538" width="35.85546875" style="1" customWidth="1"/>
    <col min="1539" max="1539" width="13.85546875" style="1" bestFit="1" customWidth="1"/>
    <col min="1540" max="1540" width="11.42578125" style="1"/>
    <col min="1541" max="1541" width="20.42578125" style="1" customWidth="1"/>
    <col min="1542" max="1542" width="17.42578125" style="1" customWidth="1"/>
    <col min="1543" max="1543" width="15" style="1" customWidth="1"/>
    <col min="1544" max="1544" width="19.5703125" style="1" customWidth="1"/>
    <col min="1545" max="1545" width="14.5703125" style="1" customWidth="1"/>
    <col min="1546" max="1546" width="14.85546875" style="1" bestFit="1" customWidth="1"/>
    <col min="1547" max="1547" width="12.140625" style="1" customWidth="1"/>
    <col min="1548" max="1548" width="15.7109375" style="1" customWidth="1"/>
    <col min="1549" max="1549" width="16.140625" style="1" customWidth="1"/>
    <col min="1550" max="1550" width="17.85546875" style="1" customWidth="1"/>
    <col min="1551" max="1551" width="19.42578125" style="1" customWidth="1"/>
    <col min="1552" max="1793" width="11.42578125" style="1"/>
    <col min="1794" max="1794" width="35.85546875" style="1" customWidth="1"/>
    <col min="1795" max="1795" width="13.85546875" style="1" bestFit="1" customWidth="1"/>
    <col min="1796" max="1796" width="11.42578125" style="1"/>
    <col min="1797" max="1797" width="20.42578125" style="1" customWidth="1"/>
    <col min="1798" max="1798" width="17.42578125" style="1" customWidth="1"/>
    <col min="1799" max="1799" width="15" style="1" customWidth="1"/>
    <col min="1800" max="1800" width="19.5703125" style="1" customWidth="1"/>
    <col min="1801" max="1801" width="14.5703125" style="1" customWidth="1"/>
    <col min="1802" max="1802" width="14.85546875" style="1" bestFit="1" customWidth="1"/>
    <col min="1803" max="1803" width="12.140625" style="1" customWidth="1"/>
    <col min="1804" max="1804" width="15.7109375" style="1" customWidth="1"/>
    <col min="1805" max="1805" width="16.140625" style="1" customWidth="1"/>
    <col min="1806" max="1806" width="17.85546875" style="1" customWidth="1"/>
    <col min="1807" max="1807" width="19.42578125" style="1" customWidth="1"/>
    <col min="1808" max="2049" width="11.42578125" style="1"/>
    <col min="2050" max="2050" width="35.85546875" style="1" customWidth="1"/>
    <col min="2051" max="2051" width="13.85546875" style="1" bestFit="1" customWidth="1"/>
    <col min="2052" max="2052" width="11.42578125" style="1"/>
    <col min="2053" max="2053" width="20.42578125" style="1" customWidth="1"/>
    <col min="2054" max="2054" width="17.42578125" style="1" customWidth="1"/>
    <col min="2055" max="2055" width="15" style="1" customWidth="1"/>
    <col min="2056" max="2056" width="19.5703125" style="1" customWidth="1"/>
    <col min="2057" max="2057" width="14.5703125" style="1" customWidth="1"/>
    <col min="2058" max="2058" width="14.85546875" style="1" bestFit="1" customWidth="1"/>
    <col min="2059" max="2059" width="12.140625" style="1" customWidth="1"/>
    <col min="2060" max="2060" width="15.7109375" style="1" customWidth="1"/>
    <col min="2061" max="2061" width="16.140625" style="1" customWidth="1"/>
    <col min="2062" max="2062" width="17.85546875" style="1" customWidth="1"/>
    <col min="2063" max="2063" width="19.42578125" style="1" customWidth="1"/>
    <col min="2064" max="2305" width="11.42578125" style="1"/>
    <col min="2306" max="2306" width="35.85546875" style="1" customWidth="1"/>
    <col min="2307" max="2307" width="13.85546875" style="1" bestFit="1" customWidth="1"/>
    <col min="2308" max="2308" width="11.42578125" style="1"/>
    <col min="2309" max="2309" width="20.42578125" style="1" customWidth="1"/>
    <col min="2310" max="2310" width="17.42578125" style="1" customWidth="1"/>
    <col min="2311" max="2311" width="15" style="1" customWidth="1"/>
    <col min="2312" max="2312" width="19.5703125" style="1" customWidth="1"/>
    <col min="2313" max="2313" width="14.5703125" style="1" customWidth="1"/>
    <col min="2314" max="2314" width="14.85546875" style="1" bestFit="1" customWidth="1"/>
    <col min="2315" max="2315" width="12.140625" style="1" customWidth="1"/>
    <col min="2316" max="2316" width="15.7109375" style="1" customWidth="1"/>
    <col min="2317" max="2317" width="16.140625" style="1" customWidth="1"/>
    <col min="2318" max="2318" width="17.85546875" style="1" customWidth="1"/>
    <col min="2319" max="2319" width="19.42578125" style="1" customWidth="1"/>
    <col min="2320" max="2561" width="11.42578125" style="1"/>
    <col min="2562" max="2562" width="35.85546875" style="1" customWidth="1"/>
    <col min="2563" max="2563" width="13.85546875" style="1" bestFit="1" customWidth="1"/>
    <col min="2564" max="2564" width="11.42578125" style="1"/>
    <col min="2565" max="2565" width="20.42578125" style="1" customWidth="1"/>
    <col min="2566" max="2566" width="17.42578125" style="1" customWidth="1"/>
    <col min="2567" max="2567" width="15" style="1" customWidth="1"/>
    <col min="2568" max="2568" width="19.5703125" style="1" customWidth="1"/>
    <col min="2569" max="2569" width="14.5703125" style="1" customWidth="1"/>
    <col min="2570" max="2570" width="14.85546875" style="1" bestFit="1" customWidth="1"/>
    <col min="2571" max="2571" width="12.140625" style="1" customWidth="1"/>
    <col min="2572" max="2572" width="15.7109375" style="1" customWidth="1"/>
    <col min="2573" max="2573" width="16.140625" style="1" customWidth="1"/>
    <col min="2574" max="2574" width="17.85546875" style="1" customWidth="1"/>
    <col min="2575" max="2575" width="19.42578125" style="1" customWidth="1"/>
    <col min="2576" max="2817" width="11.42578125" style="1"/>
    <col min="2818" max="2818" width="35.85546875" style="1" customWidth="1"/>
    <col min="2819" max="2819" width="13.85546875" style="1" bestFit="1" customWidth="1"/>
    <col min="2820" max="2820" width="11.42578125" style="1"/>
    <col min="2821" max="2821" width="20.42578125" style="1" customWidth="1"/>
    <col min="2822" max="2822" width="17.42578125" style="1" customWidth="1"/>
    <col min="2823" max="2823" width="15" style="1" customWidth="1"/>
    <col min="2824" max="2824" width="19.5703125" style="1" customWidth="1"/>
    <col min="2825" max="2825" width="14.5703125" style="1" customWidth="1"/>
    <col min="2826" max="2826" width="14.85546875" style="1" bestFit="1" customWidth="1"/>
    <col min="2827" max="2827" width="12.140625" style="1" customWidth="1"/>
    <col min="2828" max="2828" width="15.7109375" style="1" customWidth="1"/>
    <col min="2829" max="2829" width="16.140625" style="1" customWidth="1"/>
    <col min="2830" max="2830" width="17.85546875" style="1" customWidth="1"/>
    <col min="2831" max="2831" width="19.42578125" style="1" customWidth="1"/>
    <col min="2832" max="3073" width="11.42578125" style="1"/>
    <col min="3074" max="3074" width="35.85546875" style="1" customWidth="1"/>
    <col min="3075" max="3075" width="13.85546875" style="1" bestFit="1" customWidth="1"/>
    <col min="3076" max="3076" width="11.42578125" style="1"/>
    <col min="3077" max="3077" width="20.42578125" style="1" customWidth="1"/>
    <col min="3078" max="3078" width="17.42578125" style="1" customWidth="1"/>
    <col min="3079" max="3079" width="15" style="1" customWidth="1"/>
    <col min="3080" max="3080" width="19.5703125" style="1" customWidth="1"/>
    <col min="3081" max="3081" width="14.5703125" style="1" customWidth="1"/>
    <col min="3082" max="3082" width="14.85546875" style="1" bestFit="1" customWidth="1"/>
    <col min="3083" max="3083" width="12.140625" style="1" customWidth="1"/>
    <col min="3084" max="3084" width="15.7109375" style="1" customWidth="1"/>
    <col min="3085" max="3085" width="16.140625" style="1" customWidth="1"/>
    <col min="3086" max="3086" width="17.85546875" style="1" customWidth="1"/>
    <col min="3087" max="3087" width="19.42578125" style="1" customWidth="1"/>
    <col min="3088" max="3329" width="11.42578125" style="1"/>
    <col min="3330" max="3330" width="35.85546875" style="1" customWidth="1"/>
    <col min="3331" max="3331" width="13.85546875" style="1" bestFit="1" customWidth="1"/>
    <col min="3332" max="3332" width="11.42578125" style="1"/>
    <col min="3333" max="3333" width="20.42578125" style="1" customWidth="1"/>
    <col min="3334" max="3334" width="17.42578125" style="1" customWidth="1"/>
    <col min="3335" max="3335" width="15" style="1" customWidth="1"/>
    <col min="3336" max="3336" width="19.5703125" style="1" customWidth="1"/>
    <col min="3337" max="3337" width="14.5703125" style="1" customWidth="1"/>
    <col min="3338" max="3338" width="14.85546875" style="1" bestFit="1" customWidth="1"/>
    <col min="3339" max="3339" width="12.140625" style="1" customWidth="1"/>
    <col min="3340" max="3340" width="15.7109375" style="1" customWidth="1"/>
    <col min="3341" max="3341" width="16.140625" style="1" customWidth="1"/>
    <col min="3342" max="3342" width="17.85546875" style="1" customWidth="1"/>
    <col min="3343" max="3343" width="19.42578125" style="1" customWidth="1"/>
    <col min="3344" max="3585" width="11.42578125" style="1"/>
    <col min="3586" max="3586" width="35.85546875" style="1" customWidth="1"/>
    <col min="3587" max="3587" width="13.85546875" style="1" bestFit="1" customWidth="1"/>
    <col min="3588" max="3588" width="11.42578125" style="1"/>
    <col min="3589" max="3589" width="20.42578125" style="1" customWidth="1"/>
    <col min="3590" max="3590" width="17.42578125" style="1" customWidth="1"/>
    <col min="3591" max="3591" width="15" style="1" customWidth="1"/>
    <col min="3592" max="3592" width="19.5703125" style="1" customWidth="1"/>
    <col min="3593" max="3593" width="14.5703125" style="1" customWidth="1"/>
    <col min="3594" max="3594" width="14.85546875" style="1" bestFit="1" customWidth="1"/>
    <col min="3595" max="3595" width="12.140625" style="1" customWidth="1"/>
    <col min="3596" max="3596" width="15.7109375" style="1" customWidth="1"/>
    <col min="3597" max="3597" width="16.140625" style="1" customWidth="1"/>
    <col min="3598" max="3598" width="17.85546875" style="1" customWidth="1"/>
    <col min="3599" max="3599" width="19.42578125" style="1" customWidth="1"/>
    <col min="3600" max="3841" width="11.42578125" style="1"/>
    <col min="3842" max="3842" width="35.85546875" style="1" customWidth="1"/>
    <col min="3843" max="3843" width="13.85546875" style="1" bestFit="1" customWidth="1"/>
    <col min="3844" max="3844" width="11.42578125" style="1"/>
    <col min="3845" max="3845" width="20.42578125" style="1" customWidth="1"/>
    <col min="3846" max="3846" width="17.42578125" style="1" customWidth="1"/>
    <col min="3847" max="3847" width="15" style="1" customWidth="1"/>
    <col min="3848" max="3848" width="19.5703125" style="1" customWidth="1"/>
    <col min="3849" max="3849" width="14.5703125" style="1" customWidth="1"/>
    <col min="3850" max="3850" width="14.85546875" style="1" bestFit="1" customWidth="1"/>
    <col min="3851" max="3851" width="12.140625" style="1" customWidth="1"/>
    <col min="3852" max="3852" width="15.7109375" style="1" customWidth="1"/>
    <col min="3853" max="3853" width="16.140625" style="1" customWidth="1"/>
    <col min="3854" max="3854" width="17.85546875" style="1" customWidth="1"/>
    <col min="3855" max="3855" width="19.42578125" style="1" customWidth="1"/>
    <col min="3856" max="4097" width="11.42578125" style="1"/>
    <col min="4098" max="4098" width="35.85546875" style="1" customWidth="1"/>
    <col min="4099" max="4099" width="13.85546875" style="1" bestFit="1" customWidth="1"/>
    <col min="4100" max="4100" width="11.42578125" style="1"/>
    <col min="4101" max="4101" width="20.42578125" style="1" customWidth="1"/>
    <col min="4102" max="4102" width="17.42578125" style="1" customWidth="1"/>
    <col min="4103" max="4103" width="15" style="1" customWidth="1"/>
    <col min="4104" max="4104" width="19.5703125" style="1" customWidth="1"/>
    <col min="4105" max="4105" width="14.5703125" style="1" customWidth="1"/>
    <col min="4106" max="4106" width="14.85546875" style="1" bestFit="1" customWidth="1"/>
    <col min="4107" max="4107" width="12.140625" style="1" customWidth="1"/>
    <col min="4108" max="4108" width="15.7109375" style="1" customWidth="1"/>
    <col min="4109" max="4109" width="16.140625" style="1" customWidth="1"/>
    <col min="4110" max="4110" width="17.85546875" style="1" customWidth="1"/>
    <col min="4111" max="4111" width="19.42578125" style="1" customWidth="1"/>
    <col min="4112" max="4353" width="11.42578125" style="1"/>
    <col min="4354" max="4354" width="35.85546875" style="1" customWidth="1"/>
    <col min="4355" max="4355" width="13.85546875" style="1" bestFit="1" customWidth="1"/>
    <col min="4356" max="4356" width="11.42578125" style="1"/>
    <col min="4357" max="4357" width="20.42578125" style="1" customWidth="1"/>
    <col min="4358" max="4358" width="17.42578125" style="1" customWidth="1"/>
    <col min="4359" max="4359" width="15" style="1" customWidth="1"/>
    <col min="4360" max="4360" width="19.5703125" style="1" customWidth="1"/>
    <col min="4361" max="4361" width="14.5703125" style="1" customWidth="1"/>
    <col min="4362" max="4362" width="14.85546875" style="1" bestFit="1" customWidth="1"/>
    <col min="4363" max="4363" width="12.140625" style="1" customWidth="1"/>
    <col min="4364" max="4364" width="15.7109375" style="1" customWidth="1"/>
    <col min="4365" max="4365" width="16.140625" style="1" customWidth="1"/>
    <col min="4366" max="4366" width="17.85546875" style="1" customWidth="1"/>
    <col min="4367" max="4367" width="19.42578125" style="1" customWidth="1"/>
    <col min="4368" max="4609" width="11.42578125" style="1"/>
    <col min="4610" max="4610" width="35.85546875" style="1" customWidth="1"/>
    <col min="4611" max="4611" width="13.85546875" style="1" bestFit="1" customWidth="1"/>
    <col min="4612" max="4612" width="11.42578125" style="1"/>
    <col min="4613" max="4613" width="20.42578125" style="1" customWidth="1"/>
    <col min="4614" max="4614" width="17.42578125" style="1" customWidth="1"/>
    <col min="4615" max="4615" width="15" style="1" customWidth="1"/>
    <col min="4616" max="4616" width="19.5703125" style="1" customWidth="1"/>
    <col min="4617" max="4617" width="14.5703125" style="1" customWidth="1"/>
    <col min="4618" max="4618" width="14.85546875" style="1" bestFit="1" customWidth="1"/>
    <col min="4619" max="4619" width="12.140625" style="1" customWidth="1"/>
    <col min="4620" max="4620" width="15.7109375" style="1" customWidth="1"/>
    <col min="4621" max="4621" width="16.140625" style="1" customWidth="1"/>
    <col min="4622" max="4622" width="17.85546875" style="1" customWidth="1"/>
    <col min="4623" max="4623" width="19.42578125" style="1" customWidth="1"/>
    <col min="4624" max="4865" width="11.42578125" style="1"/>
    <col min="4866" max="4866" width="35.85546875" style="1" customWidth="1"/>
    <col min="4867" max="4867" width="13.85546875" style="1" bestFit="1" customWidth="1"/>
    <col min="4868" max="4868" width="11.42578125" style="1"/>
    <col min="4869" max="4869" width="20.42578125" style="1" customWidth="1"/>
    <col min="4870" max="4870" width="17.42578125" style="1" customWidth="1"/>
    <col min="4871" max="4871" width="15" style="1" customWidth="1"/>
    <col min="4872" max="4872" width="19.5703125" style="1" customWidth="1"/>
    <col min="4873" max="4873" width="14.5703125" style="1" customWidth="1"/>
    <col min="4874" max="4874" width="14.85546875" style="1" bestFit="1" customWidth="1"/>
    <col min="4875" max="4875" width="12.140625" style="1" customWidth="1"/>
    <col min="4876" max="4876" width="15.7109375" style="1" customWidth="1"/>
    <col min="4877" max="4877" width="16.140625" style="1" customWidth="1"/>
    <col min="4878" max="4878" width="17.85546875" style="1" customWidth="1"/>
    <col min="4879" max="4879" width="19.42578125" style="1" customWidth="1"/>
    <col min="4880" max="5121" width="11.42578125" style="1"/>
    <col min="5122" max="5122" width="35.85546875" style="1" customWidth="1"/>
    <col min="5123" max="5123" width="13.85546875" style="1" bestFit="1" customWidth="1"/>
    <col min="5124" max="5124" width="11.42578125" style="1"/>
    <col min="5125" max="5125" width="20.42578125" style="1" customWidth="1"/>
    <col min="5126" max="5126" width="17.42578125" style="1" customWidth="1"/>
    <col min="5127" max="5127" width="15" style="1" customWidth="1"/>
    <col min="5128" max="5128" width="19.5703125" style="1" customWidth="1"/>
    <col min="5129" max="5129" width="14.5703125" style="1" customWidth="1"/>
    <col min="5130" max="5130" width="14.85546875" style="1" bestFit="1" customWidth="1"/>
    <col min="5131" max="5131" width="12.140625" style="1" customWidth="1"/>
    <col min="5132" max="5132" width="15.7109375" style="1" customWidth="1"/>
    <col min="5133" max="5133" width="16.140625" style="1" customWidth="1"/>
    <col min="5134" max="5134" width="17.85546875" style="1" customWidth="1"/>
    <col min="5135" max="5135" width="19.42578125" style="1" customWidth="1"/>
    <col min="5136" max="5377" width="11.42578125" style="1"/>
    <col min="5378" max="5378" width="35.85546875" style="1" customWidth="1"/>
    <col min="5379" max="5379" width="13.85546875" style="1" bestFit="1" customWidth="1"/>
    <col min="5380" max="5380" width="11.42578125" style="1"/>
    <col min="5381" max="5381" width="20.42578125" style="1" customWidth="1"/>
    <col min="5382" max="5382" width="17.42578125" style="1" customWidth="1"/>
    <col min="5383" max="5383" width="15" style="1" customWidth="1"/>
    <col min="5384" max="5384" width="19.5703125" style="1" customWidth="1"/>
    <col min="5385" max="5385" width="14.5703125" style="1" customWidth="1"/>
    <col min="5386" max="5386" width="14.85546875" style="1" bestFit="1" customWidth="1"/>
    <col min="5387" max="5387" width="12.140625" style="1" customWidth="1"/>
    <col min="5388" max="5388" width="15.7109375" style="1" customWidth="1"/>
    <col min="5389" max="5389" width="16.140625" style="1" customWidth="1"/>
    <col min="5390" max="5390" width="17.85546875" style="1" customWidth="1"/>
    <col min="5391" max="5391" width="19.42578125" style="1" customWidth="1"/>
    <col min="5392" max="5633" width="11.42578125" style="1"/>
    <col min="5634" max="5634" width="35.85546875" style="1" customWidth="1"/>
    <col min="5635" max="5635" width="13.85546875" style="1" bestFit="1" customWidth="1"/>
    <col min="5636" max="5636" width="11.42578125" style="1"/>
    <col min="5637" max="5637" width="20.42578125" style="1" customWidth="1"/>
    <col min="5638" max="5638" width="17.42578125" style="1" customWidth="1"/>
    <col min="5639" max="5639" width="15" style="1" customWidth="1"/>
    <col min="5640" max="5640" width="19.5703125" style="1" customWidth="1"/>
    <col min="5641" max="5641" width="14.5703125" style="1" customWidth="1"/>
    <col min="5642" max="5642" width="14.85546875" style="1" bestFit="1" customWidth="1"/>
    <col min="5643" max="5643" width="12.140625" style="1" customWidth="1"/>
    <col min="5644" max="5644" width="15.7109375" style="1" customWidth="1"/>
    <col min="5645" max="5645" width="16.140625" style="1" customWidth="1"/>
    <col min="5646" max="5646" width="17.85546875" style="1" customWidth="1"/>
    <col min="5647" max="5647" width="19.42578125" style="1" customWidth="1"/>
    <col min="5648" max="5889" width="11.42578125" style="1"/>
    <col min="5890" max="5890" width="35.85546875" style="1" customWidth="1"/>
    <col min="5891" max="5891" width="13.85546875" style="1" bestFit="1" customWidth="1"/>
    <col min="5892" max="5892" width="11.42578125" style="1"/>
    <col min="5893" max="5893" width="20.42578125" style="1" customWidth="1"/>
    <col min="5894" max="5894" width="17.42578125" style="1" customWidth="1"/>
    <col min="5895" max="5895" width="15" style="1" customWidth="1"/>
    <col min="5896" max="5896" width="19.5703125" style="1" customWidth="1"/>
    <col min="5897" max="5897" width="14.5703125" style="1" customWidth="1"/>
    <col min="5898" max="5898" width="14.85546875" style="1" bestFit="1" customWidth="1"/>
    <col min="5899" max="5899" width="12.140625" style="1" customWidth="1"/>
    <col min="5900" max="5900" width="15.7109375" style="1" customWidth="1"/>
    <col min="5901" max="5901" width="16.140625" style="1" customWidth="1"/>
    <col min="5902" max="5902" width="17.85546875" style="1" customWidth="1"/>
    <col min="5903" max="5903" width="19.42578125" style="1" customWidth="1"/>
    <col min="5904" max="6145" width="11.42578125" style="1"/>
    <col min="6146" max="6146" width="35.85546875" style="1" customWidth="1"/>
    <col min="6147" max="6147" width="13.85546875" style="1" bestFit="1" customWidth="1"/>
    <col min="6148" max="6148" width="11.42578125" style="1"/>
    <col min="6149" max="6149" width="20.42578125" style="1" customWidth="1"/>
    <col min="6150" max="6150" width="17.42578125" style="1" customWidth="1"/>
    <col min="6151" max="6151" width="15" style="1" customWidth="1"/>
    <col min="6152" max="6152" width="19.5703125" style="1" customWidth="1"/>
    <col min="6153" max="6153" width="14.5703125" style="1" customWidth="1"/>
    <col min="6154" max="6154" width="14.85546875" style="1" bestFit="1" customWidth="1"/>
    <col min="6155" max="6155" width="12.140625" style="1" customWidth="1"/>
    <col min="6156" max="6156" width="15.7109375" style="1" customWidth="1"/>
    <col min="6157" max="6157" width="16.140625" style="1" customWidth="1"/>
    <col min="6158" max="6158" width="17.85546875" style="1" customWidth="1"/>
    <col min="6159" max="6159" width="19.42578125" style="1" customWidth="1"/>
    <col min="6160" max="6401" width="11.42578125" style="1"/>
    <col min="6402" max="6402" width="35.85546875" style="1" customWidth="1"/>
    <col min="6403" max="6403" width="13.85546875" style="1" bestFit="1" customWidth="1"/>
    <col min="6404" max="6404" width="11.42578125" style="1"/>
    <col min="6405" max="6405" width="20.42578125" style="1" customWidth="1"/>
    <col min="6406" max="6406" width="17.42578125" style="1" customWidth="1"/>
    <col min="6407" max="6407" width="15" style="1" customWidth="1"/>
    <col min="6408" max="6408" width="19.5703125" style="1" customWidth="1"/>
    <col min="6409" max="6409" width="14.5703125" style="1" customWidth="1"/>
    <col min="6410" max="6410" width="14.85546875" style="1" bestFit="1" customWidth="1"/>
    <col min="6411" max="6411" width="12.140625" style="1" customWidth="1"/>
    <col min="6412" max="6412" width="15.7109375" style="1" customWidth="1"/>
    <col min="6413" max="6413" width="16.140625" style="1" customWidth="1"/>
    <col min="6414" max="6414" width="17.85546875" style="1" customWidth="1"/>
    <col min="6415" max="6415" width="19.42578125" style="1" customWidth="1"/>
    <col min="6416" max="6657" width="11.42578125" style="1"/>
    <col min="6658" max="6658" width="35.85546875" style="1" customWidth="1"/>
    <col min="6659" max="6659" width="13.85546875" style="1" bestFit="1" customWidth="1"/>
    <col min="6660" max="6660" width="11.42578125" style="1"/>
    <col min="6661" max="6661" width="20.42578125" style="1" customWidth="1"/>
    <col min="6662" max="6662" width="17.42578125" style="1" customWidth="1"/>
    <col min="6663" max="6663" width="15" style="1" customWidth="1"/>
    <col min="6664" max="6664" width="19.5703125" style="1" customWidth="1"/>
    <col min="6665" max="6665" width="14.5703125" style="1" customWidth="1"/>
    <col min="6666" max="6666" width="14.85546875" style="1" bestFit="1" customWidth="1"/>
    <col min="6667" max="6667" width="12.140625" style="1" customWidth="1"/>
    <col min="6668" max="6668" width="15.7109375" style="1" customWidth="1"/>
    <col min="6669" max="6669" width="16.140625" style="1" customWidth="1"/>
    <col min="6670" max="6670" width="17.85546875" style="1" customWidth="1"/>
    <col min="6671" max="6671" width="19.42578125" style="1" customWidth="1"/>
    <col min="6672" max="6913" width="11.42578125" style="1"/>
    <col min="6914" max="6914" width="35.85546875" style="1" customWidth="1"/>
    <col min="6915" max="6915" width="13.85546875" style="1" bestFit="1" customWidth="1"/>
    <col min="6916" max="6916" width="11.42578125" style="1"/>
    <col min="6917" max="6917" width="20.42578125" style="1" customWidth="1"/>
    <col min="6918" max="6918" width="17.42578125" style="1" customWidth="1"/>
    <col min="6919" max="6919" width="15" style="1" customWidth="1"/>
    <col min="6920" max="6920" width="19.5703125" style="1" customWidth="1"/>
    <col min="6921" max="6921" width="14.5703125" style="1" customWidth="1"/>
    <col min="6922" max="6922" width="14.85546875" style="1" bestFit="1" customWidth="1"/>
    <col min="6923" max="6923" width="12.140625" style="1" customWidth="1"/>
    <col min="6924" max="6924" width="15.7109375" style="1" customWidth="1"/>
    <col min="6925" max="6925" width="16.140625" style="1" customWidth="1"/>
    <col min="6926" max="6926" width="17.85546875" style="1" customWidth="1"/>
    <col min="6927" max="6927" width="19.42578125" style="1" customWidth="1"/>
    <col min="6928" max="7169" width="11.42578125" style="1"/>
    <col min="7170" max="7170" width="35.85546875" style="1" customWidth="1"/>
    <col min="7171" max="7171" width="13.85546875" style="1" bestFit="1" customWidth="1"/>
    <col min="7172" max="7172" width="11.42578125" style="1"/>
    <col min="7173" max="7173" width="20.42578125" style="1" customWidth="1"/>
    <col min="7174" max="7174" width="17.42578125" style="1" customWidth="1"/>
    <col min="7175" max="7175" width="15" style="1" customWidth="1"/>
    <col min="7176" max="7176" width="19.5703125" style="1" customWidth="1"/>
    <col min="7177" max="7177" width="14.5703125" style="1" customWidth="1"/>
    <col min="7178" max="7178" width="14.85546875" style="1" bestFit="1" customWidth="1"/>
    <col min="7179" max="7179" width="12.140625" style="1" customWidth="1"/>
    <col min="7180" max="7180" width="15.7109375" style="1" customWidth="1"/>
    <col min="7181" max="7181" width="16.140625" style="1" customWidth="1"/>
    <col min="7182" max="7182" width="17.85546875" style="1" customWidth="1"/>
    <col min="7183" max="7183" width="19.42578125" style="1" customWidth="1"/>
    <col min="7184" max="7425" width="11.42578125" style="1"/>
    <col min="7426" max="7426" width="35.85546875" style="1" customWidth="1"/>
    <col min="7427" max="7427" width="13.85546875" style="1" bestFit="1" customWidth="1"/>
    <col min="7428" max="7428" width="11.42578125" style="1"/>
    <col min="7429" max="7429" width="20.42578125" style="1" customWidth="1"/>
    <col min="7430" max="7430" width="17.42578125" style="1" customWidth="1"/>
    <col min="7431" max="7431" width="15" style="1" customWidth="1"/>
    <col min="7432" max="7432" width="19.5703125" style="1" customWidth="1"/>
    <col min="7433" max="7433" width="14.5703125" style="1" customWidth="1"/>
    <col min="7434" max="7434" width="14.85546875" style="1" bestFit="1" customWidth="1"/>
    <col min="7435" max="7435" width="12.140625" style="1" customWidth="1"/>
    <col min="7436" max="7436" width="15.7109375" style="1" customWidth="1"/>
    <col min="7437" max="7437" width="16.140625" style="1" customWidth="1"/>
    <col min="7438" max="7438" width="17.85546875" style="1" customWidth="1"/>
    <col min="7439" max="7439" width="19.42578125" style="1" customWidth="1"/>
    <col min="7440" max="7681" width="11.42578125" style="1"/>
    <col min="7682" max="7682" width="35.85546875" style="1" customWidth="1"/>
    <col min="7683" max="7683" width="13.85546875" style="1" bestFit="1" customWidth="1"/>
    <col min="7684" max="7684" width="11.42578125" style="1"/>
    <col min="7685" max="7685" width="20.42578125" style="1" customWidth="1"/>
    <col min="7686" max="7686" width="17.42578125" style="1" customWidth="1"/>
    <col min="7687" max="7687" width="15" style="1" customWidth="1"/>
    <col min="7688" max="7688" width="19.5703125" style="1" customWidth="1"/>
    <col min="7689" max="7689" width="14.5703125" style="1" customWidth="1"/>
    <col min="7690" max="7690" width="14.85546875" style="1" bestFit="1" customWidth="1"/>
    <col min="7691" max="7691" width="12.140625" style="1" customWidth="1"/>
    <col min="7692" max="7692" width="15.7109375" style="1" customWidth="1"/>
    <col min="7693" max="7693" width="16.140625" style="1" customWidth="1"/>
    <col min="7694" max="7694" width="17.85546875" style="1" customWidth="1"/>
    <col min="7695" max="7695" width="19.42578125" style="1" customWidth="1"/>
    <col min="7696" max="7937" width="11.42578125" style="1"/>
    <col min="7938" max="7938" width="35.85546875" style="1" customWidth="1"/>
    <col min="7939" max="7939" width="13.85546875" style="1" bestFit="1" customWidth="1"/>
    <col min="7940" max="7940" width="11.42578125" style="1"/>
    <col min="7941" max="7941" width="20.42578125" style="1" customWidth="1"/>
    <col min="7942" max="7942" width="17.42578125" style="1" customWidth="1"/>
    <col min="7943" max="7943" width="15" style="1" customWidth="1"/>
    <col min="7944" max="7944" width="19.5703125" style="1" customWidth="1"/>
    <col min="7945" max="7945" width="14.5703125" style="1" customWidth="1"/>
    <col min="7946" max="7946" width="14.85546875" style="1" bestFit="1" customWidth="1"/>
    <col min="7947" max="7947" width="12.140625" style="1" customWidth="1"/>
    <col min="7948" max="7948" width="15.7109375" style="1" customWidth="1"/>
    <col min="7949" max="7949" width="16.140625" style="1" customWidth="1"/>
    <col min="7950" max="7950" width="17.85546875" style="1" customWidth="1"/>
    <col min="7951" max="7951" width="19.42578125" style="1" customWidth="1"/>
    <col min="7952" max="8193" width="11.42578125" style="1"/>
    <col min="8194" max="8194" width="35.85546875" style="1" customWidth="1"/>
    <col min="8195" max="8195" width="13.85546875" style="1" bestFit="1" customWidth="1"/>
    <col min="8196" max="8196" width="11.42578125" style="1"/>
    <col min="8197" max="8197" width="20.42578125" style="1" customWidth="1"/>
    <col min="8198" max="8198" width="17.42578125" style="1" customWidth="1"/>
    <col min="8199" max="8199" width="15" style="1" customWidth="1"/>
    <col min="8200" max="8200" width="19.5703125" style="1" customWidth="1"/>
    <col min="8201" max="8201" width="14.5703125" style="1" customWidth="1"/>
    <col min="8202" max="8202" width="14.85546875" style="1" bestFit="1" customWidth="1"/>
    <col min="8203" max="8203" width="12.140625" style="1" customWidth="1"/>
    <col min="8204" max="8204" width="15.7109375" style="1" customWidth="1"/>
    <col min="8205" max="8205" width="16.140625" style="1" customWidth="1"/>
    <col min="8206" max="8206" width="17.85546875" style="1" customWidth="1"/>
    <col min="8207" max="8207" width="19.42578125" style="1" customWidth="1"/>
    <col min="8208" max="8449" width="11.42578125" style="1"/>
    <col min="8450" max="8450" width="35.85546875" style="1" customWidth="1"/>
    <col min="8451" max="8451" width="13.85546875" style="1" bestFit="1" customWidth="1"/>
    <col min="8452" max="8452" width="11.42578125" style="1"/>
    <col min="8453" max="8453" width="20.42578125" style="1" customWidth="1"/>
    <col min="8454" max="8454" width="17.42578125" style="1" customWidth="1"/>
    <col min="8455" max="8455" width="15" style="1" customWidth="1"/>
    <col min="8456" max="8456" width="19.5703125" style="1" customWidth="1"/>
    <col min="8457" max="8457" width="14.5703125" style="1" customWidth="1"/>
    <col min="8458" max="8458" width="14.85546875" style="1" bestFit="1" customWidth="1"/>
    <col min="8459" max="8459" width="12.140625" style="1" customWidth="1"/>
    <col min="8460" max="8460" width="15.7109375" style="1" customWidth="1"/>
    <col min="8461" max="8461" width="16.140625" style="1" customWidth="1"/>
    <col min="8462" max="8462" width="17.85546875" style="1" customWidth="1"/>
    <col min="8463" max="8463" width="19.42578125" style="1" customWidth="1"/>
    <col min="8464" max="8705" width="11.42578125" style="1"/>
    <col min="8706" max="8706" width="35.85546875" style="1" customWidth="1"/>
    <col min="8707" max="8707" width="13.85546875" style="1" bestFit="1" customWidth="1"/>
    <col min="8708" max="8708" width="11.42578125" style="1"/>
    <col min="8709" max="8709" width="20.42578125" style="1" customWidth="1"/>
    <col min="8710" max="8710" width="17.42578125" style="1" customWidth="1"/>
    <col min="8711" max="8711" width="15" style="1" customWidth="1"/>
    <col min="8712" max="8712" width="19.5703125" style="1" customWidth="1"/>
    <col min="8713" max="8713" width="14.5703125" style="1" customWidth="1"/>
    <col min="8714" max="8714" width="14.85546875" style="1" bestFit="1" customWidth="1"/>
    <col min="8715" max="8715" width="12.140625" style="1" customWidth="1"/>
    <col min="8716" max="8716" width="15.7109375" style="1" customWidth="1"/>
    <col min="8717" max="8717" width="16.140625" style="1" customWidth="1"/>
    <col min="8718" max="8718" width="17.85546875" style="1" customWidth="1"/>
    <col min="8719" max="8719" width="19.42578125" style="1" customWidth="1"/>
    <col min="8720" max="8961" width="11.42578125" style="1"/>
    <col min="8962" max="8962" width="35.85546875" style="1" customWidth="1"/>
    <col min="8963" max="8963" width="13.85546875" style="1" bestFit="1" customWidth="1"/>
    <col min="8964" max="8964" width="11.42578125" style="1"/>
    <col min="8965" max="8965" width="20.42578125" style="1" customWidth="1"/>
    <col min="8966" max="8966" width="17.42578125" style="1" customWidth="1"/>
    <col min="8967" max="8967" width="15" style="1" customWidth="1"/>
    <col min="8968" max="8968" width="19.5703125" style="1" customWidth="1"/>
    <col min="8969" max="8969" width="14.5703125" style="1" customWidth="1"/>
    <col min="8970" max="8970" width="14.85546875" style="1" bestFit="1" customWidth="1"/>
    <col min="8971" max="8971" width="12.140625" style="1" customWidth="1"/>
    <col min="8972" max="8972" width="15.7109375" style="1" customWidth="1"/>
    <col min="8973" max="8973" width="16.140625" style="1" customWidth="1"/>
    <col min="8974" max="8974" width="17.85546875" style="1" customWidth="1"/>
    <col min="8975" max="8975" width="19.42578125" style="1" customWidth="1"/>
    <col min="8976" max="9217" width="11.42578125" style="1"/>
    <col min="9218" max="9218" width="35.85546875" style="1" customWidth="1"/>
    <col min="9219" max="9219" width="13.85546875" style="1" bestFit="1" customWidth="1"/>
    <col min="9220" max="9220" width="11.42578125" style="1"/>
    <col min="9221" max="9221" width="20.42578125" style="1" customWidth="1"/>
    <col min="9222" max="9222" width="17.42578125" style="1" customWidth="1"/>
    <col min="9223" max="9223" width="15" style="1" customWidth="1"/>
    <col min="9224" max="9224" width="19.5703125" style="1" customWidth="1"/>
    <col min="9225" max="9225" width="14.5703125" style="1" customWidth="1"/>
    <col min="9226" max="9226" width="14.85546875" style="1" bestFit="1" customWidth="1"/>
    <col min="9227" max="9227" width="12.140625" style="1" customWidth="1"/>
    <col min="9228" max="9228" width="15.7109375" style="1" customWidth="1"/>
    <col min="9229" max="9229" width="16.140625" style="1" customWidth="1"/>
    <col min="9230" max="9230" width="17.85546875" style="1" customWidth="1"/>
    <col min="9231" max="9231" width="19.42578125" style="1" customWidth="1"/>
    <col min="9232" max="9473" width="11.42578125" style="1"/>
    <col min="9474" max="9474" width="35.85546875" style="1" customWidth="1"/>
    <col min="9475" max="9475" width="13.85546875" style="1" bestFit="1" customWidth="1"/>
    <col min="9476" max="9476" width="11.42578125" style="1"/>
    <col min="9477" max="9477" width="20.42578125" style="1" customWidth="1"/>
    <col min="9478" max="9478" width="17.42578125" style="1" customWidth="1"/>
    <col min="9479" max="9479" width="15" style="1" customWidth="1"/>
    <col min="9480" max="9480" width="19.5703125" style="1" customWidth="1"/>
    <col min="9481" max="9481" width="14.5703125" style="1" customWidth="1"/>
    <col min="9482" max="9482" width="14.85546875" style="1" bestFit="1" customWidth="1"/>
    <col min="9483" max="9483" width="12.140625" style="1" customWidth="1"/>
    <col min="9484" max="9484" width="15.7109375" style="1" customWidth="1"/>
    <col min="9485" max="9485" width="16.140625" style="1" customWidth="1"/>
    <col min="9486" max="9486" width="17.85546875" style="1" customWidth="1"/>
    <col min="9487" max="9487" width="19.42578125" style="1" customWidth="1"/>
    <col min="9488" max="9729" width="11.42578125" style="1"/>
    <col min="9730" max="9730" width="35.85546875" style="1" customWidth="1"/>
    <col min="9731" max="9731" width="13.85546875" style="1" bestFit="1" customWidth="1"/>
    <col min="9732" max="9732" width="11.42578125" style="1"/>
    <col min="9733" max="9733" width="20.42578125" style="1" customWidth="1"/>
    <col min="9734" max="9734" width="17.42578125" style="1" customWidth="1"/>
    <col min="9735" max="9735" width="15" style="1" customWidth="1"/>
    <col min="9736" max="9736" width="19.5703125" style="1" customWidth="1"/>
    <col min="9737" max="9737" width="14.5703125" style="1" customWidth="1"/>
    <col min="9738" max="9738" width="14.85546875" style="1" bestFit="1" customWidth="1"/>
    <col min="9739" max="9739" width="12.140625" style="1" customWidth="1"/>
    <col min="9740" max="9740" width="15.7109375" style="1" customWidth="1"/>
    <col min="9741" max="9741" width="16.140625" style="1" customWidth="1"/>
    <col min="9742" max="9742" width="17.85546875" style="1" customWidth="1"/>
    <col min="9743" max="9743" width="19.42578125" style="1" customWidth="1"/>
    <col min="9744" max="9985" width="11.42578125" style="1"/>
    <col min="9986" max="9986" width="35.85546875" style="1" customWidth="1"/>
    <col min="9987" max="9987" width="13.85546875" style="1" bestFit="1" customWidth="1"/>
    <col min="9988" max="9988" width="11.42578125" style="1"/>
    <col min="9989" max="9989" width="20.42578125" style="1" customWidth="1"/>
    <col min="9990" max="9990" width="17.42578125" style="1" customWidth="1"/>
    <col min="9991" max="9991" width="15" style="1" customWidth="1"/>
    <col min="9992" max="9992" width="19.5703125" style="1" customWidth="1"/>
    <col min="9993" max="9993" width="14.5703125" style="1" customWidth="1"/>
    <col min="9994" max="9994" width="14.85546875" style="1" bestFit="1" customWidth="1"/>
    <col min="9995" max="9995" width="12.140625" style="1" customWidth="1"/>
    <col min="9996" max="9996" width="15.7109375" style="1" customWidth="1"/>
    <col min="9997" max="9997" width="16.140625" style="1" customWidth="1"/>
    <col min="9998" max="9998" width="17.85546875" style="1" customWidth="1"/>
    <col min="9999" max="9999" width="19.42578125" style="1" customWidth="1"/>
    <col min="10000" max="10241" width="11.42578125" style="1"/>
    <col min="10242" max="10242" width="35.85546875" style="1" customWidth="1"/>
    <col min="10243" max="10243" width="13.85546875" style="1" bestFit="1" customWidth="1"/>
    <col min="10244" max="10244" width="11.42578125" style="1"/>
    <col min="10245" max="10245" width="20.42578125" style="1" customWidth="1"/>
    <col min="10246" max="10246" width="17.42578125" style="1" customWidth="1"/>
    <col min="10247" max="10247" width="15" style="1" customWidth="1"/>
    <col min="10248" max="10248" width="19.5703125" style="1" customWidth="1"/>
    <col min="10249" max="10249" width="14.5703125" style="1" customWidth="1"/>
    <col min="10250" max="10250" width="14.85546875" style="1" bestFit="1" customWidth="1"/>
    <col min="10251" max="10251" width="12.140625" style="1" customWidth="1"/>
    <col min="10252" max="10252" width="15.7109375" style="1" customWidth="1"/>
    <col min="10253" max="10253" width="16.140625" style="1" customWidth="1"/>
    <col min="10254" max="10254" width="17.85546875" style="1" customWidth="1"/>
    <col min="10255" max="10255" width="19.42578125" style="1" customWidth="1"/>
    <col min="10256" max="10497" width="11.42578125" style="1"/>
    <col min="10498" max="10498" width="35.85546875" style="1" customWidth="1"/>
    <col min="10499" max="10499" width="13.85546875" style="1" bestFit="1" customWidth="1"/>
    <col min="10500" max="10500" width="11.42578125" style="1"/>
    <col min="10501" max="10501" width="20.42578125" style="1" customWidth="1"/>
    <col min="10502" max="10502" width="17.42578125" style="1" customWidth="1"/>
    <col min="10503" max="10503" width="15" style="1" customWidth="1"/>
    <col min="10504" max="10504" width="19.5703125" style="1" customWidth="1"/>
    <col min="10505" max="10505" width="14.5703125" style="1" customWidth="1"/>
    <col min="10506" max="10506" width="14.85546875" style="1" bestFit="1" customWidth="1"/>
    <col min="10507" max="10507" width="12.140625" style="1" customWidth="1"/>
    <col min="10508" max="10508" width="15.7109375" style="1" customWidth="1"/>
    <col min="10509" max="10509" width="16.140625" style="1" customWidth="1"/>
    <col min="10510" max="10510" width="17.85546875" style="1" customWidth="1"/>
    <col min="10511" max="10511" width="19.42578125" style="1" customWidth="1"/>
    <col min="10512" max="10753" width="11.42578125" style="1"/>
    <col min="10754" max="10754" width="35.85546875" style="1" customWidth="1"/>
    <col min="10755" max="10755" width="13.85546875" style="1" bestFit="1" customWidth="1"/>
    <col min="10756" max="10756" width="11.42578125" style="1"/>
    <col min="10757" max="10757" width="20.42578125" style="1" customWidth="1"/>
    <col min="10758" max="10758" width="17.42578125" style="1" customWidth="1"/>
    <col min="10759" max="10759" width="15" style="1" customWidth="1"/>
    <col min="10760" max="10760" width="19.5703125" style="1" customWidth="1"/>
    <col min="10761" max="10761" width="14.5703125" style="1" customWidth="1"/>
    <col min="10762" max="10762" width="14.85546875" style="1" bestFit="1" customWidth="1"/>
    <col min="10763" max="10763" width="12.140625" style="1" customWidth="1"/>
    <col min="10764" max="10764" width="15.7109375" style="1" customWidth="1"/>
    <col min="10765" max="10765" width="16.140625" style="1" customWidth="1"/>
    <col min="10766" max="10766" width="17.85546875" style="1" customWidth="1"/>
    <col min="10767" max="10767" width="19.42578125" style="1" customWidth="1"/>
    <col min="10768" max="11009" width="11.42578125" style="1"/>
    <col min="11010" max="11010" width="35.85546875" style="1" customWidth="1"/>
    <col min="11011" max="11011" width="13.85546875" style="1" bestFit="1" customWidth="1"/>
    <col min="11012" max="11012" width="11.42578125" style="1"/>
    <col min="11013" max="11013" width="20.42578125" style="1" customWidth="1"/>
    <col min="11014" max="11014" width="17.42578125" style="1" customWidth="1"/>
    <col min="11015" max="11015" width="15" style="1" customWidth="1"/>
    <col min="11016" max="11016" width="19.5703125" style="1" customWidth="1"/>
    <col min="11017" max="11017" width="14.5703125" style="1" customWidth="1"/>
    <col min="11018" max="11018" width="14.85546875" style="1" bestFit="1" customWidth="1"/>
    <col min="11019" max="11019" width="12.140625" style="1" customWidth="1"/>
    <col min="11020" max="11020" width="15.7109375" style="1" customWidth="1"/>
    <col min="11021" max="11021" width="16.140625" style="1" customWidth="1"/>
    <col min="11022" max="11022" width="17.85546875" style="1" customWidth="1"/>
    <col min="11023" max="11023" width="19.42578125" style="1" customWidth="1"/>
    <col min="11024" max="11265" width="11.42578125" style="1"/>
    <col min="11266" max="11266" width="35.85546875" style="1" customWidth="1"/>
    <col min="11267" max="11267" width="13.85546875" style="1" bestFit="1" customWidth="1"/>
    <col min="11268" max="11268" width="11.42578125" style="1"/>
    <col min="11269" max="11269" width="20.42578125" style="1" customWidth="1"/>
    <col min="11270" max="11270" width="17.42578125" style="1" customWidth="1"/>
    <col min="11271" max="11271" width="15" style="1" customWidth="1"/>
    <col min="11272" max="11272" width="19.5703125" style="1" customWidth="1"/>
    <col min="11273" max="11273" width="14.5703125" style="1" customWidth="1"/>
    <col min="11274" max="11274" width="14.85546875" style="1" bestFit="1" customWidth="1"/>
    <col min="11275" max="11275" width="12.140625" style="1" customWidth="1"/>
    <col min="11276" max="11276" width="15.7109375" style="1" customWidth="1"/>
    <col min="11277" max="11277" width="16.140625" style="1" customWidth="1"/>
    <col min="11278" max="11278" width="17.85546875" style="1" customWidth="1"/>
    <col min="11279" max="11279" width="19.42578125" style="1" customWidth="1"/>
    <col min="11280" max="11521" width="11.42578125" style="1"/>
    <col min="11522" max="11522" width="35.85546875" style="1" customWidth="1"/>
    <col min="11523" max="11523" width="13.85546875" style="1" bestFit="1" customWidth="1"/>
    <col min="11524" max="11524" width="11.42578125" style="1"/>
    <col min="11525" max="11525" width="20.42578125" style="1" customWidth="1"/>
    <col min="11526" max="11526" width="17.42578125" style="1" customWidth="1"/>
    <col min="11527" max="11527" width="15" style="1" customWidth="1"/>
    <col min="11528" max="11528" width="19.5703125" style="1" customWidth="1"/>
    <col min="11529" max="11529" width="14.5703125" style="1" customWidth="1"/>
    <col min="11530" max="11530" width="14.85546875" style="1" bestFit="1" customWidth="1"/>
    <col min="11531" max="11531" width="12.140625" style="1" customWidth="1"/>
    <col min="11532" max="11532" width="15.7109375" style="1" customWidth="1"/>
    <col min="11533" max="11533" width="16.140625" style="1" customWidth="1"/>
    <col min="11534" max="11534" width="17.85546875" style="1" customWidth="1"/>
    <col min="11535" max="11535" width="19.42578125" style="1" customWidth="1"/>
    <col min="11536" max="11777" width="11.42578125" style="1"/>
    <col min="11778" max="11778" width="35.85546875" style="1" customWidth="1"/>
    <col min="11779" max="11779" width="13.85546875" style="1" bestFit="1" customWidth="1"/>
    <col min="11780" max="11780" width="11.42578125" style="1"/>
    <col min="11781" max="11781" width="20.42578125" style="1" customWidth="1"/>
    <col min="11782" max="11782" width="17.42578125" style="1" customWidth="1"/>
    <col min="11783" max="11783" width="15" style="1" customWidth="1"/>
    <col min="11784" max="11784" width="19.5703125" style="1" customWidth="1"/>
    <col min="11785" max="11785" width="14.5703125" style="1" customWidth="1"/>
    <col min="11786" max="11786" width="14.85546875" style="1" bestFit="1" customWidth="1"/>
    <col min="11787" max="11787" width="12.140625" style="1" customWidth="1"/>
    <col min="11788" max="11788" width="15.7109375" style="1" customWidth="1"/>
    <col min="11789" max="11789" width="16.140625" style="1" customWidth="1"/>
    <col min="11790" max="11790" width="17.85546875" style="1" customWidth="1"/>
    <col min="11791" max="11791" width="19.42578125" style="1" customWidth="1"/>
    <col min="11792" max="12033" width="11.42578125" style="1"/>
    <col min="12034" max="12034" width="35.85546875" style="1" customWidth="1"/>
    <col min="12035" max="12035" width="13.85546875" style="1" bestFit="1" customWidth="1"/>
    <col min="12036" max="12036" width="11.42578125" style="1"/>
    <col min="12037" max="12037" width="20.42578125" style="1" customWidth="1"/>
    <col min="12038" max="12038" width="17.42578125" style="1" customWidth="1"/>
    <col min="12039" max="12039" width="15" style="1" customWidth="1"/>
    <col min="12040" max="12040" width="19.5703125" style="1" customWidth="1"/>
    <col min="12041" max="12041" width="14.5703125" style="1" customWidth="1"/>
    <col min="12042" max="12042" width="14.85546875" style="1" bestFit="1" customWidth="1"/>
    <col min="12043" max="12043" width="12.140625" style="1" customWidth="1"/>
    <col min="12044" max="12044" width="15.7109375" style="1" customWidth="1"/>
    <col min="12045" max="12045" width="16.140625" style="1" customWidth="1"/>
    <col min="12046" max="12046" width="17.85546875" style="1" customWidth="1"/>
    <col min="12047" max="12047" width="19.42578125" style="1" customWidth="1"/>
    <col min="12048" max="12289" width="11.42578125" style="1"/>
    <col min="12290" max="12290" width="35.85546875" style="1" customWidth="1"/>
    <col min="12291" max="12291" width="13.85546875" style="1" bestFit="1" customWidth="1"/>
    <col min="12292" max="12292" width="11.42578125" style="1"/>
    <col min="12293" max="12293" width="20.42578125" style="1" customWidth="1"/>
    <col min="12294" max="12294" width="17.42578125" style="1" customWidth="1"/>
    <col min="12295" max="12295" width="15" style="1" customWidth="1"/>
    <col min="12296" max="12296" width="19.5703125" style="1" customWidth="1"/>
    <col min="12297" max="12297" width="14.5703125" style="1" customWidth="1"/>
    <col min="12298" max="12298" width="14.85546875" style="1" bestFit="1" customWidth="1"/>
    <col min="12299" max="12299" width="12.140625" style="1" customWidth="1"/>
    <col min="12300" max="12300" width="15.7109375" style="1" customWidth="1"/>
    <col min="12301" max="12301" width="16.140625" style="1" customWidth="1"/>
    <col min="12302" max="12302" width="17.85546875" style="1" customWidth="1"/>
    <col min="12303" max="12303" width="19.42578125" style="1" customWidth="1"/>
    <col min="12304" max="12545" width="11.42578125" style="1"/>
    <col min="12546" max="12546" width="35.85546875" style="1" customWidth="1"/>
    <col min="12547" max="12547" width="13.85546875" style="1" bestFit="1" customWidth="1"/>
    <col min="12548" max="12548" width="11.42578125" style="1"/>
    <col min="12549" max="12549" width="20.42578125" style="1" customWidth="1"/>
    <col min="12550" max="12550" width="17.42578125" style="1" customWidth="1"/>
    <col min="12551" max="12551" width="15" style="1" customWidth="1"/>
    <col min="12552" max="12552" width="19.5703125" style="1" customWidth="1"/>
    <col min="12553" max="12553" width="14.5703125" style="1" customWidth="1"/>
    <col min="12554" max="12554" width="14.85546875" style="1" bestFit="1" customWidth="1"/>
    <col min="12555" max="12555" width="12.140625" style="1" customWidth="1"/>
    <col min="12556" max="12556" width="15.7109375" style="1" customWidth="1"/>
    <col min="12557" max="12557" width="16.140625" style="1" customWidth="1"/>
    <col min="12558" max="12558" width="17.85546875" style="1" customWidth="1"/>
    <col min="12559" max="12559" width="19.42578125" style="1" customWidth="1"/>
    <col min="12560" max="12801" width="11.42578125" style="1"/>
    <col min="12802" max="12802" width="35.85546875" style="1" customWidth="1"/>
    <col min="12803" max="12803" width="13.85546875" style="1" bestFit="1" customWidth="1"/>
    <col min="12804" max="12804" width="11.42578125" style="1"/>
    <col min="12805" max="12805" width="20.42578125" style="1" customWidth="1"/>
    <col min="12806" max="12806" width="17.42578125" style="1" customWidth="1"/>
    <col min="12807" max="12807" width="15" style="1" customWidth="1"/>
    <col min="12808" max="12808" width="19.5703125" style="1" customWidth="1"/>
    <col min="12809" max="12809" width="14.5703125" style="1" customWidth="1"/>
    <col min="12810" max="12810" width="14.85546875" style="1" bestFit="1" customWidth="1"/>
    <col min="12811" max="12811" width="12.140625" style="1" customWidth="1"/>
    <col min="12812" max="12812" width="15.7109375" style="1" customWidth="1"/>
    <col min="12813" max="12813" width="16.140625" style="1" customWidth="1"/>
    <col min="12814" max="12814" width="17.85546875" style="1" customWidth="1"/>
    <col min="12815" max="12815" width="19.42578125" style="1" customWidth="1"/>
    <col min="12816" max="13057" width="11.42578125" style="1"/>
    <col min="13058" max="13058" width="35.85546875" style="1" customWidth="1"/>
    <col min="13059" max="13059" width="13.85546875" style="1" bestFit="1" customWidth="1"/>
    <col min="13060" max="13060" width="11.42578125" style="1"/>
    <col min="13061" max="13061" width="20.42578125" style="1" customWidth="1"/>
    <col min="13062" max="13062" width="17.42578125" style="1" customWidth="1"/>
    <col min="13063" max="13063" width="15" style="1" customWidth="1"/>
    <col min="13064" max="13064" width="19.5703125" style="1" customWidth="1"/>
    <col min="13065" max="13065" width="14.5703125" style="1" customWidth="1"/>
    <col min="13066" max="13066" width="14.85546875" style="1" bestFit="1" customWidth="1"/>
    <col min="13067" max="13067" width="12.140625" style="1" customWidth="1"/>
    <col min="13068" max="13068" width="15.7109375" style="1" customWidth="1"/>
    <col min="13069" max="13069" width="16.140625" style="1" customWidth="1"/>
    <col min="13070" max="13070" width="17.85546875" style="1" customWidth="1"/>
    <col min="13071" max="13071" width="19.42578125" style="1" customWidth="1"/>
    <col min="13072" max="13313" width="11.42578125" style="1"/>
    <col min="13314" max="13314" width="35.85546875" style="1" customWidth="1"/>
    <col min="13315" max="13315" width="13.85546875" style="1" bestFit="1" customWidth="1"/>
    <col min="13316" max="13316" width="11.42578125" style="1"/>
    <col min="13317" max="13317" width="20.42578125" style="1" customWidth="1"/>
    <col min="13318" max="13318" width="17.42578125" style="1" customWidth="1"/>
    <col min="13319" max="13319" width="15" style="1" customWidth="1"/>
    <col min="13320" max="13320" width="19.5703125" style="1" customWidth="1"/>
    <col min="13321" max="13321" width="14.5703125" style="1" customWidth="1"/>
    <col min="13322" max="13322" width="14.85546875" style="1" bestFit="1" customWidth="1"/>
    <col min="13323" max="13323" width="12.140625" style="1" customWidth="1"/>
    <col min="13324" max="13324" width="15.7109375" style="1" customWidth="1"/>
    <col min="13325" max="13325" width="16.140625" style="1" customWidth="1"/>
    <col min="13326" max="13326" width="17.85546875" style="1" customWidth="1"/>
    <col min="13327" max="13327" width="19.42578125" style="1" customWidth="1"/>
    <col min="13328" max="13569" width="11.42578125" style="1"/>
    <col min="13570" max="13570" width="35.85546875" style="1" customWidth="1"/>
    <col min="13571" max="13571" width="13.85546875" style="1" bestFit="1" customWidth="1"/>
    <col min="13572" max="13572" width="11.42578125" style="1"/>
    <col min="13573" max="13573" width="20.42578125" style="1" customWidth="1"/>
    <col min="13574" max="13574" width="17.42578125" style="1" customWidth="1"/>
    <col min="13575" max="13575" width="15" style="1" customWidth="1"/>
    <col min="13576" max="13576" width="19.5703125" style="1" customWidth="1"/>
    <col min="13577" max="13577" width="14.5703125" style="1" customWidth="1"/>
    <col min="13578" max="13578" width="14.85546875" style="1" bestFit="1" customWidth="1"/>
    <col min="13579" max="13579" width="12.140625" style="1" customWidth="1"/>
    <col min="13580" max="13580" width="15.7109375" style="1" customWidth="1"/>
    <col min="13581" max="13581" width="16.140625" style="1" customWidth="1"/>
    <col min="13582" max="13582" width="17.85546875" style="1" customWidth="1"/>
    <col min="13583" max="13583" width="19.42578125" style="1" customWidth="1"/>
    <col min="13584" max="13825" width="11.42578125" style="1"/>
    <col min="13826" max="13826" width="35.85546875" style="1" customWidth="1"/>
    <col min="13827" max="13827" width="13.85546875" style="1" bestFit="1" customWidth="1"/>
    <col min="13828" max="13828" width="11.42578125" style="1"/>
    <col min="13829" max="13829" width="20.42578125" style="1" customWidth="1"/>
    <col min="13830" max="13830" width="17.42578125" style="1" customWidth="1"/>
    <col min="13831" max="13831" width="15" style="1" customWidth="1"/>
    <col min="13832" max="13832" width="19.5703125" style="1" customWidth="1"/>
    <col min="13833" max="13833" width="14.5703125" style="1" customWidth="1"/>
    <col min="13834" max="13834" width="14.85546875" style="1" bestFit="1" customWidth="1"/>
    <col min="13835" max="13835" width="12.140625" style="1" customWidth="1"/>
    <col min="13836" max="13836" width="15.7109375" style="1" customWidth="1"/>
    <col min="13837" max="13837" width="16.140625" style="1" customWidth="1"/>
    <col min="13838" max="13838" width="17.85546875" style="1" customWidth="1"/>
    <col min="13839" max="13839" width="19.42578125" style="1" customWidth="1"/>
    <col min="13840" max="14081" width="11.42578125" style="1"/>
    <col min="14082" max="14082" width="35.85546875" style="1" customWidth="1"/>
    <col min="14083" max="14083" width="13.85546875" style="1" bestFit="1" customWidth="1"/>
    <col min="14084" max="14084" width="11.42578125" style="1"/>
    <col min="14085" max="14085" width="20.42578125" style="1" customWidth="1"/>
    <col min="14086" max="14086" width="17.42578125" style="1" customWidth="1"/>
    <col min="14087" max="14087" width="15" style="1" customWidth="1"/>
    <col min="14088" max="14088" width="19.5703125" style="1" customWidth="1"/>
    <col min="14089" max="14089" width="14.5703125" style="1" customWidth="1"/>
    <col min="14090" max="14090" width="14.85546875" style="1" bestFit="1" customWidth="1"/>
    <col min="14091" max="14091" width="12.140625" style="1" customWidth="1"/>
    <col min="14092" max="14092" width="15.7109375" style="1" customWidth="1"/>
    <col min="14093" max="14093" width="16.140625" style="1" customWidth="1"/>
    <col min="14094" max="14094" width="17.85546875" style="1" customWidth="1"/>
    <col min="14095" max="14095" width="19.42578125" style="1" customWidth="1"/>
    <col min="14096" max="14337" width="11.42578125" style="1"/>
    <col min="14338" max="14338" width="35.85546875" style="1" customWidth="1"/>
    <col min="14339" max="14339" width="13.85546875" style="1" bestFit="1" customWidth="1"/>
    <col min="14340" max="14340" width="11.42578125" style="1"/>
    <col min="14341" max="14341" width="20.42578125" style="1" customWidth="1"/>
    <col min="14342" max="14342" width="17.42578125" style="1" customWidth="1"/>
    <col min="14343" max="14343" width="15" style="1" customWidth="1"/>
    <col min="14344" max="14344" width="19.5703125" style="1" customWidth="1"/>
    <col min="14345" max="14345" width="14.5703125" style="1" customWidth="1"/>
    <col min="14346" max="14346" width="14.85546875" style="1" bestFit="1" customWidth="1"/>
    <col min="14347" max="14347" width="12.140625" style="1" customWidth="1"/>
    <col min="14348" max="14348" width="15.7109375" style="1" customWidth="1"/>
    <col min="14349" max="14349" width="16.140625" style="1" customWidth="1"/>
    <col min="14350" max="14350" width="17.85546875" style="1" customWidth="1"/>
    <col min="14351" max="14351" width="19.42578125" style="1" customWidth="1"/>
    <col min="14352" max="14593" width="11.42578125" style="1"/>
    <col min="14594" max="14594" width="35.85546875" style="1" customWidth="1"/>
    <col min="14595" max="14595" width="13.85546875" style="1" bestFit="1" customWidth="1"/>
    <col min="14596" max="14596" width="11.42578125" style="1"/>
    <col min="14597" max="14597" width="20.42578125" style="1" customWidth="1"/>
    <col min="14598" max="14598" width="17.42578125" style="1" customWidth="1"/>
    <col min="14599" max="14599" width="15" style="1" customWidth="1"/>
    <col min="14600" max="14600" width="19.5703125" style="1" customWidth="1"/>
    <col min="14601" max="14601" width="14.5703125" style="1" customWidth="1"/>
    <col min="14602" max="14602" width="14.85546875" style="1" bestFit="1" customWidth="1"/>
    <col min="14603" max="14603" width="12.140625" style="1" customWidth="1"/>
    <col min="14604" max="14604" width="15.7109375" style="1" customWidth="1"/>
    <col min="14605" max="14605" width="16.140625" style="1" customWidth="1"/>
    <col min="14606" max="14606" width="17.85546875" style="1" customWidth="1"/>
    <col min="14607" max="14607" width="19.42578125" style="1" customWidth="1"/>
    <col min="14608" max="14849" width="11.42578125" style="1"/>
    <col min="14850" max="14850" width="35.85546875" style="1" customWidth="1"/>
    <col min="14851" max="14851" width="13.85546875" style="1" bestFit="1" customWidth="1"/>
    <col min="14852" max="14852" width="11.42578125" style="1"/>
    <col min="14853" max="14853" width="20.42578125" style="1" customWidth="1"/>
    <col min="14854" max="14854" width="17.42578125" style="1" customWidth="1"/>
    <col min="14855" max="14855" width="15" style="1" customWidth="1"/>
    <col min="14856" max="14856" width="19.5703125" style="1" customWidth="1"/>
    <col min="14857" max="14857" width="14.5703125" style="1" customWidth="1"/>
    <col min="14858" max="14858" width="14.85546875" style="1" bestFit="1" customWidth="1"/>
    <col min="14859" max="14859" width="12.140625" style="1" customWidth="1"/>
    <col min="14860" max="14860" width="15.7109375" style="1" customWidth="1"/>
    <col min="14861" max="14861" width="16.140625" style="1" customWidth="1"/>
    <col min="14862" max="14862" width="17.85546875" style="1" customWidth="1"/>
    <col min="14863" max="14863" width="19.42578125" style="1" customWidth="1"/>
    <col min="14864" max="15105" width="11.42578125" style="1"/>
    <col min="15106" max="15106" width="35.85546875" style="1" customWidth="1"/>
    <col min="15107" max="15107" width="13.85546875" style="1" bestFit="1" customWidth="1"/>
    <col min="15108" max="15108" width="11.42578125" style="1"/>
    <col min="15109" max="15109" width="20.42578125" style="1" customWidth="1"/>
    <col min="15110" max="15110" width="17.42578125" style="1" customWidth="1"/>
    <col min="15111" max="15111" width="15" style="1" customWidth="1"/>
    <col min="15112" max="15112" width="19.5703125" style="1" customWidth="1"/>
    <col min="15113" max="15113" width="14.5703125" style="1" customWidth="1"/>
    <col min="15114" max="15114" width="14.85546875" style="1" bestFit="1" customWidth="1"/>
    <col min="15115" max="15115" width="12.140625" style="1" customWidth="1"/>
    <col min="15116" max="15116" width="15.7109375" style="1" customWidth="1"/>
    <col min="15117" max="15117" width="16.140625" style="1" customWidth="1"/>
    <col min="15118" max="15118" width="17.85546875" style="1" customWidth="1"/>
    <col min="15119" max="15119" width="19.42578125" style="1" customWidth="1"/>
    <col min="15120" max="15361" width="11.42578125" style="1"/>
    <col min="15362" max="15362" width="35.85546875" style="1" customWidth="1"/>
    <col min="15363" max="15363" width="13.85546875" style="1" bestFit="1" customWidth="1"/>
    <col min="15364" max="15364" width="11.42578125" style="1"/>
    <col min="15365" max="15365" width="20.42578125" style="1" customWidth="1"/>
    <col min="15366" max="15366" width="17.42578125" style="1" customWidth="1"/>
    <col min="15367" max="15367" width="15" style="1" customWidth="1"/>
    <col min="15368" max="15368" width="19.5703125" style="1" customWidth="1"/>
    <col min="15369" max="15369" width="14.5703125" style="1" customWidth="1"/>
    <col min="15370" max="15370" width="14.85546875" style="1" bestFit="1" customWidth="1"/>
    <col min="15371" max="15371" width="12.140625" style="1" customWidth="1"/>
    <col min="15372" max="15372" width="15.7109375" style="1" customWidth="1"/>
    <col min="15373" max="15373" width="16.140625" style="1" customWidth="1"/>
    <col min="15374" max="15374" width="17.85546875" style="1" customWidth="1"/>
    <col min="15375" max="15375" width="19.42578125" style="1" customWidth="1"/>
    <col min="15376" max="15617" width="11.42578125" style="1"/>
    <col min="15618" max="15618" width="35.85546875" style="1" customWidth="1"/>
    <col min="15619" max="15619" width="13.85546875" style="1" bestFit="1" customWidth="1"/>
    <col min="15620" max="15620" width="11.42578125" style="1"/>
    <col min="15621" max="15621" width="20.42578125" style="1" customWidth="1"/>
    <col min="15622" max="15622" width="17.42578125" style="1" customWidth="1"/>
    <col min="15623" max="15623" width="15" style="1" customWidth="1"/>
    <col min="15624" max="15624" width="19.5703125" style="1" customWidth="1"/>
    <col min="15625" max="15625" width="14.5703125" style="1" customWidth="1"/>
    <col min="15626" max="15626" width="14.85546875" style="1" bestFit="1" customWidth="1"/>
    <col min="15627" max="15627" width="12.140625" style="1" customWidth="1"/>
    <col min="15628" max="15628" width="15.7109375" style="1" customWidth="1"/>
    <col min="15629" max="15629" width="16.140625" style="1" customWidth="1"/>
    <col min="15630" max="15630" width="17.85546875" style="1" customWidth="1"/>
    <col min="15631" max="15631" width="19.42578125" style="1" customWidth="1"/>
    <col min="15632" max="15873" width="11.42578125" style="1"/>
    <col min="15874" max="15874" width="35.85546875" style="1" customWidth="1"/>
    <col min="15875" max="15875" width="13.85546875" style="1" bestFit="1" customWidth="1"/>
    <col min="15876" max="15876" width="11.42578125" style="1"/>
    <col min="15877" max="15877" width="20.42578125" style="1" customWidth="1"/>
    <col min="15878" max="15878" width="17.42578125" style="1" customWidth="1"/>
    <col min="15879" max="15879" width="15" style="1" customWidth="1"/>
    <col min="15880" max="15880" width="19.5703125" style="1" customWidth="1"/>
    <col min="15881" max="15881" width="14.5703125" style="1" customWidth="1"/>
    <col min="15882" max="15882" width="14.85546875" style="1" bestFit="1" customWidth="1"/>
    <col min="15883" max="15883" width="12.140625" style="1" customWidth="1"/>
    <col min="15884" max="15884" width="15.7109375" style="1" customWidth="1"/>
    <col min="15885" max="15885" width="16.140625" style="1" customWidth="1"/>
    <col min="15886" max="15886" width="17.85546875" style="1" customWidth="1"/>
    <col min="15887" max="15887" width="19.42578125" style="1" customWidth="1"/>
    <col min="15888" max="16129" width="11.42578125" style="1"/>
    <col min="16130" max="16130" width="35.85546875" style="1" customWidth="1"/>
    <col min="16131" max="16131" width="13.85546875" style="1" bestFit="1" customWidth="1"/>
    <col min="16132" max="16132" width="11.42578125" style="1"/>
    <col min="16133" max="16133" width="20.42578125" style="1" customWidth="1"/>
    <col min="16134" max="16134" width="17.42578125" style="1" customWidth="1"/>
    <col min="16135" max="16135" width="15" style="1" customWidth="1"/>
    <col min="16136" max="16136" width="19.5703125" style="1" customWidth="1"/>
    <col min="16137" max="16137" width="14.5703125" style="1" customWidth="1"/>
    <col min="16138" max="16138" width="14.85546875" style="1" bestFit="1" customWidth="1"/>
    <col min="16139" max="16139" width="12.140625" style="1" customWidth="1"/>
    <col min="16140" max="16140" width="15.7109375" style="1" customWidth="1"/>
    <col min="16141" max="16141" width="16.140625" style="1" customWidth="1"/>
    <col min="16142" max="16142" width="17.85546875" style="1" customWidth="1"/>
    <col min="16143" max="16143" width="19.42578125" style="1" customWidth="1"/>
    <col min="16144" max="16384" width="11.42578125" style="1"/>
  </cols>
  <sheetData>
    <row r="1" spans="1:15" s="136" customFormat="1" ht="21.75" customHeight="1">
      <c r="A1" s="424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5" s="136" customFormat="1" ht="27" customHeight="1">
      <c r="A2" s="394" t="s">
        <v>1</v>
      </c>
      <c r="B2" s="394" t="s">
        <v>2</v>
      </c>
      <c r="C2" s="395" t="s">
        <v>3</v>
      </c>
      <c r="D2" s="395" t="s">
        <v>4</v>
      </c>
      <c r="E2" s="395" t="s">
        <v>5</v>
      </c>
      <c r="F2" s="395" t="s">
        <v>6</v>
      </c>
      <c r="G2" s="395"/>
      <c r="H2" s="395"/>
      <c r="I2" s="395"/>
      <c r="J2" s="395"/>
      <c r="K2" s="395"/>
      <c r="L2" s="395"/>
    </row>
    <row r="3" spans="1:15" ht="32.25" customHeight="1">
      <c r="A3" s="394"/>
      <c r="B3" s="394"/>
      <c r="C3" s="395"/>
      <c r="D3" s="395"/>
      <c r="E3" s="395"/>
      <c r="F3" s="252" t="s">
        <v>7</v>
      </c>
      <c r="G3" s="252" t="s">
        <v>8</v>
      </c>
      <c r="H3" s="252" t="s">
        <v>9</v>
      </c>
      <c r="I3" s="252" t="s">
        <v>10</v>
      </c>
      <c r="J3" s="252" t="s">
        <v>11</v>
      </c>
      <c r="K3" s="260" t="s">
        <v>246</v>
      </c>
      <c r="L3" s="252" t="s">
        <v>12</v>
      </c>
    </row>
    <row r="4" spans="1:15" ht="41.25" customHeight="1">
      <c r="A4" s="2" t="s">
        <v>13</v>
      </c>
      <c r="B4" s="3" t="s">
        <v>14</v>
      </c>
      <c r="C4" s="130">
        <v>100</v>
      </c>
      <c r="D4" s="5"/>
      <c r="E4" s="5"/>
      <c r="F4" s="5"/>
      <c r="G4" s="5"/>
      <c r="H4" s="5"/>
      <c r="I4" s="5"/>
      <c r="J4" s="5"/>
      <c r="K4" s="5"/>
      <c r="L4" s="5"/>
    </row>
    <row r="5" spans="1:15" ht="43.5" customHeight="1">
      <c r="A5" s="6" t="s">
        <v>15</v>
      </c>
      <c r="B5" s="7" t="s">
        <v>16</v>
      </c>
      <c r="C5" s="130">
        <v>1</v>
      </c>
      <c r="D5" s="5">
        <v>150000000</v>
      </c>
      <c r="E5" s="5">
        <v>150000000</v>
      </c>
      <c r="F5" s="5"/>
      <c r="G5" s="5"/>
      <c r="H5" s="5"/>
      <c r="I5" s="5">
        <v>150000000</v>
      </c>
      <c r="J5" s="5"/>
      <c r="K5" s="5"/>
      <c r="L5" s="5"/>
      <c r="M5" s="8"/>
      <c r="N5" s="8"/>
    </row>
    <row r="6" spans="1:15" ht="38.25">
      <c r="A6" s="9" t="s">
        <v>17</v>
      </c>
      <c r="B6" s="3" t="s">
        <v>14</v>
      </c>
      <c r="C6" s="4">
        <v>80</v>
      </c>
      <c r="D6" s="5"/>
      <c r="E6" s="5"/>
      <c r="F6" s="5"/>
      <c r="G6" s="5"/>
      <c r="H6" s="5"/>
      <c r="I6" s="5"/>
      <c r="J6" s="5"/>
      <c r="K6" s="5"/>
      <c r="L6" s="5"/>
      <c r="O6" s="10"/>
    </row>
    <row r="7" spans="1:15" ht="38.25">
      <c r="A7" s="6" t="s">
        <v>18</v>
      </c>
      <c r="B7" s="7" t="s">
        <v>19</v>
      </c>
      <c r="C7" s="263">
        <v>3</v>
      </c>
      <c r="D7" s="11">
        <v>400000000</v>
      </c>
      <c r="E7" s="5">
        <v>400000000</v>
      </c>
      <c r="F7" s="11"/>
      <c r="G7" s="11">
        <v>50000000</v>
      </c>
      <c r="H7" s="11"/>
      <c r="I7" s="11">
        <v>350000000</v>
      </c>
      <c r="J7" s="11"/>
      <c r="K7" s="11"/>
      <c r="L7" s="11"/>
    </row>
    <row r="8" spans="1:15" ht="76.5">
      <c r="A8" s="2" t="s">
        <v>20</v>
      </c>
      <c r="B8" s="3" t="s">
        <v>14</v>
      </c>
      <c r="C8" s="4">
        <v>67</v>
      </c>
      <c r="D8" s="12"/>
      <c r="E8" s="5"/>
      <c r="F8" s="5"/>
      <c r="G8" s="5"/>
      <c r="H8" s="5"/>
      <c r="I8" s="5"/>
      <c r="J8" s="5"/>
      <c r="K8" s="5"/>
      <c r="L8" s="5"/>
    </row>
    <row r="9" spans="1:15" ht="81.75" customHeight="1">
      <c r="A9" s="6" t="s">
        <v>21</v>
      </c>
      <c r="B9" s="7" t="s">
        <v>14</v>
      </c>
      <c r="C9" s="432">
        <v>2</v>
      </c>
      <c r="D9" s="5">
        <v>188640000</v>
      </c>
      <c r="E9" s="5"/>
      <c r="F9" s="5"/>
      <c r="G9" s="5"/>
      <c r="H9" s="5"/>
      <c r="I9" s="5"/>
      <c r="J9" s="5"/>
      <c r="K9" s="5"/>
      <c r="L9" s="5"/>
      <c r="M9" s="13"/>
      <c r="N9" s="13"/>
    </row>
    <row r="10" spans="1:15" ht="25.5">
      <c r="A10" s="119" t="s">
        <v>363</v>
      </c>
      <c r="B10" s="7" t="s">
        <v>364</v>
      </c>
      <c r="C10" s="432">
        <v>10</v>
      </c>
      <c r="D10" s="5">
        <v>6400000</v>
      </c>
      <c r="E10" s="5">
        <v>64000000</v>
      </c>
      <c r="F10" s="5"/>
      <c r="G10" s="5">
        <v>64000000</v>
      </c>
      <c r="H10" s="5"/>
      <c r="I10" s="5"/>
      <c r="J10" s="5"/>
      <c r="K10" s="5"/>
      <c r="L10" s="5"/>
      <c r="M10" s="13"/>
      <c r="N10" s="13"/>
    </row>
    <row r="11" spans="1:15" ht="25.5">
      <c r="A11" s="119" t="s">
        <v>365</v>
      </c>
      <c r="B11" s="7" t="s">
        <v>364</v>
      </c>
      <c r="C11" s="432">
        <v>5</v>
      </c>
      <c r="D11" s="5">
        <v>5200000</v>
      </c>
      <c r="E11" s="5">
        <v>26000000</v>
      </c>
      <c r="F11" s="5"/>
      <c r="G11" s="5">
        <v>26000000</v>
      </c>
      <c r="H11" s="5"/>
      <c r="I11" s="5"/>
      <c r="J11" s="5"/>
      <c r="K11" s="5"/>
      <c r="L11" s="5"/>
      <c r="M11" s="13"/>
      <c r="N11" s="13"/>
    </row>
    <row r="12" spans="1:15" ht="25.5">
      <c r="A12" s="119" t="s">
        <v>366</v>
      </c>
      <c r="B12" s="7" t="s">
        <v>364</v>
      </c>
      <c r="C12" s="432">
        <v>4</v>
      </c>
      <c r="D12" s="5">
        <v>4800000</v>
      </c>
      <c r="E12" s="5">
        <v>19200000</v>
      </c>
      <c r="F12" s="5"/>
      <c r="G12" s="5">
        <v>19200000</v>
      </c>
      <c r="H12" s="5"/>
      <c r="I12" s="5"/>
      <c r="J12" s="5"/>
      <c r="K12" s="5"/>
      <c r="L12" s="5"/>
      <c r="M12" s="13"/>
      <c r="N12" s="13"/>
    </row>
    <row r="13" spans="1:15" ht="25.5">
      <c r="A13" s="119" t="s">
        <v>367</v>
      </c>
      <c r="B13" s="7" t="s">
        <v>364</v>
      </c>
      <c r="C13" s="432">
        <v>4</v>
      </c>
      <c r="D13" s="5">
        <v>4800000</v>
      </c>
      <c r="E13" s="5">
        <v>19200000</v>
      </c>
      <c r="F13" s="5"/>
      <c r="G13" s="5">
        <v>19200000</v>
      </c>
      <c r="H13" s="5"/>
      <c r="I13" s="5"/>
      <c r="J13" s="5"/>
      <c r="K13" s="5"/>
      <c r="L13" s="5"/>
      <c r="M13" s="13"/>
      <c r="N13" s="13"/>
    </row>
    <row r="14" spans="1:15" ht="25.5">
      <c r="A14" s="119" t="s">
        <v>368</v>
      </c>
      <c r="B14" s="7" t="s">
        <v>364</v>
      </c>
      <c r="C14" s="432">
        <v>4</v>
      </c>
      <c r="D14" s="5">
        <v>4800000</v>
      </c>
      <c r="E14" s="5">
        <v>19200000</v>
      </c>
      <c r="F14" s="5">
        <v>19200000</v>
      </c>
      <c r="G14" s="5"/>
      <c r="H14" s="5"/>
      <c r="I14" s="5"/>
      <c r="J14" s="5"/>
      <c r="K14" s="5"/>
      <c r="L14" s="5"/>
      <c r="M14" s="13"/>
      <c r="N14" s="13"/>
    </row>
    <row r="15" spans="1:15" ht="25.5">
      <c r="A15" s="119" t="s">
        <v>369</v>
      </c>
      <c r="B15" s="7" t="s">
        <v>364</v>
      </c>
      <c r="C15" s="432">
        <v>10</v>
      </c>
      <c r="D15" s="5">
        <v>2860000</v>
      </c>
      <c r="E15" s="5">
        <v>28600000</v>
      </c>
      <c r="F15" s="5">
        <v>11440000</v>
      </c>
      <c r="G15" s="5">
        <v>17160000</v>
      </c>
      <c r="H15" s="5"/>
      <c r="I15" s="5"/>
      <c r="J15" s="5"/>
      <c r="K15" s="5"/>
      <c r="L15" s="5"/>
      <c r="M15" s="13"/>
      <c r="N15" s="13"/>
    </row>
    <row r="16" spans="1:15" ht="51">
      <c r="A16" s="119" t="s">
        <v>370</v>
      </c>
      <c r="B16" s="7" t="s">
        <v>22</v>
      </c>
      <c r="C16" s="432">
        <v>1</v>
      </c>
      <c r="D16" s="5">
        <v>6000000</v>
      </c>
      <c r="E16" s="5">
        <v>6000000</v>
      </c>
      <c r="F16" s="5">
        <v>6000000</v>
      </c>
      <c r="G16" s="5"/>
      <c r="H16" s="5"/>
      <c r="I16" s="5"/>
      <c r="J16" s="5"/>
      <c r="K16" s="5"/>
      <c r="L16" s="5"/>
      <c r="M16" s="13"/>
      <c r="N16" s="13"/>
    </row>
    <row r="17" spans="1:14" ht="25.5">
      <c r="A17" s="119" t="s">
        <v>371</v>
      </c>
      <c r="B17" s="7" t="s">
        <v>22</v>
      </c>
      <c r="C17" s="432">
        <v>1</v>
      </c>
      <c r="D17" s="5">
        <v>5000000</v>
      </c>
      <c r="E17" s="5">
        <v>5000000</v>
      </c>
      <c r="F17" s="5">
        <v>2000000</v>
      </c>
      <c r="G17" s="5">
        <v>3000000</v>
      </c>
      <c r="H17" s="5"/>
      <c r="I17" s="5"/>
      <c r="J17" s="5"/>
      <c r="K17" s="5"/>
      <c r="L17" s="5"/>
      <c r="M17" s="13"/>
      <c r="N17" s="13"/>
    </row>
    <row r="18" spans="1:14" ht="27" customHeight="1">
      <c r="A18" s="119" t="s">
        <v>372</v>
      </c>
      <c r="B18" s="7" t="s">
        <v>22</v>
      </c>
      <c r="C18" s="432">
        <v>1</v>
      </c>
      <c r="D18" s="5">
        <v>1440000</v>
      </c>
      <c r="E18" s="5">
        <v>1440000</v>
      </c>
      <c r="F18" s="5"/>
      <c r="G18" s="5">
        <v>1440000</v>
      </c>
      <c r="H18" s="5"/>
      <c r="I18" s="5"/>
      <c r="J18" s="5"/>
      <c r="K18" s="5"/>
      <c r="L18" s="5"/>
      <c r="M18" s="13"/>
      <c r="N18" s="13"/>
    </row>
    <row r="19" spans="1:14" ht="25.5" customHeight="1">
      <c r="A19" s="119" t="s">
        <v>373</v>
      </c>
      <c r="B19" s="7" t="s">
        <v>19</v>
      </c>
      <c r="C19" s="432">
        <v>1</v>
      </c>
      <c r="D19" s="5"/>
      <c r="E19" s="5"/>
      <c r="F19" s="5"/>
      <c r="G19" s="5"/>
      <c r="H19" s="5"/>
      <c r="I19" s="5"/>
      <c r="J19" s="5"/>
      <c r="K19" s="5"/>
      <c r="L19" s="5"/>
      <c r="M19" s="13"/>
      <c r="N19" s="13"/>
    </row>
    <row r="20" spans="1:14" ht="49.5" customHeight="1">
      <c r="A20" s="17" t="s">
        <v>23</v>
      </c>
      <c r="B20" s="18" t="s">
        <v>238</v>
      </c>
      <c r="C20" s="433">
        <v>1</v>
      </c>
      <c r="D20" s="11"/>
      <c r="E20" s="5"/>
      <c r="F20" s="11"/>
      <c r="G20" s="11"/>
      <c r="H20" s="11"/>
      <c r="I20" s="11"/>
      <c r="J20" s="11"/>
      <c r="K20" s="11"/>
      <c r="L20" s="11"/>
    </row>
    <row r="21" spans="1:14" ht="35.25" customHeight="1">
      <c r="A21" s="119" t="s">
        <v>194</v>
      </c>
      <c r="B21" s="7" t="s">
        <v>22</v>
      </c>
      <c r="C21" s="130">
        <v>1</v>
      </c>
      <c r="D21" s="11">
        <v>170000000</v>
      </c>
      <c r="E21" s="5">
        <v>170000000</v>
      </c>
      <c r="F21" s="11">
        <v>170000000</v>
      </c>
      <c r="G21" s="11"/>
      <c r="H21" s="11"/>
      <c r="I21" s="11"/>
      <c r="J21" s="11"/>
      <c r="K21" s="11"/>
      <c r="L21" s="11"/>
    </row>
    <row r="22" spans="1:14" ht="51">
      <c r="A22" s="17" t="s">
        <v>24</v>
      </c>
      <c r="B22" s="19" t="s">
        <v>25</v>
      </c>
      <c r="C22" s="434">
        <v>37</v>
      </c>
      <c r="D22" s="371"/>
      <c r="E22" s="5"/>
      <c r="F22" s="11"/>
      <c r="G22" s="372"/>
      <c r="H22" s="373"/>
      <c r="I22" s="373"/>
      <c r="J22" s="373"/>
      <c r="K22" s="373"/>
      <c r="L22" s="14"/>
    </row>
    <row r="23" spans="1:14" ht="33" customHeight="1">
      <c r="A23" s="126" t="s">
        <v>255</v>
      </c>
      <c r="B23" s="15" t="s">
        <v>22</v>
      </c>
      <c r="C23" s="123">
        <v>1</v>
      </c>
      <c r="D23" s="374">
        <v>500000000</v>
      </c>
      <c r="E23" s="11">
        <v>500000000</v>
      </c>
      <c r="F23" s="11">
        <v>358000000</v>
      </c>
      <c r="G23" s="375">
        <v>142000000</v>
      </c>
      <c r="H23" s="373"/>
      <c r="I23" s="373"/>
      <c r="J23" s="373"/>
      <c r="K23" s="373"/>
      <c r="L23" s="14"/>
    </row>
    <row r="24" spans="1:14" ht="33" customHeight="1">
      <c r="A24" s="126" t="s">
        <v>258</v>
      </c>
      <c r="B24" s="15" t="s">
        <v>22</v>
      </c>
      <c r="C24" s="123">
        <v>1</v>
      </c>
      <c r="D24" s="374">
        <v>61360000</v>
      </c>
      <c r="E24" s="11">
        <v>61360000</v>
      </c>
      <c r="F24" s="11">
        <v>61360000</v>
      </c>
      <c r="G24" s="373"/>
      <c r="H24" s="373"/>
      <c r="I24" s="373"/>
      <c r="J24" s="373"/>
      <c r="K24" s="373"/>
      <c r="L24" s="14"/>
    </row>
    <row r="25" spans="1:14" ht="33" customHeight="1">
      <c r="A25" s="264" t="s">
        <v>239</v>
      </c>
      <c r="B25" s="265" t="s">
        <v>240</v>
      </c>
      <c r="C25" s="266">
        <v>8</v>
      </c>
      <c r="D25" s="374">
        <v>34000000</v>
      </c>
      <c r="E25" s="376">
        <v>272000000</v>
      </c>
      <c r="F25" s="11">
        <v>272000000</v>
      </c>
      <c r="G25" s="373"/>
      <c r="H25" s="373"/>
      <c r="I25" s="373"/>
      <c r="J25" s="373"/>
      <c r="K25" s="373"/>
      <c r="L25" s="14"/>
    </row>
    <row r="26" spans="1:14" ht="39" customHeight="1">
      <c r="A26" s="17" t="s">
        <v>256</v>
      </c>
      <c r="B26" s="20" t="s">
        <v>26</v>
      </c>
      <c r="C26" s="434">
        <v>1</v>
      </c>
      <c r="D26" s="371"/>
      <c r="E26" s="5"/>
      <c r="F26" s="373"/>
      <c r="G26" s="373"/>
      <c r="H26" s="377"/>
      <c r="I26" s="373"/>
      <c r="J26" s="373"/>
      <c r="K26" s="373"/>
      <c r="L26" s="14"/>
    </row>
    <row r="27" spans="1:14" ht="24" customHeight="1">
      <c r="A27" s="392" t="s">
        <v>27</v>
      </c>
      <c r="B27" s="392"/>
      <c r="C27" s="392"/>
      <c r="D27" s="392"/>
      <c r="E27" s="21">
        <v>1742000000</v>
      </c>
      <c r="F27" s="21">
        <v>900000000</v>
      </c>
      <c r="G27" s="21">
        <v>342000000</v>
      </c>
      <c r="H27" s="21">
        <v>0</v>
      </c>
      <c r="I27" s="21">
        <v>500000000</v>
      </c>
      <c r="J27" s="21">
        <v>0</v>
      </c>
      <c r="K27" s="21">
        <v>0</v>
      </c>
      <c r="L27" s="21">
        <v>0</v>
      </c>
    </row>
    <row r="28" spans="1:14">
      <c r="A28" s="393" t="s">
        <v>28</v>
      </c>
      <c r="B28" s="393"/>
      <c r="C28" s="393"/>
      <c r="D28" s="393"/>
      <c r="E28" s="21">
        <v>1742000000</v>
      </c>
      <c r="F28" s="21">
        <v>900000000</v>
      </c>
      <c r="G28" s="21">
        <v>342000000</v>
      </c>
      <c r="H28" s="21">
        <v>0</v>
      </c>
      <c r="I28" s="21">
        <v>500000000</v>
      </c>
      <c r="J28" s="21">
        <v>0</v>
      </c>
      <c r="K28" s="21">
        <v>0</v>
      </c>
      <c r="L28" s="21">
        <v>0</v>
      </c>
    </row>
    <row r="29" spans="1:14">
      <c r="A29" s="392" t="s">
        <v>29</v>
      </c>
      <c r="B29" s="392"/>
      <c r="C29" s="392"/>
      <c r="D29" s="392"/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</row>
    <row r="30" spans="1:14">
      <c r="F30" s="23"/>
    </row>
    <row r="31" spans="1:14">
      <c r="E31" s="26"/>
      <c r="F31" s="26"/>
      <c r="G31" s="26"/>
      <c r="H31" s="26"/>
      <c r="I31" s="10"/>
      <c r="J31" s="10"/>
      <c r="K31" s="10"/>
      <c r="L31" s="10"/>
    </row>
    <row r="32" spans="1:14">
      <c r="A32" s="24"/>
      <c r="B32" s="1" t="s">
        <v>30</v>
      </c>
      <c r="E32" s="26"/>
      <c r="F32" s="26"/>
      <c r="G32" s="26"/>
      <c r="H32" s="26"/>
      <c r="I32" s="26"/>
      <c r="J32" s="26"/>
      <c r="K32" s="26"/>
      <c r="L32" s="26"/>
      <c r="M32" s="26"/>
    </row>
    <row r="33" spans="1:13">
      <c r="A33" s="25"/>
      <c r="B33" s="1" t="s">
        <v>31</v>
      </c>
      <c r="E33" s="26"/>
      <c r="F33" s="26"/>
      <c r="G33" s="26"/>
      <c r="H33" s="26"/>
      <c r="I33" s="26"/>
      <c r="J33" s="26"/>
      <c r="K33" s="26"/>
      <c r="L33" s="26"/>
      <c r="M33" s="26"/>
    </row>
    <row r="34" spans="1:13">
      <c r="E34" s="26"/>
      <c r="F34" s="26"/>
      <c r="G34" s="26"/>
      <c r="H34" s="26"/>
      <c r="I34" s="26"/>
      <c r="J34" s="26"/>
      <c r="K34" s="26"/>
      <c r="L34" s="26"/>
      <c r="M34" s="26"/>
    </row>
    <row r="35" spans="1:13">
      <c r="I35" s="26"/>
      <c r="J35" s="26"/>
      <c r="K35" s="26"/>
      <c r="L35" s="26"/>
      <c r="M35" s="26"/>
    </row>
    <row r="36" spans="1:13">
      <c r="I36" s="26"/>
      <c r="J36" s="26"/>
      <c r="K36" s="26"/>
      <c r="L36" s="26"/>
      <c r="M36" s="26"/>
    </row>
    <row r="37" spans="1:13">
      <c r="I37" s="26"/>
      <c r="J37" s="26"/>
      <c r="K37" s="26"/>
      <c r="L37" s="26"/>
      <c r="M37" s="26"/>
    </row>
    <row r="38" spans="1:13">
      <c r="I38" s="26"/>
      <c r="J38" s="26"/>
      <c r="K38" s="26"/>
      <c r="L38" s="26"/>
      <c r="M38" s="26"/>
    </row>
    <row r="39" spans="1:13">
      <c r="F39" s="10"/>
      <c r="G39" s="10"/>
      <c r="H39" s="10"/>
      <c r="I39" s="26"/>
      <c r="J39" s="26"/>
      <c r="K39" s="26"/>
      <c r="L39" s="26"/>
      <c r="M39" s="26"/>
    </row>
    <row r="43" spans="1:13">
      <c r="E43" s="10"/>
    </row>
    <row r="44" spans="1:13">
      <c r="D44" s="242"/>
      <c r="E44" s="10"/>
    </row>
  </sheetData>
  <mergeCells count="10">
    <mergeCell ref="A27:D27"/>
    <mergeCell ref="A28:D28"/>
    <mergeCell ref="A29:D29"/>
    <mergeCell ref="A1:L1"/>
    <mergeCell ref="A2:A3"/>
    <mergeCell ref="B2:B3"/>
    <mergeCell ref="C2:C3"/>
    <mergeCell ref="D2:D3"/>
    <mergeCell ref="E2:E3"/>
    <mergeCell ref="F2:L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workbookViewId="0">
      <pane ySplit="4" topLeftCell="A5" activePane="bottomLeft" state="frozen"/>
      <selection pane="bottomLeft" activeCell="E19" sqref="E19"/>
    </sheetView>
  </sheetViews>
  <sheetFormatPr baseColWidth="10" defaultRowHeight="12.75"/>
  <cols>
    <col min="1" max="1" width="28.28515625" style="1" customWidth="1"/>
    <col min="2" max="2" width="13.85546875" style="135" bestFit="1" customWidth="1"/>
    <col min="3" max="3" width="11.42578125" style="135"/>
    <col min="4" max="4" width="14.7109375" style="1" customWidth="1"/>
    <col min="5" max="5" width="18.140625" style="1" customWidth="1"/>
    <col min="6" max="6" width="13.140625" style="1" customWidth="1"/>
    <col min="7" max="7" width="18.5703125" style="1" customWidth="1"/>
    <col min="8" max="8" width="31" style="1" customWidth="1"/>
    <col min="9" max="9" width="28.7109375" style="223" customWidth="1"/>
    <col min="10" max="10" width="22.42578125" style="1" customWidth="1"/>
    <col min="11" max="11" width="11.42578125" style="1"/>
    <col min="12" max="12" width="23.140625" style="1" customWidth="1"/>
    <col min="13" max="253" width="11.42578125" style="1"/>
    <col min="254" max="254" width="28.28515625" style="1" customWidth="1"/>
    <col min="255" max="255" width="13.85546875" style="1" bestFit="1" customWidth="1"/>
    <col min="256" max="256" width="11.42578125" style="1"/>
    <col min="257" max="257" width="14.7109375" style="1" customWidth="1"/>
    <col min="258" max="258" width="18.140625" style="1" customWidth="1"/>
    <col min="259" max="259" width="13.140625" style="1" customWidth="1"/>
    <col min="260" max="262" width="18.5703125" style="1" customWidth="1"/>
    <col min="263" max="263" width="31" style="1" customWidth="1"/>
    <col min="264" max="509" width="11.42578125" style="1"/>
    <col min="510" max="510" width="28.28515625" style="1" customWidth="1"/>
    <col min="511" max="511" width="13.85546875" style="1" bestFit="1" customWidth="1"/>
    <col min="512" max="512" width="11.42578125" style="1"/>
    <col min="513" max="513" width="14.7109375" style="1" customWidth="1"/>
    <col min="514" max="514" width="18.140625" style="1" customWidth="1"/>
    <col min="515" max="515" width="13.140625" style="1" customWidth="1"/>
    <col min="516" max="518" width="18.5703125" style="1" customWidth="1"/>
    <col min="519" max="519" width="31" style="1" customWidth="1"/>
    <col min="520" max="765" width="11.42578125" style="1"/>
    <col min="766" max="766" width="28.28515625" style="1" customWidth="1"/>
    <col min="767" max="767" width="13.85546875" style="1" bestFit="1" customWidth="1"/>
    <col min="768" max="768" width="11.42578125" style="1"/>
    <col min="769" max="769" width="14.7109375" style="1" customWidth="1"/>
    <col min="770" max="770" width="18.140625" style="1" customWidth="1"/>
    <col min="771" max="771" width="13.140625" style="1" customWidth="1"/>
    <col min="772" max="774" width="18.5703125" style="1" customWidth="1"/>
    <col min="775" max="775" width="31" style="1" customWidth="1"/>
    <col min="776" max="1021" width="11.42578125" style="1"/>
    <col min="1022" max="1022" width="28.28515625" style="1" customWidth="1"/>
    <col min="1023" max="1023" width="13.85546875" style="1" bestFit="1" customWidth="1"/>
    <col min="1024" max="1024" width="11.42578125" style="1"/>
    <col min="1025" max="1025" width="14.7109375" style="1" customWidth="1"/>
    <col min="1026" max="1026" width="18.140625" style="1" customWidth="1"/>
    <col min="1027" max="1027" width="13.140625" style="1" customWidth="1"/>
    <col min="1028" max="1030" width="18.5703125" style="1" customWidth="1"/>
    <col min="1031" max="1031" width="31" style="1" customWidth="1"/>
    <col min="1032" max="1277" width="11.42578125" style="1"/>
    <col min="1278" max="1278" width="28.28515625" style="1" customWidth="1"/>
    <col min="1279" max="1279" width="13.85546875" style="1" bestFit="1" customWidth="1"/>
    <col min="1280" max="1280" width="11.42578125" style="1"/>
    <col min="1281" max="1281" width="14.7109375" style="1" customWidth="1"/>
    <col min="1282" max="1282" width="18.140625" style="1" customWidth="1"/>
    <col min="1283" max="1283" width="13.140625" style="1" customWidth="1"/>
    <col min="1284" max="1286" width="18.5703125" style="1" customWidth="1"/>
    <col min="1287" max="1287" width="31" style="1" customWidth="1"/>
    <col min="1288" max="1533" width="11.42578125" style="1"/>
    <col min="1534" max="1534" width="28.28515625" style="1" customWidth="1"/>
    <col min="1535" max="1535" width="13.85546875" style="1" bestFit="1" customWidth="1"/>
    <col min="1536" max="1536" width="11.42578125" style="1"/>
    <col min="1537" max="1537" width="14.7109375" style="1" customWidth="1"/>
    <col min="1538" max="1538" width="18.140625" style="1" customWidth="1"/>
    <col min="1539" max="1539" width="13.140625" style="1" customWidth="1"/>
    <col min="1540" max="1542" width="18.5703125" style="1" customWidth="1"/>
    <col min="1543" max="1543" width="31" style="1" customWidth="1"/>
    <col min="1544" max="1789" width="11.42578125" style="1"/>
    <col min="1790" max="1790" width="28.28515625" style="1" customWidth="1"/>
    <col min="1791" max="1791" width="13.85546875" style="1" bestFit="1" customWidth="1"/>
    <col min="1792" max="1792" width="11.42578125" style="1"/>
    <col min="1793" max="1793" width="14.7109375" style="1" customWidth="1"/>
    <col min="1794" max="1794" width="18.140625" style="1" customWidth="1"/>
    <col min="1795" max="1795" width="13.140625" style="1" customWidth="1"/>
    <col min="1796" max="1798" width="18.5703125" style="1" customWidth="1"/>
    <col min="1799" max="1799" width="31" style="1" customWidth="1"/>
    <col min="1800" max="2045" width="11.42578125" style="1"/>
    <col min="2046" max="2046" width="28.28515625" style="1" customWidth="1"/>
    <col min="2047" max="2047" width="13.85546875" style="1" bestFit="1" customWidth="1"/>
    <col min="2048" max="2048" width="11.42578125" style="1"/>
    <col min="2049" max="2049" width="14.7109375" style="1" customWidth="1"/>
    <col min="2050" max="2050" width="18.140625" style="1" customWidth="1"/>
    <col min="2051" max="2051" width="13.140625" style="1" customWidth="1"/>
    <col min="2052" max="2054" width="18.5703125" style="1" customWidth="1"/>
    <col min="2055" max="2055" width="31" style="1" customWidth="1"/>
    <col min="2056" max="2301" width="11.42578125" style="1"/>
    <col min="2302" max="2302" width="28.28515625" style="1" customWidth="1"/>
    <col min="2303" max="2303" width="13.85546875" style="1" bestFit="1" customWidth="1"/>
    <col min="2304" max="2304" width="11.42578125" style="1"/>
    <col min="2305" max="2305" width="14.7109375" style="1" customWidth="1"/>
    <col min="2306" max="2306" width="18.140625" style="1" customWidth="1"/>
    <col min="2307" max="2307" width="13.140625" style="1" customWidth="1"/>
    <col min="2308" max="2310" width="18.5703125" style="1" customWidth="1"/>
    <col min="2311" max="2311" width="31" style="1" customWidth="1"/>
    <col min="2312" max="2557" width="11.42578125" style="1"/>
    <col min="2558" max="2558" width="28.28515625" style="1" customWidth="1"/>
    <col min="2559" max="2559" width="13.85546875" style="1" bestFit="1" customWidth="1"/>
    <col min="2560" max="2560" width="11.42578125" style="1"/>
    <col min="2561" max="2561" width="14.7109375" style="1" customWidth="1"/>
    <col min="2562" max="2562" width="18.140625" style="1" customWidth="1"/>
    <col min="2563" max="2563" width="13.140625" style="1" customWidth="1"/>
    <col min="2564" max="2566" width="18.5703125" style="1" customWidth="1"/>
    <col min="2567" max="2567" width="31" style="1" customWidth="1"/>
    <col min="2568" max="2813" width="11.42578125" style="1"/>
    <col min="2814" max="2814" width="28.28515625" style="1" customWidth="1"/>
    <col min="2815" max="2815" width="13.85546875" style="1" bestFit="1" customWidth="1"/>
    <col min="2816" max="2816" width="11.42578125" style="1"/>
    <col min="2817" max="2817" width="14.7109375" style="1" customWidth="1"/>
    <col min="2818" max="2818" width="18.140625" style="1" customWidth="1"/>
    <col min="2819" max="2819" width="13.140625" style="1" customWidth="1"/>
    <col min="2820" max="2822" width="18.5703125" style="1" customWidth="1"/>
    <col min="2823" max="2823" width="31" style="1" customWidth="1"/>
    <col min="2824" max="3069" width="11.42578125" style="1"/>
    <col min="3070" max="3070" width="28.28515625" style="1" customWidth="1"/>
    <col min="3071" max="3071" width="13.85546875" style="1" bestFit="1" customWidth="1"/>
    <col min="3072" max="3072" width="11.42578125" style="1"/>
    <col min="3073" max="3073" width="14.7109375" style="1" customWidth="1"/>
    <col min="3074" max="3074" width="18.140625" style="1" customWidth="1"/>
    <col min="3075" max="3075" width="13.140625" style="1" customWidth="1"/>
    <col min="3076" max="3078" width="18.5703125" style="1" customWidth="1"/>
    <col min="3079" max="3079" width="31" style="1" customWidth="1"/>
    <col min="3080" max="3325" width="11.42578125" style="1"/>
    <col min="3326" max="3326" width="28.28515625" style="1" customWidth="1"/>
    <col min="3327" max="3327" width="13.85546875" style="1" bestFit="1" customWidth="1"/>
    <col min="3328" max="3328" width="11.42578125" style="1"/>
    <col min="3329" max="3329" width="14.7109375" style="1" customWidth="1"/>
    <col min="3330" max="3330" width="18.140625" style="1" customWidth="1"/>
    <col min="3331" max="3331" width="13.140625" style="1" customWidth="1"/>
    <col min="3332" max="3334" width="18.5703125" style="1" customWidth="1"/>
    <col min="3335" max="3335" width="31" style="1" customWidth="1"/>
    <col min="3336" max="3581" width="11.42578125" style="1"/>
    <col min="3582" max="3582" width="28.28515625" style="1" customWidth="1"/>
    <col min="3583" max="3583" width="13.85546875" style="1" bestFit="1" customWidth="1"/>
    <col min="3584" max="3584" width="11.42578125" style="1"/>
    <col min="3585" max="3585" width="14.7109375" style="1" customWidth="1"/>
    <col min="3586" max="3586" width="18.140625" style="1" customWidth="1"/>
    <col min="3587" max="3587" width="13.140625" style="1" customWidth="1"/>
    <col min="3588" max="3590" width="18.5703125" style="1" customWidth="1"/>
    <col min="3591" max="3591" width="31" style="1" customWidth="1"/>
    <col min="3592" max="3837" width="11.42578125" style="1"/>
    <col min="3838" max="3838" width="28.28515625" style="1" customWidth="1"/>
    <col min="3839" max="3839" width="13.85546875" style="1" bestFit="1" customWidth="1"/>
    <col min="3840" max="3840" width="11.42578125" style="1"/>
    <col min="3841" max="3841" width="14.7109375" style="1" customWidth="1"/>
    <col min="3842" max="3842" width="18.140625" style="1" customWidth="1"/>
    <col min="3843" max="3843" width="13.140625" style="1" customWidth="1"/>
    <col min="3844" max="3846" width="18.5703125" style="1" customWidth="1"/>
    <col min="3847" max="3847" width="31" style="1" customWidth="1"/>
    <col min="3848" max="4093" width="11.42578125" style="1"/>
    <col min="4094" max="4094" width="28.28515625" style="1" customWidth="1"/>
    <col min="4095" max="4095" width="13.85546875" style="1" bestFit="1" customWidth="1"/>
    <col min="4096" max="4096" width="11.42578125" style="1"/>
    <col min="4097" max="4097" width="14.7109375" style="1" customWidth="1"/>
    <col min="4098" max="4098" width="18.140625" style="1" customWidth="1"/>
    <col min="4099" max="4099" width="13.140625" style="1" customWidth="1"/>
    <col min="4100" max="4102" width="18.5703125" style="1" customWidth="1"/>
    <col min="4103" max="4103" width="31" style="1" customWidth="1"/>
    <col min="4104" max="4349" width="11.42578125" style="1"/>
    <col min="4350" max="4350" width="28.28515625" style="1" customWidth="1"/>
    <col min="4351" max="4351" width="13.85546875" style="1" bestFit="1" customWidth="1"/>
    <col min="4352" max="4352" width="11.42578125" style="1"/>
    <col min="4353" max="4353" width="14.7109375" style="1" customWidth="1"/>
    <col min="4354" max="4354" width="18.140625" style="1" customWidth="1"/>
    <col min="4355" max="4355" width="13.140625" style="1" customWidth="1"/>
    <col min="4356" max="4358" width="18.5703125" style="1" customWidth="1"/>
    <col min="4359" max="4359" width="31" style="1" customWidth="1"/>
    <col min="4360" max="4605" width="11.42578125" style="1"/>
    <col min="4606" max="4606" width="28.28515625" style="1" customWidth="1"/>
    <col min="4607" max="4607" width="13.85546875" style="1" bestFit="1" customWidth="1"/>
    <col min="4608" max="4608" width="11.42578125" style="1"/>
    <col min="4609" max="4609" width="14.7109375" style="1" customWidth="1"/>
    <col min="4610" max="4610" width="18.140625" style="1" customWidth="1"/>
    <col min="4611" max="4611" width="13.140625" style="1" customWidth="1"/>
    <col min="4612" max="4614" width="18.5703125" style="1" customWidth="1"/>
    <col min="4615" max="4615" width="31" style="1" customWidth="1"/>
    <col min="4616" max="4861" width="11.42578125" style="1"/>
    <col min="4862" max="4862" width="28.28515625" style="1" customWidth="1"/>
    <col min="4863" max="4863" width="13.85546875" style="1" bestFit="1" customWidth="1"/>
    <col min="4864" max="4864" width="11.42578125" style="1"/>
    <col min="4865" max="4865" width="14.7109375" style="1" customWidth="1"/>
    <col min="4866" max="4866" width="18.140625" style="1" customWidth="1"/>
    <col min="4867" max="4867" width="13.140625" style="1" customWidth="1"/>
    <col min="4868" max="4870" width="18.5703125" style="1" customWidth="1"/>
    <col min="4871" max="4871" width="31" style="1" customWidth="1"/>
    <col min="4872" max="5117" width="11.42578125" style="1"/>
    <col min="5118" max="5118" width="28.28515625" style="1" customWidth="1"/>
    <col min="5119" max="5119" width="13.85546875" style="1" bestFit="1" customWidth="1"/>
    <col min="5120" max="5120" width="11.42578125" style="1"/>
    <col min="5121" max="5121" width="14.7109375" style="1" customWidth="1"/>
    <col min="5122" max="5122" width="18.140625" style="1" customWidth="1"/>
    <col min="5123" max="5123" width="13.140625" style="1" customWidth="1"/>
    <col min="5124" max="5126" width="18.5703125" style="1" customWidth="1"/>
    <col min="5127" max="5127" width="31" style="1" customWidth="1"/>
    <col min="5128" max="5373" width="11.42578125" style="1"/>
    <col min="5374" max="5374" width="28.28515625" style="1" customWidth="1"/>
    <col min="5375" max="5375" width="13.85546875" style="1" bestFit="1" customWidth="1"/>
    <col min="5376" max="5376" width="11.42578125" style="1"/>
    <col min="5377" max="5377" width="14.7109375" style="1" customWidth="1"/>
    <col min="5378" max="5378" width="18.140625" style="1" customWidth="1"/>
    <col min="5379" max="5379" width="13.140625" style="1" customWidth="1"/>
    <col min="5380" max="5382" width="18.5703125" style="1" customWidth="1"/>
    <col min="5383" max="5383" width="31" style="1" customWidth="1"/>
    <col min="5384" max="5629" width="11.42578125" style="1"/>
    <col min="5630" max="5630" width="28.28515625" style="1" customWidth="1"/>
    <col min="5631" max="5631" width="13.85546875" style="1" bestFit="1" customWidth="1"/>
    <col min="5632" max="5632" width="11.42578125" style="1"/>
    <col min="5633" max="5633" width="14.7109375" style="1" customWidth="1"/>
    <col min="5634" max="5634" width="18.140625" style="1" customWidth="1"/>
    <col min="5635" max="5635" width="13.140625" style="1" customWidth="1"/>
    <col min="5636" max="5638" width="18.5703125" style="1" customWidth="1"/>
    <col min="5639" max="5639" width="31" style="1" customWidth="1"/>
    <col min="5640" max="5885" width="11.42578125" style="1"/>
    <col min="5886" max="5886" width="28.28515625" style="1" customWidth="1"/>
    <col min="5887" max="5887" width="13.85546875" style="1" bestFit="1" customWidth="1"/>
    <col min="5888" max="5888" width="11.42578125" style="1"/>
    <col min="5889" max="5889" width="14.7109375" style="1" customWidth="1"/>
    <col min="5890" max="5890" width="18.140625" style="1" customWidth="1"/>
    <col min="5891" max="5891" width="13.140625" style="1" customWidth="1"/>
    <col min="5892" max="5894" width="18.5703125" style="1" customWidth="1"/>
    <col min="5895" max="5895" width="31" style="1" customWidth="1"/>
    <col min="5896" max="6141" width="11.42578125" style="1"/>
    <col min="6142" max="6142" width="28.28515625" style="1" customWidth="1"/>
    <col min="6143" max="6143" width="13.85546875" style="1" bestFit="1" customWidth="1"/>
    <col min="6144" max="6144" width="11.42578125" style="1"/>
    <col min="6145" max="6145" width="14.7109375" style="1" customWidth="1"/>
    <col min="6146" max="6146" width="18.140625" style="1" customWidth="1"/>
    <col min="6147" max="6147" width="13.140625" style="1" customWidth="1"/>
    <col min="6148" max="6150" width="18.5703125" style="1" customWidth="1"/>
    <col min="6151" max="6151" width="31" style="1" customWidth="1"/>
    <col min="6152" max="6397" width="11.42578125" style="1"/>
    <col min="6398" max="6398" width="28.28515625" style="1" customWidth="1"/>
    <col min="6399" max="6399" width="13.85546875" style="1" bestFit="1" customWidth="1"/>
    <col min="6400" max="6400" width="11.42578125" style="1"/>
    <col min="6401" max="6401" width="14.7109375" style="1" customWidth="1"/>
    <col min="6402" max="6402" width="18.140625" style="1" customWidth="1"/>
    <col min="6403" max="6403" width="13.140625" style="1" customWidth="1"/>
    <col min="6404" max="6406" width="18.5703125" style="1" customWidth="1"/>
    <col min="6407" max="6407" width="31" style="1" customWidth="1"/>
    <col min="6408" max="6653" width="11.42578125" style="1"/>
    <col min="6654" max="6654" width="28.28515625" style="1" customWidth="1"/>
    <col min="6655" max="6655" width="13.85546875" style="1" bestFit="1" customWidth="1"/>
    <col min="6656" max="6656" width="11.42578125" style="1"/>
    <col min="6657" max="6657" width="14.7109375" style="1" customWidth="1"/>
    <col min="6658" max="6658" width="18.140625" style="1" customWidth="1"/>
    <col min="6659" max="6659" width="13.140625" style="1" customWidth="1"/>
    <col min="6660" max="6662" width="18.5703125" style="1" customWidth="1"/>
    <col min="6663" max="6663" width="31" style="1" customWidth="1"/>
    <col min="6664" max="6909" width="11.42578125" style="1"/>
    <col min="6910" max="6910" width="28.28515625" style="1" customWidth="1"/>
    <col min="6911" max="6911" width="13.85546875" style="1" bestFit="1" customWidth="1"/>
    <col min="6912" max="6912" width="11.42578125" style="1"/>
    <col min="6913" max="6913" width="14.7109375" style="1" customWidth="1"/>
    <col min="6914" max="6914" width="18.140625" style="1" customWidth="1"/>
    <col min="6915" max="6915" width="13.140625" style="1" customWidth="1"/>
    <col min="6916" max="6918" width="18.5703125" style="1" customWidth="1"/>
    <col min="6919" max="6919" width="31" style="1" customWidth="1"/>
    <col min="6920" max="7165" width="11.42578125" style="1"/>
    <col min="7166" max="7166" width="28.28515625" style="1" customWidth="1"/>
    <col min="7167" max="7167" width="13.85546875" style="1" bestFit="1" customWidth="1"/>
    <col min="7168" max="7168" width="11.42578125" style="1"/>
    <col min="7169" max="7169" width="14.7109375" style="1" customWidth="1"/>
    <col min="7170" max="7170" width="18.140625" style="1" customWidth="1"/>
    <col min="7171" max="7171" width="13.140625" style="1" customWidth="1"/>
    <col min="7172" max="7174" width="18.5703125" style="1" customWidth="1"/>
    <col min="7175" max="7175" width="31" style="1" customWidth="1"/>
    <col min="7176" max="7421" width="11.42578125" style="1"/>
    <col min="7422" max="7422" width="28.28515625" style="1" customWidth="1"/>
    <col min="7423" max="7423" width="13.85546875" style="1" bestFit="1" customWidth="1"/>
    <col min="7424" max="7424" width="11.42578125" style="1"/>
    <col min="7425" max="7425" width="14.7109375" style="1" customWidth="1"/>
    <col min="7426" max="7426" width="18.140625" style="1" customWidth="1"/>
    <col min="7427" max="7427" width="13.140625" style="1" customWidth="1"/>
    <col min="7428" max="7430" width="18.5703125" style="1" customWidth="1"/>
    <col min="7431" max="7431" width="31" style="1" customWidth="1"/>
    <col min="7432" max="7677" width="11.42578125" style="1"/>
    <col min="7678" max="7678" width="28.28515625" style="1" customWidth="1"/>
    <col min="7679" max="7679" width="13.85546875" style="1" bestFit="1" customWidth="1"/>
    <col min="7680" max="7680" width="11.42578125" style="1"/>
    <col min="7681" max="7681" width="14.7109375" style="1" customWidth="1"/>
    <col min="7682" max="7682" width="18.140625" style="1" customWidth="1"/>
    <col min="7683" max="7683" width="13.140625" style="1" customWidth="1"/>
    <col min="7684" max="7686" width="18.5703125" style="1" customWidth="1"/>
    <col min="7687" max="7687" width="31" style="1" customWidth="1"/>
    <col min="7688" max="7933" width="11.42578125" style="1"/>
    <col min="7934" max="7934" width="28.28515625" style="1" customWidth="1"/>
    <col min="7935" max="7935" width="13.85546875" style="1" bestFit="1" customWidth="1"/>
    <col min="7936" max="7936" width="11.42578125" style="1"/>
    <col min="7937" max="7937" width="14.7109375" style="1" customWidth="1"/>
    <col min="7938" max="7938" width="18.140625" style="1" customWidth="1"/>
    <col min="7939" max="7939" width="13.140625" style="1" customWidth="1"/>
    <col min="7940" max="7942" width="18.5703125" style="1" customWidth="1"/>
    <col min="7943" max="7943" width="31" style="1" customWidth="1"/>
    <col min="7944" max="8189" width="11.42578125" style="1"/>
    <col min="8190" max="8190" width="28.28515625" style="1" customWidth="1"/>
    <col min="8191" max="8191" width="13.85546875" style="1" bestFit="1" customWidth="1"/>
    <col min="8192" max="8192" width="11.42578125" style="1"/>
    <col min="8193" max="8193" width="14.7109375" style="1" customWidth="1"/>
    <col min="8194" max="8194" width="18.140625" style="1" customWidth="1"/>
    <col min="8195" max="8195" width="13.140625" style="1" customWidth="1"/>
    <col min="8196" max="8198" width="18.5703125" style="1" customWidth="1"/>
    <col min="8199" max="8199" width="31" style="1" customWidth="1"/>
    <col min="8200" max="8445" width="11.42578125" style="1"/>
    <col min="8446" max="8446" width="28.28515625" style="1" customWidth="1"/>
    <col min="8447" max="8447" width="13.85546875" style="1" bestFit="1" customWidth="1"/>
    <col min="8448" max="8448" width="11.42578125" style="1"/>
    <col min="8449" max="8449" width="14.7109375" style="1" customWidth="1"/>
    <col min="8450" max="8450" width="18.140625" style="1" customWidth="1"/>
    <col min="8451" max="8451" width="13.140625" style="1" customWidth="1"/>
    <col min="8452" max="8454" width="18.5703125" style="1" customWidth="1"/>
    <col min="8455" max="8455" width="31" style="1" customWidth="1"/>
    <col min="8456" max="8701" width="11.42578125" style="1"/>
    <col min="8702" max="8702" width="28.28515625" style="1" customWidth="1"/>
    <col min="8703" max="8703" width="13.85546875" style="1" bestFit="1" customWidth="1"/>
    <col min="8704" max="8704" width="11.42578125" style="1"/>
    <col min="8705" max="8705" width="14.7109375" style="1" customWidth="1"/>
    <col min="8706" max="8706" width="18.140625" style="1" customWidth="1"/>
    <col min="8707" max="8707" width="13.140625" style="1" customWidth="1"/>
    <col min="8708" max="8710" width="18.5703125" style="1" customWidth="1"/>
    <col min="8711" max="8711" width="31" style="1" customWidth="1"/>
    <col min="8712" max="8957" width="11.42578125" style="1"/>
    <col min="8958" max="8958" width="28.28515625" style="1" customWidth="1"/>
    <col min="8959" max="8959" width="13.85546875" style="1" bestFit="1" customWidth="1"/>
    <col min="8960" max="8960" width="11.42578125" style="1"/>
    <col min="8961" max="8961" width="14.7109375" style="1" customWidth="1"/>
    <col min="8962" max="8962" width="18.140625" style="1" customWidth="1"/>
    <col min="8963" max="8963" width="13.140625" style="1" customWidth="1"/>
    <col min="8964" max="8966" width="18.5703125" style="1" customWidth="1"/>
    <col min="8967" max="8967" width="31" style="1" customWidth="1"/>
    <col min="8968" max="9213" width="11.42578125" style="1"/>
    <col min="9214" max="9214" width="28.28515625" style="1" customWidth="1"/>
    <col min="9215" max="9215" width="13.85546875" style="1" bestFit="1" customWidth="1"/>
    <col min="9216" max="9216" width="11.42578125" style="1"/>
    <col min="9217" max="9217" width="14.7109375" style="1" customWidth="1"/>
    <col min="9218" max="9218" width="18.140625" style="1" customWidth="1"/>
    <col min="9219" max="9219" width="13.140625" style="1" customWidth="1"/>
    <col min="9220" max="9222" width="18.5703125" style="1" customWidth="1"/>
    <col min="9223" max="9223" width="31" style="1" customWidth="1"/>
    <col min="9224" max="9469" width="11.42578125" style="1"/>
    <col min="9470" max="9470" width="28.28515625" style="1" customWidth="1"/>
    <col min="9471" max="9471" width="13.85546875" style="1" bestFit="1" customWidth="1"/>
    <col min="9472" max="9472" width="11.42578125" style="1"/>
    <col min="9473" max="9473" width="14.7109375" style="1" customWidth="1"/>
    <col min="9474" max="9474" width="18.140625" style="1" customWidth="1"/>
    <col min="9475" max="9475" width="13.140625" style="1" customWidth="1"/>
    <col min="9476" max="9478" width="18.5703125" style="1" customWidth="1"/>
    <col min="9479" max="9479" width="31" style="1" customWidth="1"/>
    <col min="9480" max="9725" width="11.42578125" style="1"/>
    <col min="9726" max="9726" width="28.28515625" style="1" customWidth="1"/>
    <col min="9727" max="9727" width="13.85546875" style="1" bestFit="1" customWidth="1"/>
    <col min="9728" max="9728" width="11.42578125" style="1"/>
    <col min="9729" max="9729" width="14.7109375" style="1" customWidth="1"/>
    <col min="9730" max="9730" width="18.140625" style="1" customWidth="1"/>
    <col min="9731" max="9731" width="13.140625" style="1" customWidth="1"/>
    <col min="9732" max="9734" width="18.5703125" style="1" customWidth="1"/>
    <col min="9735" max="9735" width="31" style="1" customWidth="1"/>
    <col min="9736" max="9981" width="11.42578125" style="1"/>
    <col min="9982" max="9982" width="28.28515625" style="1" customWidth="1"/>
    <col min="9983" max="9983" width="13.85546875" style="1" bestFit="1" customWidth="1"/>
    <col min="9984" max="9984" width="11.42578125" style="1"/>
    <col min="9985" max="9985" width="14.7109375" style="1" customWidth="1"/>
    <col min="9986" max="9986" width="18.140625" style="1" customWidth="1"/>
    <col min="9987" max="9987" width="13.140625" style="1" customWidth="1"/>
    <col min="9988" max="9990" width="18.5703125" style="1" customWidth="1"/>
    <col min="9991" max="9991" width="31" style="1" customWidth="1"/>
    <col min="9992" max="10237" width="11.42578125" style="1"/>
    <col min="10238" max="10238" width="28.28515625" style="1" customWidth="1"/>
    <col min="10239" max="10239" width="13.85546875" style="1" bestFit="1" customWidth="1"/>
    <col min="10240" max="10240" width="11.42578125" style="1"/>
    <col min="10241" max="10241" width="14.7109375" style="1" customWidth="1"/>
    <col min="10242" max="10242" width="18.140625" style="1" customWidth="1"/>
    <col min="10243" max="10243" width="13.140625" style="1" customWidth="1"/>
    <col min="10244" max="10246" width="18.5703125" style="1" customWidth="1"/>
    <col min="10247" max="10247" width="31" style="1" customWidth="1"/>
    <col min="10248" max="10493" width="11.42578125" style="1"/>
    <col min="10494" max="10494" width="28.28515625" style="1" customWidth="1"/>
    <col min="10495" max="10495" width="13.85546875" style="1" bestFit="1" customWidth="1"/>
    <col min="10496" max="10496" width="11.42578125" style="1"/>
    <col min="10497" max="10497" width="14.7109375" style="1" customWidth="1"/>
    <col min="10498" max="10498" width="18.140625" style="1" customWidth="1"/>
    <col min="10499" max="10499" width="13.140625" style="1" customWidth="1"/>
    <col min="10500" max="10502" width="18.5703125" style="1" customWidth="1"/>
    <col min="10503" max="10503" width="31" style="1" customWidth="1"/>
    <col min="10504" max="10749" width="11.42578125" style="1"/>
    <col min="10750" max="10750" width="28.28515625" style="1" customWidth="1"/>
    <col min="10751" max="10751" width="13.85546875" style="1" bestFit="1" customWidth="1"/>
    <col min="10752" max="10752" width="11.42578125" style="1"/>
    <col min="10753" max="10753" width="14.7109375" style="1" customWidth="1"/>
    <col min="10754" max="10754" width="18.140625" style="1" customWidth="1"/>
    <col min="10755" max="10755" width="13.140625" style="1" customWidth="1"/>
    <col min="10756" max="10758" width="18.5703125" style="1" customWidth="1"/>
    <col min="10759" max="10759" width="31" style="1" customWidth="1"/>
    <col min="10760" max="11005" width="11.42578125" style="1"/>
    <col min="11006" max="11006" width="28.28515625" style="1" customWidth="1"/>
    <col min="11007" max="11007" width="13.85546875" style="1" bestFit="1" customWidth="1"/>
    <col min="11008" max="11008" width="11.42578125" style="1"/>
    <col min="11009" max="11009" width="14.7109375" style="1" customWidth="1"/>
    <col min="11010" max="11010" width="18.140625" style="1" customWidth="1"/>
    <col min="11011" max="11011" width="13.140625" style="1" customWidth="1"/>
    <col min="11012" max="11014" width="18.5703125" style="1" customWidth="1"/>
    <col min="11015" max="11015" width="31" style="1" customWidth="1"/>
    <col min="11016" max="11261" width="11.42578125" style="1"/>
    <col min="11262" max="11262" width="28.28515625" style="1" customWidth="1"/>
    <col min="11263" max="11263" width="13.85546875" style="1" bestFit="1" customWidth="1"/>
    <col min="11264" max="11264" width="11.42578125" style="1"/>
    <col min="11265" max="11265" width="14.7109375" style="1" customWidth="1"/>
    <col min="11266" max="11266" width="18.140625" style="1" customWidth="1"/>
    <col min="11267" max="11267" width="13.140625" style="1" customWidth="1"/>
    <col min="11268" max="11270" width="18.5703125" style="1" customWidth="1"/>
    <col min="11271" max="11271" width="31" style="1" customWidth="1"/>
    <col min="11272" max="11517" width="11.42578125" style="1"/>
    <col min="11518" max="11518" width="28.28515625" style="1" customWidth="1"/>
    <col min="11519" max="11519" width="13.85546875" style="1" bestFit="1" customWidth="1"/>
    <col min="11520" max="11520" width="11.42578125" style="1"/>
    <col min="11521" max="11521" width="14.7109375" style="1" customWidth="1"/>
    <col min="11522" max="11522" width="18.140625" style="1" customWidth="1"/>
    <col min="11523" max="11523" width="13.140625" style="1" customWidth="1"/>
    <col min="11524" max="11526" width="18.5703125" style="1" customWidth="1"/>
    <col min="11527" max="11527" width="31" style="1" customWidth="1"/>
    <col min="11528" max="11773" width="11.42578125" style="1"/>
    <col min="11774" max="11774" width="28.28515625" style="1" customWidth="1"/>
    <col min="11775" max="11775" width="13.85546875" style="1" bestFit="1" customWidth="1"/>
    <col min="11776" max="11776" width="11.42578125" style="1"/>
    <col min="11777" max="11777" width="14.7109375" style="1" customWidth="1"/>
    <col min="11778" max="11778" width="18.140625" style="1" customWidth="1"/>
    <col min="11779" max="11779" width="13.140625" style="1" customWidth="1"/>
    <col min="11780" max="11782" width="18.5703125" style="1" customWidth="1"/>
    <col min="11783" max="11783" width="31" style="1" customWidth="1"/>
    <col min="11784" max="12029" width="11.42578125" style="1"/>
    <col min="12030" max="12030" width="28.28515625" style="1" customWidth="1"/>
    <col min="12031" max="12031" width="13.85546875" style="1" bestFit="1" customWidth="1"/>
    <col min="12032" max="12032" width="11.42578125" style="1"/>
    <col min="12033" max="12033" width="14.7109375" style="1" customWidth="1"/>
    <col min="12034" max="12034" width="18.140625" style="1" customWidth="1"/>
    <col min="12035" max="12035" width="13.140625" style="1" customWidth="1"/>
    <col min="12036" max="12038" width="18.5703125" style="1" customWidth="1"/>
    <col min="12039" max="12039" width="31" style="1" customWidth="1"/>
    <col min="12040" max="12285" width="11.42578125" style="1"/>
    <col min="12286" max="12286" width="28.28515625" style="1" customWidth="1"/>
    <col min="12287" max="12287" width="13.85546875" style="1" bestFit="1" customWidth="1"/>
    <col min="12288" max="12288" width="11.42578125" style="1"/>
    <col min="12289" max="12289" width="14.7109375" style="1" customWidth="1"/>
    <col min="12290" max="12290" width="18.140625" style="1" customWidth="1"/>
    <col min="12291" max="12291" width="13.140625" style="1" customWidth="1"/>
    <col min="12292" max="12294" width="18.5703125" style="1" customWidth="1"/>
    <col min="12295" max="12295" width="31" style="1" customWidth="1"/>
    <col min="12296" max="12541" width="11.42578125" style="1"/>
    <col min="12542" max="12542" width="28.28515625" style="1" customWidth="1"/>
    <col min="12543" max="12543" width="13.85546875" style="1" bestFit="1" customWidth="1"/>
    <col min="12544" max="12544" width="11.42578125" style="1"/>
    <col min="12545" max="12545" width="14.7109375" style="1" customWidth="1"/>
    <col min="12546" max="12546" width="18.140625" style="1" customWidth="1"/>
    <col min="12547" max="12547" width="13.140625" style="1" customWidth="1"/>
    <col min="12548" max="12550" width="18.5703125" style="1" customWidth="1"/>
    <col min="12551" max="12551" width="31" style="1" customWidth="1"/>
    <col min="12552" max="12797" width="11.42578125" style="1"/>
    <col min="12798" max="12798" width="28.28515625" style="1" customWidth="1"/>
    <col min="12799" max="12799" width="13.85546875" style="1" bestFit="1" customWidth="1"/>
    <col min="12800" max="12800" width="11.42578125" style="1"/>
    <col min="12801" max="12801" width="14.7109375" style="1" customWidth="1"/>
    <col min="12802" max="12802" width="18.140625" style="1" customWidth="1"/>
    <col min="12803" max="12803" width="13.140625" style="1" customWidth="1"/>
    <col min="12804" max="12806" width="18.5703125" style="1" customWidth="1"/>
    <col min="12807" max="12807" width="31" style="1" customWidth="1"/>
    <col min="12808" max="13053" width="11.42578125" style="1"/>
    <col min="13054" max="13054" width="28.28515625" style="1" customWidth="1"/>
    <col min="13055" max="13055" width="13.85546875" style="1" bestFit="1" customWidth="1"/>
    <col min="13056" max="13056" width="11.42578125" style="1"/>
    <col min="13057" max="13057" width="14.7109375" style="1" customWidth="1"/>
    <col min="13058" max="13058" width="18.140625" style="1" customWidth="1"/>
    <col min="13059" max="13059" width="13.140625" style="1" customWidth="1"/>
    <col min="13060" max="13062" width="18.5703125" style="1" customWidth="1"/>
    <col min="13063" max="13063" width="31" style="1" customWidth="1"/>
    <col min="13064" max="13309" width="11.42578125" style="1"/>
    <col min="13310" max="13310" width="28.28515625" style="1" customWidth="1"/>
    <col min="13311" max="13311" width="13.85546875" style="1" bestFit="1" customWidth="1"/>
    <col min="13312" max="13312" width="11.42578125" style="1"/>
    <col min="13313" max="13313" width="14.7109375" style="1" customWidth="1"/>
    <col min="13314" max="13314" width="18.140625" style="1" customWidth="1"/>
    <col min="13315" max="13315" width="13.140625" style="1" customWidth="1"/>
    <col min="13316" max="13318" width="18.5703125" style="1" customWidth="1"/>
    <col min="13319" max="13319" width="31" style="1" customWidth="1"/>
    <col min="13320" max="13565" width="11.42578125" style="1"/>
    <col min="13566" max="13566" width="28.28515625" style="1" customWidth="1"/>
    <col min="13567" max="13567" width="13.85546875" style="1" bestFit="1" customWidth="1"/>
    <col min="13568" max="13568" width="11.42578125" style="1"/>
    <col min="13569" max="13569" width="14.7109375" style="1" customWidth="1"/>
    <col min="13570" max="13570" width="18.140625" style="1" customWidth="1"/>
    <col min="13571" max="13571" width="13.140625" style="1" customWidth="1"/>
    <col min="13572" max="13574" width="18.5703125" style="1" customWidth="1"/>
    <col min="13575" max="13575" width="31" style="1" customWidth="1"/>
    <col min="13576" max="13821" width="11.42578125" style="1"/>
    <col min="13822" max="13822" width="28.28515625" style="1" customWidth="1"/>
    <col min="13823" max="13823" width="13.85546875" style="1" bestFit="1" customWidth="1"/>
    <col min="13824" max="13824" width="11.42578125" style="1"/>
    <col min="13825" max="13825" width="14.7109375" style="1" customWidth="1"/>
    <col min="13826" max="13826" width="18.140625" style="1" customWidth="1"/>
    <col min="13827" max="13827" width="13.140625" style="1" customWidth="1"/>
    <col min="13828" max="13830" width="18.5703125" style="1" customWidth="1"/>
    <col min="13831" max="13831" width="31" style="1" customWidth="1"/>
    <col min="13832" max="14077" width="11.42578125" style="1"/>
    <col min="14078" max="14078" width="28.28515625" style="1" customWidth="1"/>
    <col min="14079" max="14079" width="13.85546875" style="1" bestFit="1" customWidth="1"/>
    <col min="14080" max="14080" width="11.42578125" style="1"/>
    <col min="14081" max="14081" width="14.7109375" style="1" customWidth="1"/>
    <col min="14082" max="14082" width="18.140625" style="1" customWidth="1"/>
    <col min="14083" max="14083" width="13.140625" style="1" customWidth="1"/>
    <col min="14084" max="14086" width="18.5703125" style="1" customWidth="1"/>
    <col min="14087" max="14087" width="31" style="1" customWidth="1"/>
    <col min="14088" max="14333" width="11.42578125" style="1"/>
    <col min="14334" max="14334" width="28.28515625" style="1" customWidth="1"/>
    <col min="14335" max="14335" width="13.85546875" style="1" bestFit="1" customWidth="1"/>
    <col min="14336" max="14336" width="11.42578125" style="1"/>
    <col min="14337" max="14337" width="14.7109375" style="1" customWidth="1"/>
    <col min="14338" max="14338" width="18.140625" style="1" customWidth="1"/>
    <col min="14339" max="14339" width="13.140625" style="1" customWidth="1"/>
    <col min="14340" max="14342" width="18.5703125" style="1" customWidth="1"/>
    <col min="14343" max="14343" width="31" style="1" customWidth="1"/>
    <col min="14344" max="14589" width="11.42578125" style="1"/>
    <col min="14590" max="14590" width="28.28515625" style="1" customWidth="1"/>
    <col min="14591" max="14591" width="13.85546875" style="1" bestFit="1" customWidth="1"/>
    <col min="14592" max="14592" width="11.42578125" style="1"/>
    <col min="14593" max="14593" width="14.7109375" style="1" customWidth="1"/>
    <col min="14594" max="14594" width="18.140625" style="1" customWidth="1"/>
    <col min="14595" max="14595" width="13.140625" style="1" customWidth="1"/>
    <col min="14596" max="14598" width="18.5703125" style="1" customWidth="1"/>
    <col min="14599" max="14599" width="31" style="1" customWidth="1"/>
    <col min="14600" max="14845" width="11.42578125" style="1"/>
    <col min="14846" max="14846" width="28.28515625" style="1" customWidth="1"/>
    <col min="14847" max="14847" width="13.85546875" style="1" bestFit="1" customWidth="1"/>
    <col min="14848" max="14848" width="11.42578125" style="1"/>
    <col min="14849" max="14849" width="14.7109375" style="1" customWidth="1"/>
    <col min="14850" max="14850" width="18.140625" style="1" customWidth="1"/>
    <col min="14851" max="14851" width="13.140625" style="1" customWidth="1"/>
    <col min="14852" max="14854" width="18.5703125" style="1" customWidth="1"/>
    <col min="14855" max="14855" width="31" style="1" customWidth="1"/>
    <col min="14856" max="15101" width="11.42578125" style="1"/>
    <col min="15102" max="15102" width="28.28515625" style="1" customWidth="1"/>
    <col min="15103" max="15103" width="13.85546875" style="1" bestFit="1" customWidth="1"/>
    <col min="15104" max="15104" width="11.42578125" style="1"/>
    <col min="15105" max="15105" width="14.7109375" style="1" customWidth="1"/>
    <col min="15106" max="15106" width="18.140625" style="1" customWidth="1"/>
    <col min="15107" max="15107" width="13.140625" style="1" customWidth="1"/>
    <col min="15108" max="15110" width="18.5703125" style="1" customWidth="1"/>
    <col min="15111" max="15111" width="31" style="1" customWidth="1"/>
    <col min="15112" max="15357" width="11.42578125" style="1"/>
    <col min="15358" max="15358" width="28.28515625" style="1" customWidth="1"/>
    <col min="15359" max="15359" width="13.85546875" style="1" bestFit="1" customWidth="1"/>
    <col min="15360" max="15360" width="11.42578125" style="1"/>
    <col min="15361" max="15361" width="14.7109375" style="1" customWidth="1"/>
    <col min="15362" max="15362" width="18.140625" style="1" customWidth="1"/>
    <col min="15363" max="15363" width="13.140625" style="1" customWidth="1"/>
    <col min="15364" max="15366" width="18.5703125" style="1" customWidth="1"/>
    <col min="15367" max="15367" width="31" style="1" customWidth="1"/>
    <col min="15368" max="15613" width="11.42578125" style="1"/>
    <col min="15614" max="15614" width="28.28515625" style="1" customWidth="1"/>
    <col min="15615" max="15615" width="13.85546875" style="1" bestFit="1" customWidth="1"/>
    <col min="15616" max="15616" width="11.42578125" style="1"/>
    <col min="15617" max="15617" width="14.7109375" style="1" customWidth="1"/>
    <col min="15618" max="15618" width="18.140625" style="1" customWidth="1"/>
    <col min="15619" max="15619" width="13.140625" style="1" customWidth="1"/>
    <col min="15620" max="15622" width="18.5703125" style="1" customWidth="1"/>
    <col min="15623" max="15623" width="31" style="1" customWidth="1"/>
    <col min="15624" max="15869" width="11.42578125" style="1"/>
    <col min="15870" max="15870" width="28.28515625" style="1" customWidth="1"/>
    <col min="15871" max="15871" width="13.85546875" style="1" bestFit="1" customWidth="1"/>
    <col min="15872" max="15872" width="11.42578125" style="1"/>
    <col min="15873" max="15873" width="14.7109375" style="1" customWidth="1"/>
    <col min="15874" max="15874" width="18.140625" style="1" customWidth="1"/>
    <col min="15875" max="15875" width="13.140625" style="1" customWidth="1"/>
    <col min="15876" max="15878" width="18.5703125" style="1" customWidth="1"/>
    <col min="15879" max="15879" width="31" style="1" customWidth="1"/>
    <col min="15880" max="16125" width="11.42578125" style="1"/>
    <col min="16126" max="16126" width="28.28515625" style="1" customWidth="1"/>
    <col min="16127" max="16127" width="13.85546875" style="1" bestFit="1" customWidth="1"/>
    <col min="16128" max="16128" width="11.42578125" style="1"/>
    <col min="16129" max="16129" width="14.7109375" style="1" customWidth="1"/>
    <col min="16130" max="16130" width="18.140625" style="1" customWidth="1"/>
    <col min="16131" max="16131" width="13.140625" style="1" customWidth="1"/>
    <col min="16132" max="16134" width="18.5703125" style="1" customWidth="1"/>
    <col min="16135" max="16135" width="31" style="1" customWidth="1"/>
    <col min="16136" max="16384" width="11.42578125" style="1"/>
  </cols>
  <sheetData>
    <row r="1" spans="1:10" s="136" customFormat="1" ht="27" customHeight="1">
      <c r="A1" s="428" t="s">
        <v>117</v>
      </c>
      <c r="B1" s="428"/>
      <c r="C1" s="428"/>
      <c r="D1" s="428"/>
      <c r="E1" s="428"/>
      <c r="F1" s="428"/>
      <c r="G1" s="428"/>
      <c r="H1" s="428"/>
      <c r="I1" s="8"/>
    </row>
    <row r="2" spans="1:10" ht="19.5" customHeight="1">
      <c r="A2" s="429" t="s">
        <v>33</v>
      </c>
      <c r="B2" s="429" t="s">
        <v>2</v>
      </c>
      <c r="C2" s="430" t="s">
        <v>3</v>
      </c>
      <c r="D2" s="430" t="s">
        <v>4</v>
      </c>
      <c r="E2" s="430" t="s">
        <v>5</v>
      </c>
      <c r="F2" s="430" t="s">
        <v>6</v>
      </c>
      <c r="G2" s="430"/>
      <c r="H2" s="430"/>
    </row>
    <row r="3" spans="1:10" ht="19.5" customHeight="1">
      <c r="A3" s="429"/>
      <c r="B3" s="429"/>
      <c r="C3" s="430"/>
      <c r="D3" s="430"/>
      <c r="E3" s="430"/>
      <c r="F3" s="208" t="s">
        <v>7</v>
      </c>
      <c r="G3" s="208" t="s">
        <v>8</v>
      </c>
      <c r="H3" s="208" t="s">
        <v>118</v>
      </c>
    </row>
    <row r="4" spans="1:10" ht="32.25" customHeight="1">
      <c r="A4" s="69" t="s">
        <v>119</v>
      </c>
      <c r="B4" s="70" t="s">
        <v>120</v>
      </c>
      <c r="C4" s="70">
        <v>1</v>
      </c>
      <c r="D4" s="209"/>
      <c r="E4" s="209"/>
      <c r="F4" s="208"/>
      <c r="G4" s="208"/>
      <c r="H4" s="208"/>
    </row>
    <row r="5" spans="1:10" ht="25.5">
      <c r="A5" s="119" t="s">
        <v>121</v>
      </c>
      <c r="B5" s="15" t="s">
        <v>56</v>
      </c>
      <c r="C5" s="15">
        <v>11</v>
      </c>
      <c r="D5" s="120">
        <f>2300000*1.004</f>
        <v>2309200</v>
      </c>
      <c r="E5" s="212">
        <f>+(C5*D5)</f>
        <v>25401200</v>
      </c>
      <c r="F5" s="199"/>
      <c r="G5" s="199">
        <f>+E5</f>
        <v>25401200</v>
      </c>
      <c r="H5" s="199"/>
      <c r="I5" s="223" t="s">
        <v>226</v>
      </c>
    </row>
    <row r="6" spans="1:10" ht="38.25">
      <c r="A6" s="119" t="s">
        <v>122</v>
      </c>
      <c r="B6" s="15" t="s">
        <v>56</v>
      </c>
      <c r="C6" s="15">
        <v>1</v>
      </c>
      <c r="D6" s="120">
        <f>9500000*1.004</f>
        <v>9538000</v>
      </c>
      <c r="E6" s="224">
        <f>+(C6*D6)</f>
        <v>9538000</v>
      </c>
      <c r="F6" s="225"/>
      <c r="G6" s="225">
        <f t="shared" ref="G6:G47" si="0">+E6</f>
        <v>9538000</v>
      </c>
      <c r="H6" s="121"/>
      <c r="I6" s="223" t="str">
        <f>+A6</f>
        <v>Auditoria de seguimiento y actualización normas ISO 9001 e ISO 14001 versión 2015</v>
      </c>
      <c r="J6" s="10">
        <f>+E6</f>
        <v>9538000</v>
      </c>
    </row>
    <row r="7" spans="1:10" ht="38.25">
      <c r="A7" s="119" t="s">
        <v>123</v>
      </c>
      <c r="B7" s="15" t="s">
        <v>22</v>
      </c>
      <c r="C7" s="15">
        <v>1</v>
      </c>
      <c r="D7" s="120">
        <f>10000000*1.004-615053</f>
        <v>9424947</v>
      </c>
      <c r="E7" s="224">
        <f>+(C7*D7)</f>
        <v>9424947</v>
      </c>
      <c r="F7" s="225"/>
      <c r="G7" s="225">
        <f t="shared" si="0"/>
        <v>9424947</v>
      </c>
      <c r="H7" s="121"/>
      <c r="I7" s="223" t="str">
        <f>+A7</f>
        <v>Material divulgativo Sistema Integrado de Gestión (agendas 2017)</v>
      </c>
      <c r="J7" s="10">
        <f>+E7</f>
        <v>9424947</v>
      </c>
    </row>
    <row r="8" spans="1:10" ht="25.5">
      <c r="A8" s="122" t="s">
        <v>124</v>
      </c>
      <c r="B8" s="15" t="s">
        <v>56</v>
      </c>
      <c r="C8" s="15">
        <v>9</v>
      </c>
      <c r="D8" s="120">
        <f>3000000*1.004</f>
        <v>3012000</v>
      </c>
      <c r="E8" s="212">
        <f>+D8*C8</f>
        <v>27108000</v>
      </c>
      <c r="F8" s="199"/>
      <c r="G8" s="199">
        <f t="shared" si="0"/>
        <v>27108000</v>
      </c>
      <c r="H8" s="199"/>
    </row>
    <row r="9" spans="1:10" ht="26.25" customHeight="1">
      <c r="A9" s="122" t="s">
        <v>125</v>
      </c>
      <c r="B9" s="123" t="s">
        <v>56</v>
      </c>
      <c r="C9" s="123">
        <v>10</v>
      </c>
      <c r="D9" s="11">
        <f>3000000*1.004</f>
        <v>3012000</v>
      </c>
      <c r="E9" s="224">
        <f>+D9*C9</f>
        <v>30120000</v>
      </c>
      <c r="F9" s="225"/>
      <c r="G9" s="225">
        <f t="shared" si="0"/>
        <v>30120000</v>
      </c>
      <c r="H9" s="198"/>
      <c r="I9" s="233" t="str">
        <f>+A9</f>
        <v>Profesional Apoyo MECI 1000</v>
      </c>
      <c r="J9" s="10">
        <f>+E9</f>
        <v>30120000</v>
      </c>
    </row>
    <row r="10" spans="1:10" ht="36.75" customHeight="1">
      <c r="A10" s="69" t="s">
        <v>126</v>
      </c>
      <c r="B10" s="70" t="s">
        <v>14</v>
      </c>
      <c r="C10" s="70">
        <v>50</v>
      </c>
      <c r="D10" s="124"/>
      <c r="E10" s="11"/>
      <c r="F10" s="125"/>
      <c r="G10" s="121"/>
      <c r="H10" s="11"/>
    </row>
    <row r="11" spans="1:10" ht="25.5">
      <c r="A11" s="126" t="s">
        <v>127</v>
      </c>
      <c r="B11" s="15" t="s">
        <v>128</v>
      </c>
      <c r="C11" s="15">
        <v>12</v>
      </c>
      <c r="D11" s="120">
        <f>98205000*1.004</f>
        <v>98597820</v>
      </c>
      <c r="E11" s="212">
        <f>+D11</f>
        <v>98597820</v>
      </c>
      <c r="F11" s="214"/>
      <c r="G11" s="213">
        <f t="shared" si="0"/>
        <v>98597820</v>
      </c>
      <c r="H11" s="200"/>
    </row>
    <row r="12" spans="1:10" s="157" customFormat="1" ht="25.5">
      <c r="A12" s="126" t="s">
        <v>129</v>
      </c>
      <c r="B12" s="15" t="s">
        <v>22</v>
      </c>
      <c r="C12" s="15">
        <v>1</v>
      </c>
      <c r="D12" s="120"/>
      <c r="E12" s="127"/>
      <c r="F12" s="125"/>
      <c r="G12" s="121">
        <f>+E12</f>
        <v>0</v>
      </c>
      <c r="H12" s="11"/>
      <c r="I12" s="229"/>
    </row>
    <row r="13" spans="1:10" ht="28.5" customHeight="1">
      <c r="A13" s="126" t="s">
        <v>130</v>
      </c>
      <c r="B13" s="15" t="s">
        <v>22</v>
      </c>
      <c r="C13" s="15">
        <v>1</v>
      </c>
      <c r="D13" s="127">
        <f>(1800000*3+6800000*5)*1.004</f>
        <v>39557600</v>
      </c>
      <c r="E13" s="224">
        <v>39557600</v>
      </c>
      <c r="F13" s="226"/>
      <c r="G13" s="121"/>
      <c r="H13" s="11">
        <f>+E13</f>
        <v>39557600</v>
      </c>
      <c r="I13" s="223" t="str">
        <f>+A13</f>
        <v>Reposición equipos de cómputo</v>
      </c>
      <c r="J13" s="10">
        <f>+E13</f>
        <v>39557600</v>
      </c>
    </row>
    <row r="14" spans="1:10" ht="25.5">
      <c r="A14" s="126" t="s">
        <v>131</v>
      </c>
      <c r="B14" s="15" t="s">
        <v>22</v>
      </c>
      <c r="C14" s="15">
        <v>1</v>
      </c>
      <c r="D14" s="127">
        <f>10503054*1.004</f>
        <v>10545066.216</v>
      </c>
      <c r="E14" s="212">
        <f>+D14</f>
        <v>10545066.216</v>
      </c>
      <c r="F14" s="195"/>
      <c r="G14" s="199">
        <f>+E14</f>
        <v>10545066.216</v>
      </c>
      <c r="H14" s="200"/>
      <c r="I14" s="230"/>
    </row>
    <row r="15" spans="1:10" ht="25.5">
      <c r="A15" s="126" t="s">
        <v>132</v>
      </c>
      <c r="B15" s="15" t="s">
        <v>22</v>
      </c>
      <c r="C15" s="15">
        <v>1</v>
      </c>
      <c r="D15" s="120">
        <f>(11745000*1.0371)*1.004</f>
        <v>12229462.457999999</v>
      </c>
      <c r="E15" s="224">
        <f>+D15</f>
        <v>12229462.457999999</v>
      </c>
      <c r="F15" s="226"/>
      <c r="G15" s="121"/>
      <c r="H15" s="11">
        <f>+E15</f>
        <v>12229462.457999999</v>
      </c>
      <c r="I15" s="230" t="str">
        <f>+A15</f>
        <v xml:space="preserve">Mantenimiento para dispositivos y sistemas eléctricos </v>
      </c>
      <c r="J15" s="10">
        <f>+E15</f>
        <v>12229462.457999999</v>
      </c>
    </row>
    <row r="16" spans="1:10" ht="25.5">
      <c r="A16" s="217" t="s">
        <v>133</v>
      </c>
      <c r="B16" s="206" t="s">
        <v>22</v>
      </c>
      <c r="C16" s="206">
        <v>1</v>
      </c>
      <c r="D16" s="216">
        <f>22000000*2*1.004</f>
        <v>44176000</v>
      </c>
      <c r="E16" s="224">
        <f>+D16</f>
        <v>44176000</v>
      </c>
      <c r="F16" s="226"/>
      <c r="G16" s="198"/>
      <c r="H16" s="218">
        <f>+E16</f>
        <v>44176000</v>
      </c>
      <c r="I16" s="223" t="str">
        <f>+A16</f>
        <v>Adquisición de UPS para sede principal y DT´s</v>
      </c>
      <c r="J16" s="10">
        <f>+E16</f>
        <v>44176000</v>
      </c>
    </row>
    <row r="17" spans="1:10" ht="24.75" customHeight="1">
      <c r="A17" s="126" t="s">
        <v>134</v>
      </c>
      <c r="B17" s="15" t="s">
        <v>22</v>
      </c>
      <c r="C17" s="15">
        <v>1</v>
      </c>
      <c r="D17" s="120">
        <v>15000000</v>
      </c>
      <c r="E17" s="212">
        <f>+D17*1.004</f>
        <v>15060000</v>
      </c>
      <c r="F17" s="195"/>
      <c r="G17" s="199">
        <f t="shared" si="0"/>
        <v>15060000</v>
      </c>
      <c r="H17" s="200"/>
    </row>
    <row r="18" spans="1:10" ht="25.5">
      <c r="A18" s="126" t="s">
        <v>135</v>
      </c>
      <c r="B18" s="15" t="s">
        <v>128</v>
      </c>
      <c r="C18" s="15">
        <v>12</v>
      </c>
      <c r="D18" s="120">
        <f>10709000*1.004</f>
        <v>10751836</v>
      </c>
      <c r="E18" s="180">
        <f>156857238*1.004</f>
        <v>157484666.95199999</v>
      </c>
      <c r="F18" s="179"/>
      <c r="G18" s="181"/>
      <c r="H18" s="187">
        <f>+E18</f>
        <v>157484666.95199999</v>
      </c>
    </row>
    <row r="19" spans="1:10" ht="25.5">
      <c r="A19" s="126" t="s">
        <v>136</v>
      </c>
      <c r="B19" s="15" t="s">
        <v>137</v>
      </c>
      <c r="C19" s="15">
        <v>80</v>
      </c>
      <c r="D19" s="120">
        <f>(15081670*1.004)/80</f>
        <v>189274.95850000001</v>
      </c>
      <c r="E19" s="224">
        <v>15749713</v>
      </c>
      <c r="F19" s="226"/>
      <c r="G19" s="121">
        <v>607716</v>
      </c>
      <c r="H19" s="11">
        <f>+E19-G19</f>
        <v>15141997</v>
      </c>
      <c r="I19" s="223" t="str">
        <f>+A19</f>
        <v>Servicio de correo electrónico corporativo</v>
      </c>
      <c r="J19" s="10">
        <f>+E19</f>
        <v>15749713</v>
      </c>
    </row>
    <row r="20" spans="1:10" ht="31.5" customHeight="1">
      <c r="A20" s="126" t="s">
        <v>138</v>
      </c>
      <c r="B20" s="15" t="s">
        <v>128</v>
      </c>
      <c r="C20" s="15">
        <v>12</v>
      </c>
      <c r="D20" s="120" t="e">
        <f>+#REF!</f>
        <v>#REF!</v>
      </c>
      <c r="E20" s="183" t="e">
        <f>+C20*D20</f>
        <v>#REF!</v>
      </c>
      <c r="F20" s="195"/>
      <c r="G20" s="199" t="e">
        <f t="shared" si="0"/>
        <v>#REF!</v>
      </c>
      <c r="H20" s="200"/>
    </row>
    <row r="21" spans="1:10" ht="38.25">
      <c r="A21" s="126" t="s">
        <v>139</v>
      </c>
      <c r="B21" s="15" t="s">
        <v>22</v>
      </c>
      <c r="C21" s="15">
        <v>1</v>
      </c>
      <c r="D21" s="120">
        <f>10000000*1.004</f>
        <v>10040000</v>
      </c>
      <c r="E21" s="180">
        <f>+C21*D21</f>
        <v>10040000</v>
      </c>
      <c r="F21" s="179"/>
      <c r="G21" s="181">
        <f t="shared" si="0"/>
        <v>10040000</v>
      </c>
      <c r="H21" s="187"/>
    </row>
    <row r="22" spans="1:10" ht="24" customHeight="1">
      <c r="A22" s="126" t="s">
        <v>140</v>
      </c>
      <c r="B22" s="15" t="s">
        <v>22</v>
      </c>
      <c r="C22" s="15">
        <v>1</v>
      </c>
      <c r="D22" s="120">
        <f>5149000*1.004</f>
        <v>5169596</v>
      </c>
      <c r="E22" s="183">
        <f>+C22*D22</f>
        <v>5169596</v>
      </c>
      <c r="F22" s="195"/>
      <c r="G22" s="199">
        <f t="shared" si="0"/>
        <v>5169596</v>
      </c>
      <c r="H22" s="200"/>
    </row>
    <row r="23" spans="1:10" ht="25.5">
      <c r="A23" s="126" t="s">
        <v>141</v>
      </c>
      <c r="B23" s="15" t="s">
        <v>19</v>
      </c>
      <c r="C23" s="15">
        <v>1</v>
      </c>
      <c r="D23" s="120"/>
      <c r="E23" s="127"/>
      <c r="F23" s="125"/>
      <c r="G23" s="121"/>
      <c r="H23" s="11">
        <f>+E23</f>
        <v>0</v>
      </c>
    </row>
    <row r="24" spans="1:10" ht="38.25">
      <c r="A24" s="119" t="s">
        <v>142</v>
      </c>
      <c r="B24" s="15" t="s">
        <v>19</v>
      </c>
      <c r="C24" s="123">
        <v>2</v>
      </c>
      <c r="D24" s="128"/>
      <c r="E24" s="127"/>
      <c r="F24" s="125"/>
      <c r="G24" s="121"/>
      <c r="H24" s="11">
        <f>+E24</f>
        <v>0</v>
      </c>
    </row>
    <row r="25" spans="1:10" ht="76.5">
      <c r="A25" s="217" t="s">
        <v>143</v>
      </c>
      <c r="B25" s="206" t="s">
        <v>22</v>
      </c>
      <c r="C25" s="206">
        <v>1</v>
      </c>
      <c r="D25" s="216">
        <f>83538000*1.004</f>
        <v>83872152</v>
      </c>
      <c r="E25" s="224">
        <f>+D25</f>
        <v>83872152</v>
      </c>
      <c r="F25" s="226"/>
      <c r="G25" s="198"/>
      <c r="H25" s="218">
        <f>+E25</f>
        <v>83872152</v>
      </c>
      <c r="I25" s="223" t="str">
        <f>+A25</f>
        <v>Contratar el diseño y estructuración de la Geodatabase conforme a los lineamientos establecidos por el ICDE y con base en información oficial</v>
      </c>
      <c r="J25" s="10">
        <f>+E25</f>
        <v>83872152</v>
      </c>
    </row>
    <row r="26" spans="1:10" ht="24">
      <c r="A26" s="69" t="s">
        <v>144</v>
      </c>
      <c r="B26" s="129" t="s">
        <v>145</v>
      </c>
      <c r="C26" s="129">
        <v>1</v>
      </c>
      <c r="D26" s="124"/>
      <c r="E26" s="11"/>
      <c r="F26" s="125"/>
      <c r="G26" s="121">
        <f>+E26</f>
        <v>0</v>
      </c>
      <c r="H26" s="11"/>
    </row>
    <row r="27" spans="1:10" ht="25.5">
      <c r="A27" s="126" t="s">
        <v>146</v>
      </c>
      <c r="B27" s="15" t="s">
        <v>22</v>
      </c>
      <c r="C27" s="15">
        <v>1</v>
      </c>
      <c r="D27" s="120">
        <f>10000000*1.004</f>
        <v>10040000</v>
      </c>
      <c r="E27" s="180">
        <f>+D27</f>
        <v>10040000</v>
      </c>
      <c r="F27" s="179"/>
      <c r="G27" s="181">
        <f t="shared" si="0"/>
        <v>10040000</v>
      </c>
      <c r="H27" s="187"/>
    </row>
    <row r="28" spans="1:10" ht="38.25">
      <c r="A28" s="31" t="s">
        <v>147</v>
      </c>
      <c r="B28" s="15" t="s">
        <v>22</v>
      </c>
      <c r="C28" s="15">
        <v>1</v>
      </c>
      <c r="D28" s="120">
        <f>20000000*1.004</f>
        <v>20080000</v>
      </c>
      <c r="E28" s="224">
        <f>+D28</f>
        <v>20080000</v>
      </c>
      <c r="F28" s="226"/>
      <c r="G28" s="198"/>
      <c r="H28" s="218">
        <f>+D28</f>
        <v>20080000</v>
      </c>
      <c r="I28" s="223" t="str">
        <f>+A28</f>
        <v>Contratar la adquisición de un software para el centro de documentación</v>
      </c>
      <c r="J28" s="10">
        <f>+E28</f>
        <v>20080000</v>
      </c>
    </row>
    <row r="29" spans="1:10" ht="72">
      <c r="A29" s="69" t="s">
        <v>148</v>
      </c>
      <c r="B29" s="70" t="s">
        <v>149</v>
      </c>
      <c r="C29" s="70">
        <v>1</v>
      </c>
      <c r="D29" s="120"/>
      <c r="E29" s="127"/>
      <c r="F29" s="127"/>
      <c r="G29" s="121"/>
      <c r="H29" s="127"/>
    </row>
    <row r="30" spans="1:10" ht="25.5">
      <c r="A30" s="35" t="s">
        <v>150</v>
      </c>
      <c r="B30" s="192" t="s">
        <v>22</v>
      </c>
      <c r="C30" s="193">
        <v>1</v>
      </c>
      <c r="D30" s="194">
        <f>584236942*1.004</f>
        <v>586573889.76800001</v>
      </c>
      <c r="E30" s="203">
        <f>+D30</f>
        <v>586573889.76800001</v>
      </c>
      <c r="F30" s="201"/>
      <c r="G30" s="202">
        <f t="shared" si="0"/>
        <v>586573889.76800001</v>
      </c>
      <c r="H30" s="201"/>
    </row>
    <row r="31" spans="1:10" ht="33.75" customHeight="1">
      <c r="A31" s="35" t="s">
        <v>222</v>
      </c>
      <c r="B31" s="192" t="s">
        <v>22</v>
      </c>
      <c r="C31" s="193">
        <v>1</v>
      </c>
      <c r="D31" s="194">
        <f>46667578.6*1.004</f>
        <v>46854248.914400004</v>
      </c>
      <c r="E31" s="203">
        <f>+D31</f>
        <v>46854248.914400004</v>
      </c>
      <c r="F31" s="201"/>
      <c r="G31" s="202">
        <v>28315929.5</v>
      </c>
      <c r="H31" s="201">
        <f>+E31-G31</f>
        <v>18538319.414400004</v>
      </c>
    </row>
    <row r="32" spans="1:10" ht="25.5">
      <c r="A32" s="35" t="s">
        <v>151</v>
      </c>
      <c r="B32" s="192" t="s">
        <v>22</v>
      </c>
      <c r="C32" s="193">
        <v>1</v>
      </c>
      <c r="D32" s="194">
        <f>494851744*1.004</f>
        <v>496831150.97600001</v>
      </c>
      <c r="E32" s="203">
        <f>+D32</f>
        <v>496831150.97600001</v>
      </c>
      <c r="F32" s="210"/>
      <c r="G32" s="211">
        <f t="shared" si="0"/>
        <v>496831150.97600001</v>
      </c>
      <c r="H32" s="210"/>
      <c r="I32" s="231" t="s">
        <v>225</v>
      </c>
      <c r="J32" s="26">
        <v>392882061</v>
      </c>
    </row>
    <row r="33" spans="1:11" ht="25.5">
      <c r="A33" s="31" t="s">
        <v>152</v>
      </c>
      <c r="B33" s="123" t="s">
        <v>22</v>
      </c>
      <c r="C33" s="15">
        <v>1</v>
      </c>
      <c r="D33" s="125"/>
      <c r="E33" s="125"/>
      <c r="F33" s="127"/>
      <c r="G33" s="121">
        <f t="shared" si="0"/>
        <v>0</v>
      </c>
      <c r="H33" s="127"/>
      <c r="I33" s="231"/>
      <c r="J33" s="236">
        <f>+E32-J32</f>
        <v>103949089.97600001</v>
      </c>
    </row>
    <row r="34" spans="1:11" ht="36">
      <c r="A34" s="69" t="s">
        <v>153</v>
      </c>
      <c r="B34" s="70" t="s">
        <v>154</v>
      </c>
      <c r="C34" s="70">
        <v>1</v>
      </c>
      <c r="D34" s="120"/>
      <c r="E34" s="127"/>
      <c r="F34" s="127"/>
      <c r="G34" s="121">
        <f t="shared" si="0"/>
        <v>0</v>
      </c>
      <c r="H34" s="127"/>
      <c r="I34" s="231"/>
    </row>
    <row r="35" spans="1:11" ht="32.25" customHeight="1">
      <c r="A35" s="72" t="s">
        <v>223</v>
      </c>
      <c r="B35" s="123" t="s">
        <v>22</v>
      </c>
      <c r="C35" s="15">
        <v>1</v>
      </c>
      <c r="D35" s="191">
        <v>20695053</v>
      </c>
      <c r="E35" s="190">
        <v>20695052.579999901</v>
      </c>
      <c r="F35" s="127"/>
      <c r="G35" s="121">
        <f>+E35</f>
        <v>20695052.579999901</v>
      </c>
      <c r="H35" s="127"/>
    </row>
    <row r="36" spans="1:11" ht="25.5">
      <c r="A36" s="31" t="s">
        <v>155</v>
      </c>
      <c r="B36" s="123" t="s">
        <v>22</v>
      </c>
      <c r="C36" s="15">
        <v>1</v>
      </c>
      <c r="D36" s="125">
        <f>340715847.6*1.004</f>
        <v>342078710.99040002</v>
      </c>
      <c r="E36" s="188">
        <v>297352056.14639997</v>
      </c>
      <c r="F36" s="127"/>
      <c r="G36" s="121"/>
      <c r="H36" s="127">
        <f>+E36</f>
        <v>297352056.14639997</v>
      </c>
      <c r="I36" s="232">
        <f>400000000*1.004</f>
        <v>401600000</v>
      </c>
    </row>
    <row r="37" spans="1:11" ht="48" customHeight="1">
      <c r="A37" s="204" t="s">
        <v>227</v>
      </c>
      <c r="B37" s="205" t="s">
        <v>82</v>
      </c>
      <c r="C37" s="206">
        <v>1</v>
      </c>
      <c r="D37" s="179">
        <f>44548461*1.004</f>
        <v>44726654.843999997</v>
      </c>
      <c r="E37" s="179">
        <f>+D37</f>
        <v>44726654.843999997</v>
      </c>
      <c r="F37" s="180"/>
      <c r="G37" s="181"/>
      <c r="H37" s="180">
        <f>+E37</f>
        <v>44726654.843999997</v>
      </c>
      <c r="I37" s="232" t="str">
        <f>+A37</f>
        <v xml:space="preserve">Construcción  vía de circulación peatonal </v>
      </c>
      <c r="J37" s="184">
        <f>+E37</f>
        <v>44726654.843999997</v>
      </c>
    </row>
    <row r="38" spans="1:11" ht="25.5">
      <c r="A38" s="31" t="s">
        <v>224</v>
      </c>
      <c r="B38" s="123" t="s">
        <v>22</v>
      </c>
      <c r="C38" s="15">
        <v>1</v>
      </c>
      <c r="D38" s="125">
        <f>40000000*1.004</f>
        <v>40160000</v>
      </c>
      <c r="E38" s="188">
        <f>+H38</f>
        <v>19041984.323199868</v>
      </c>
      <c r="F38" s="127"/>
      <c r="G38" s="198"/>
      <c r="H38" s="197">
        <v>19041984.323199868</v>
      </c>
      <c r="I38" s="234">
        <f>+D38</f>
        <v>40160000</v>
      </c>
      <c r="J38" s="235">
        <f>+E38</f>
        <v>19041984.323199868</v>
      </c>
      <c r="K38" s="1" t="s">
        <v>228</v>
      </c>
    </row>
    <row r="39" spans="1:11" ht="25.5">
      <c r="A39" s="31" t="s">
        <v>156</v>
      </c>
      <c r="B39" s="123" t="s">
        <v>22</v>
      </c>
      <c r="C39" s="15">
        <v>1</v>
      </c>
      <c r="D39" s="182"/>
      <c r="E39" s="125"/>
      <c r="F39" s="127"/>
      <c r="G39" s="121">
        <f>+E39</f>
        <v>0</v>
      </c>
      <c r="H39" s="127"/>
      <c r="I39" s="231">
        <f>SUM(I36:I38)</f>
        <v>441760000</v>
      </c>
    </row>
    <row r="40" spans="1:11">
      <c r="A40" s="69" t="s">
        <v>157</v>
      </c>
      <c r="B40" s="70" t="s">
        <v>81</v>
      </c>
      <c r="C40" s="70">
        <v>1</v>
      </c>
      <c r="D40" s="120"/>
      <c r="E40" s="127"/>
      <c r="F40" s="127"/>
      <c r="G40" s="121">
        <f t="shared" si="0"/>
        <v>0</v>
      </c>
      <c r="H40" s="127"/>
    </row>
    <row r="41" spans="1:11" ht="25.5">
      <c r="A41" s="31" t="s">
        <v>158</v>
      </c>
      <c r="B41" s="15" t="s">
        <v>22</v>
      </c>
      <c r="C41" s="15">
        <v>1</v>
      </c>
      <c r="D41" s="196">
        <f>10000000*1.004</f>
        <v>10040000</v>
      </c>
      <c r="E41" s="125"/>
      <c r="F41" s="127"/>
      <c r="G41" s="121">
        <f t="shared" si="0"/>
        <v>0</v>
      </c>
      <c r="H41" s="127"/>
      <c r="I41" s="230">
        <f>+H36+H38</f>
        <v>316394040.46959984</v>
      </c>
    </row>
    <row r="42" spans="1:11" ht="24">
      <c r="A42" s="69" t="s">
        <v>159</v>
      </c>
      <c r="B42" s="70" t="s">
        <v>160</v>
      </c>
      <c r="C42" s="70">
        <v>1</v>
      </c>
      <c r="D42" s="120"/>
      <c r="E42" s="127"/>
      <c r="F42" s="127"/>
      <c r="G42" s="121">
        <f t="shared" si="0"/>
        <v>0</v>
      </c>
      <c r="H42" s="127"/>
      <c r="I42" s="231"/>
    </row>
    <row r="43" spans="1:11" ht="37.5" customHeight="1">
      <c r="A43" s="31" t="s">
        <v>161</v>
      </c>
      <c r="B43" s="15" t="s">
        <v>160</v>
      </c>
      <c r="C43" s="15">
        <v>1</v>
      </c>
      <c r="D43" s="216">
        <f>50000000*1.004</f>
        <v>50200000</v>
      </c>
      <c r="E43" s="224">
        <v>50200000</v>
      </c>
      <c r="F43" s="224"/>
      <c r="G43" s="198"/>
      <c r="H43" s="197">
        <f>+E43</f>
        <v>50200000</v>
      </c>
      <c r="I43" s="223" t="str">
        <f>+A43</f>
        <v xml:space="preserve">Apoyo  actualización catastral </v>
      </c>
      <c r="J43" s="10">
        <f>+E43</f>
        <v>50200000</v>
      </c>
    </row>
    <row r="44" spans="1:11" ht="36">
      <c r="A44" s="69" t="s">
        <v>64</v>
      </c>
      <c r="B44" s="70" t="s">
        <v>65</v>
      </c>
      <c r="C44" s="70">
        <v>100</v>
      </c>
      <c r="D44" s="125"/>
      <c r="E44" s="125"/>
      <c r="F44" s="11"/>
      <c r="G44" s="121">
        <f t="shared" si="0"/>
        <v>0</v>
      </c>
      <c r="H44" s="125"/>
    </row>
    <row r="45" spans="1:11" ht="38.25">
      <c r="A45" s="31" t="s">
        <v>162</v>
      </c>
      <c r="B45" s="130" t="s">
        <v>22</v>
      </c>
      <c r="C45" s="130">
        <v>1</v>
      </c>
      <c r="D45" s="120">
        <f>+E45</f>
        <v>4809201</v>
      </c>
      <c r="E45" s="227">
        <v>4809201</v>
      </c>
      <c r="F45" s="228"/>
      <c r="G45" s="121">
        <f t="shared" si="0"/>
        <v>4809201</v>
      </c>
      <c r="H45" s="125"/>
      <c r="I45" s="223" t="str">
        <f>+A45</f>
        <v>Adquisición de papeleria ,  utiles de oficina y consumibles para equipo de impresión</v>
      </c>
      <c r="J45" s="10">
        <f>+E45</f>
        <v>4809201</v>
      </c>
    </row>
    <row r="46" spans="1:11" ht="25.5">
      <c r="A46" s="119" t="s">
        <v>163</v>
      </c>
      <c r="B46" s="130" t="s">
        <v>22</v>
      </c>
      <c r="C46" s="130">
        <v>1</v>
      </c>
      <c r="D46" s="215">
        <f>+E46</f>
        <v>1506000</v>
      </c>
      <c r="E46" s="215">
        <f>1500000*1.004</f>
        <v>1506000</v>
      </c>
      <c r="F46" s="200"/>
      <c r="G46" s="199">
        <f t="shared" si="0"/>
        <v>1506000</v>
      </c>
      <c r="H46" s="125"/>
    </row>
    <row r="47" spans="1:11" ht="140.25">
      <c r="A47" s="219" t="s">
        <v>164</v>
      </c>
      <c r="B47" s="220" t="s">
        <v>22</v>
      </c>
      <c r="C47" s="220">
        <v>1</v>
      </c>
      <c r="D47" s="215">
        <f>+E47</f>
        <v>2008000</v>
      </c>
      <c r="E47" s="221">
        <f>2000000*1.004</f>
        <v>2008000</v>
      </c>
      <c r="F47" s="222"/>
      <c r="G47" s="213">
        <f t="shared" si="0"/>
        <v>2008000</v>
      </c>
      <c r="H47" s="195"/>
    </row>
    <row r="48" spans="1:11">
      <c r="A48" s="69"/>
      <c r="B48" s="70"/>
      <c r="C48" s="70"/>
      <c r="D48" s="125"/>
      <c r="E48" s="125"/>
      <c r="F48" s="11"/>
      <c r="G48" s="125"/>
      <c r="H48" s="125"/>
    </row>
    <row r="49" spans="1:8">
      <c r="A49" s="392" t="s">
        <v>27</v>
      </c>
      <c r="B49" s="392"/>
      <c r="C49" s="392"/>
      <c r="D49" s="392"/>
      <c r="E49" s="131" t="e">
        <f>SUM(E5:E47)</f>
        <v>#REF!</v>
      </c>
      <c r="F49" s="132" t="e">
        <f>+'FUENTES Y USOS'!#REF!</f>
        <v>#REF!</v>
      </c>
      <c r="G49" s="131" t="e">
        <f>SUM(G4:G47)</f>
        <v>#REF!</v>
      </c>
      <c r="H49" s="131">
        <f>SUM(H4:H47)</f>
        <v>802400893.13799977</v>
      </c>
    </row>
    <row r="50" spans="1:8">
      <c r="A50" s="393" t="s">
        <v>28</v>
      </c>
      <c r="B50" s="393"/>
      <c r="C50" s="393"/>
      <c r="D50" s="393"/>
      <c r="E50" s="133" t="e">
        <f>+'FUENTES Y USOS'!#REF!</f>
        <v>#REF!</v>
      </c>
      <c r="F50" s="134" t="e">
        <f>+'FUENTES Y USOS'!#REF!</f>
        <v>#REF!</v>
      </c>
      <c r="G50" s="134" t="e">
        <f>+'FUENTES Y USOS'!#REF!</f>
        <v>#REF!</v>
      </c>
      <c r="H50" s="134" t="e">
        <f>+'FUENTES Y USOS'!#REF!</f>
        <v>#REF!</v>
      </c>
    </row>
    <row r="51" spans="1:8">
      <c r="A51" s="392" t="s">
        <v>29</v>
      </c>
      <c r="B51" s="392"/>
      <c r="C51" s="392"/>
      <c r="D51" s="392"/>
      <c r="E51" s="160" t="e">
        <f>+E50-E49</f>
        <v>#REF!</v>
      </c>
      <c r="F51" s="160" t="e">
        <f>+F50-F49</f>
        <v>#REF!</v>
      </c>
      <c r="G51" s="160" t="e">
        <f>+G50-G49</f>
        <v>#REF!</v>
      </c>
      <c r="H51" s="160" t="e">
        <f>+H50-H49</f>
        <v>#REF!</v>
      </c>
    </row>
    <row r="56" spans="1:8">
      <c r="E56" s="184">
        <f>+E30+E31+E11+E5</f>
        <v>757427158.68239999</v>
      </c>
    </row>
    <row r="58" spans="1:8">
      <c r="E58" s="10">
        <f>+E5</f>
        <v>25401200</v>
      </c>
      <c r="G58" s="1">
        <f>20000000+612603</f>
        <v>20612603</v>
      </c>
    </row>
    <row r="59" spans="1:8">
      <c r="G59" s="1">
        <f>+G58*1.004</f>
        <v>20695053.412</v>
      </c>
    </row>
    <row r="62" spans="1:8">
      <c r="E62" s="1">
        <v>342078711</v>
      </c>
    </row>
    <row r="64" spans="1:8">
      <c r="E64" s="26">
        <f>+E62/1.004</f>
        <v>340715847.60956174</v>
      </c>
    </row>
  </sheetData>
  <mergeCells count="10">
    <mergeCell ref="A49:D49"/>
    <mergeCell ref="A50:D50"/>
    <mergeCell ref="A51:D51"/>
    <mergeCell ref="A1:H1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0"/>
  <sheetViews>
    <sheetView zoomScale="90" zoomScaleNormal="90" workbookViewId="0">
      <pane ySplit="3" topLeftCell="A10" activePane="bottomLeft" state="frozen"/>
      <selection pane="bottomLeft" sqref="A1:L1"/>
    </sheetView>
  </sheetViews>
  <sheetFormatPr baseColWidth="10" defaultRowHeight="12.75"/>
  <cols>
    <col min="1" max="1" width="42.85546875" style="152" customWidth="1"/>
    <col min="2" max="2" width="13.85546875" style="152" bestFit="1" customWidth="1"/>
    <col min="3" max="3" width="11.7109375" style="152" bestFit="1" customWidth="1"/>
    <col min="4" max="4" width="16.85546875" style="152" customWidth="1"/>
    <col min="5" max="5" width="18.140625" style="152" bestFit="1" customWidth="1"/>
    <col min="6" max="6" width="14.85546875" style="152" bestFit="1" customWidth="1"/>
    <col min="7" max="7" width="14.28515625" style="152" customWidth="1"/>
    <col min="8" max="8" width="14.85546875" style="152" customWidth="1"/>
    <col min="9" max="9" width="11.5703125" style="152" bestFit="1" customWidth="1"/>
    <col min="10" max="10" width="14.85546875" style="152" bestFit="1" customWidth="1"/>
    <col min="11" max="11" width="14.85546875" style="152" customWidth="1"/>
    <col min="12" max="12" width="11.5703125" style="152" bestFit="1" customWidth="1"/>
    <col min="13" max="13" width="24.5703125" style="152" customWidth="1"/>
    <col min="14" max="14" width="13.85546875" style="152" bestFit="1" customWidth="1"/>
    <col min="15" max="256" width="11.42578125" style="152"/>
    <col min="257" max="257" width="39.42578125" style="152" customWidth="1"/>
    <col min="258" max="258" width="13.85546875" style="152" bestFit="1" customWidth="1"/>
    <col min="259" max="259" width="11.7109375" style="152" bestFit="1" customWidth="1"/>
    <col min="260" max="260" width="16.85546875" style="152" customWidth="1"/>
    <col min="261" max="261" width="18.140625" style="152" bestFit="1" customWidth="1"/>
    <col min="262" max="262" width="14.85546875" style="152" bestFit="1" customWidth="1"/>
    <col min="263" max="263" width="14.28515625" style="152" customWidth="1"/>
    <col min="264" max="267" width="11.5703125" style="152" bestFit="1" customWidth="1"/>
    <col min="268" max="268" width="16.5703125" style="152" bestFit="1" customWidth="1"/>
    <col min="269" max="269" width="11.42578125" style="152"/>
    <col min="270" max="270" width="13.85546875" style="152" bestFit="1" customWidth="1"/>
    <col min="271" max="512" width="11.42578125" style="152"/>
    <col min="513" max="513" width="39.42578125" style="152" customWidth="1"/>
    <col min="514" max="514" width="13.85546875" style="152" bestFit="1" customWidth="1"/>
    <col min="515" max="515" width="11.7109375" style="152" bestFit="1" customWidth="1"/>
    <col min="516" max="516" width="16.85546875" style="152" customWidth="1"/>
    <col min="517" max="517" width="18.140625" style="152" bestFit="1" customWidth="1"/>
    <col min="518" max="518" width="14.85546875" style="152" bestFit="1" customWidth="1"/>
    <col min="519" max="519" width="14.28515625" style="152" customWidth="1"/>
    <col min="520" max="523" width="11.5703125" style="152" bestFit="1" customWidth="1"/>
    <col min="524" max="524" width="16.5703125" style="152" bestFit="1" customWidth="1"/>
    <col min="525" max="525" width="11.42578125" style="152"/>
    <col min="526" max="526" width="13.85546875" style="152" bestFit="1" customWidth="1"/>
    <col min="527" max="768" width="11.42578125" style="152"/>
    <col min="769" max="769" width="39.42578125" style="152" customWidth="1"/>
    <col min="770" max="770" width="13.85546875" style="152" bestFit="1" customWidth="1"/>
    <col min="771" max="771" width="11.7109375" style="152" bestFit="1" customWidth="1"/>
    <col min="772" max="772" width="16.85546875" style="152" customWidth="1"/>
    <col min="773" max="773" width="18.140625" style="152" bestFit="1" customWidth="1"/>
    <col min="774" max="774" width="14.85546875" style="152" bestFit="1" customWidth="1"/>
    <col min="775" max="775" width="14.28515625" style="152" customWidth="1"/>
    <col min="776" max="779" width="11.5703125" style="152" bestFit="1" customWidth="1"/>
    <col min="780" max="780" width="16.5703125" style="152" bestFit="1" customWidth="1"/>
    <col min="781" max="781" width="11.42578125" style="152"/>
    <col min="782" max="782" width="13.85546875" style="152" bestFit="1" customWidth="1"/>
    <col min="783" max="1024" width="11.42578125" style="152"/>
    <col min="1025" max="1025" width="39.42578125" style="152" customWidth="1"/>
    <col min="1026" max="1026" width="13.85546875" style="152" bestFit="1" customWidth="1"/>
    <col min="1027" max="1027" width="11.7109375" style="152" bestFit="1" customWidth="1"/>
    <col min="1028" max="1028" width="16.85546875" style="152" customWidth="1"/>
    <col min="1029" max="1029" width="18.140625" style="152" bestFit="1" customWidth="1"/>
    <col min="1030" max="1030" width="14.85546875" style="152" bestFit="1" customWidth="1"/>
    <col min="1031" max="1031" width="14.28515625" style="152" customWidth="1"/>
    <col min="1032" max="1035" width="11.5703125" style="152" bestFit="1" customWidth="1"/>
    <col min="1036" max="1036" width="16.5703125" style="152" bestFit="1" customWidth="1"/>
    <col min="1037" max="1037" width="11.42578125" style="152"/>
    <col min="1038" max="1038" width="13.85546875" style="152" bestFit="1" customWidth="1"/>
    <col min="1039" max="1280" width="11.42578125" style="152"/>
    <col min="1281" max="1281" width="39.42578125" style="152" customWidth="1"/>
    <col min="1282" max="1282" width="13.85546875" style="152" bestFit="1" customWidth="1"/>
    <col min="1283" max="1283" width="11.7109375" style="152" bestFit="1" customWidth="1"/>
    <col min="1284" max="1284" width="16.85546875" style="152" customWidth="1"/>
    <col min="1285" max="1285" width="18.140625" style="152" bestFit="1" customWidth="1"/>
    <col min="1286" max="1286" width="14.85546875" style="152" bestFit="1" customWidth="1"/>
    <col min="1287" max="1287" width="14.28515625" style="152" customWidth="1"/>
    <col min="1288" max="1291" width="11.5703125" style="152" bestFit="1" customWidth="1"/>
    <col min="1292" max="1292" width="16.5703125" style="152" bestFit="1" customWidth="1"/>
    <col min="1293" max="1293" width="11.42578125" style="152"/>
    <col min="1294" max="1294" width="13.85546875" style="152" bestFit="1" customWidth="1"/>
    <col min="1295" max="1536" width="11.42578125" style="152"/>
    <col min="1537" max="1537" width="39.42578125" style="152" customWidth="1"/>
    <col min="1538" max="1538" width="13.85546875" style="152" bestFit="1" customWidth="1"/>
    <col min="1539" max="1539" width="11.7109375" style="152" bestFit="1" customWidth="1"/>
    <col min="1540" max="1540" width="16.85546875" style="152" customWidth="1"/>
    <col min="1541" max="1541" width="18.140625" style="152" bestFit="1" customWidth="1"/>
    <col min="1542" max="1542" width="14.85546875" style="152" bestFit="1" customWidth="1"/>
    <col min="1543" max="1543" width="14.28515625" style="152" customWidth="1"/>
    <col min="1544" max="1547" width="11.5703125" style="152" bestFit="1" customWidth="1"/>
    <col min="1548" max="1548" width="16.5703125" style="152" bestFit="1" customWidth="1"/>
    <col min="1549" max="1549" width="11.42578125" style="152"/>
    <col min="1550" max="1550" width="13.85546875" style="152" bestFit="1" customWidth="1"/>
    <col min="1551" max="1792" width="11.42578125" style="152"/>
    <col min="1793" max="1793" width="39.42578125" style="152" customWidth="1"/>
    <col min="1794" max="1794" width="13.85546875" style="152" bestFit="1" customWidth="1"/>
    <col min="1795" max="1795" width="11.7109375" style="152" bestFit="1" customWidth="1"/>
    <col min="1796" max="1796" width="16.85546875" style="152" customWidth="1"/>
    <col min="1797" max="1797" width="18.140625" style="152" bestFit="1" customWidth="1"/>
    <col min="1798" max="1798" width="14.85546875" style="152" bestFit="1" customWidth="1"/>
    <col min="1799" max="1799" width="14.28515625" style="152" customWidth="1"/>
    <col min="1800" max="1803" width="11.5703125" style="152" bestFit="1" customWidth="1"/>
    <col min="1804" max="1804" width="16.5703125" style="152" bestFit="1" customWidth="1"/>
    <col min="1805" max="1805" width="11.42578125" style="152"/>
    <col min="1806" max="1806" width="13.85546875" style="152" bestFit="1" customWidth="1"/>
    <col min="1807" max="2048" width="11.42578125" style="152"/>
    <col min="2049" max="2049" width="39.42578125" style="152" customWidth="1"/>
    <col min="2050" max="2050" width="13.85546875" style="152" bestFit="1" customWidth="1"/>
    <col min="2051" max="2051" width="11.7109375" style="152" bestFit="1" customWidth="1"/>
    <col min="2052" max="2052" width="16.85546875" style="152" customWidth="1"/>
    <col min="2053" max="2053" width="18.140625" style="152" bestFit="1" customWidth="1"/>
    <col min="2054" max="2054" width="14.85546875" style="152" bestFit="1" customWidth="1"/>
    <col min="2055" max="2055" width="14.28515625" style="152" customWidth="1"/>
    <col min="2056" max="2059" width="11.5703125" style="152" bestFit="1" customWidth="1"/>
    <col min="2060" max="2060" width="16.5703125" style="152" bestFit="1" customWidth="1"/>
    <col min="2061" max="2061" width="11.42578125" style="152"/>
    <col min="2062" max="2062" width="13.85546875" style="152" bestFit="1" customWidth="1"/>
    <col min="2063" max="2304" width="11.42578125" style="152"/>
    <col min="2305" max="2305" width="39.42578125" style="152" customWidth="1"/>
    <col min="2306" max="2306" width="13.85546875" style="152" bestFit="1" customWidth="1"/>
    <col min="2307" max="2307" width="11.7109375" style="152" bestFit="1" customWidth="1"/>
    <col min="2308" max="2308" width="16.85546875" style="152" customWidth="1"/>
    <col min="2309" max="2309" width="18.140625" style="152" bestFit="1" customWidth="1"/>
    <col min="2310" max="2310" width="14.85546875" style="152" bestFit="1" customWidth="1"/>
    <col min="2311" max="2311" width="14.28515625" style="152" customWidth="1"/>
    <col min="2312" max="2315" width="11.5703125" style="152" bestFit="1" customWidth="1"/>
    <col min="2316" max="2316" width="16.5703125" style="152" bestFit="1" customWidth="1"/>
    <col min="2317" max="2317" width="11.42578125" style="152"/>
    <col min="2318" max="2318" width="13.85546875" style="152" bestFit="1" customWidth="1"/>
    <col min="2319" max="2560" width="11.42578125" style="152"/>
    <col min="2561" max="2561" width="39.42578125" style="152" customWidth="1"/>
    <col min="2562" max="2562" width="13.85546875" style="152" bestFit="1" customWidth="1"/>
    <col min="2563" max="2563" width="11.7109375" style="152" bestFit="1" customWidth="1"/>
    <col min="2564" max="2564" width="16.85546875" style="152" customWidth="1"/>
    <col min="2565" max="2565" width="18.140625" style="152" bestFit="1" customWidth="1"/>
    <col min="2566" max="2566" width="14.85546875" style="152" bestFit="1" customWidth="1"/>
    <col min="2567" max="2567" width="14.28515625" style="152" customWidth="1"/>
    <col min="2568" max="2571" width="11.5703125" style="152" bestFit="1" customWidth="1"/>
    <col min="2572" max="2572" width="16.5703125" style="152" bestFit="1" customWidth="1"/>
    <col min="2573" max="2573" width="11.42578125" style="152"/>
    <col min="2574" max="2574" width="13.85546875" style="152" bestFit="1" customWidth="1"/>
    <col min="2575" max="2816" width="11.42578125" style="152"/>
    <col min="2817" max="2817" width="39.42578125" style="152" customWidth="1"/>
    <col min="2818" max="2818" width="13.85546875" style="152" bestFit="1" customWidth="1"/>
    <col min="2819" max="2819" width="11.7109375" style="152" bestFit="1" customWidth="1"/>
    <col min="2820" max="2820" width="16.85546875" style="152" customWidth="1"/>
    <col min="2821" max="2821" width="18.140625" style="152" bestFit="1" customWidth="1"/>
    <col min="2822" max="2822" width="14.85546875" style="152" bestFit="1" customWidth="1"/>
    <col min="2823" max="2823" width="14.28515625" style="152" customWidth="1"/>
    <col min="2824" max="2827" width="11.5703125" style="152" bestFit="1" customWidth="1"/>
    <col min="2828" max="2828" width="16.5703125" style="152" bestFit="1" customWidth="1"/>
    <col min="2829" max="2829" width="11.42578125" style="152"/>
    <col min="2830" max="2830" width="13.85546875" style="152" bestFit="1" customWidth="1"/>
    <col min="2831" max="3072" width="11.42578125" style="152"/>
    <col min="3073" max="3073" width="39.42578125" style="152" customWidth="1"/>
    <col min="3074" max="3074" width="13.85546875" style="152" bestFit="1" customWidth="1"/>
    <col min="3075" max="3075" width="11.7109375" style="152" bestFit="1" customWidth="1"/>
    <col min="3076" max="3076" width="16.85546875" style="152" customWidth="1"/>
    <col min="3077" max="3077" width="18.140625" style="152" bestFit="1" customWidth="1"/>
    <col min="3078" max="3078" width="14.85546875" style="152" bestFit="1" customWidth="1"/>
    <col min="3079" max="3079" width="14.28515625" style="152" customWidth="1"/>
    <col min="3080" max="3083" width="11.5703125" style="152" bestFit="1" customWidth="1"/>
    <col min="3084" max="3084" width="16.5703125" style="152" bestFit="1" customWidth="1"/>
    <col min="3085" max="3085" width="11.42578125" style="152"/>
    <col min="3086" max="3086" width="13.85546875" style="152" bestFit="1" customWidth="1"/>
    <col min="3087" max="3328" width="11.42578125" style="152"/>
    <col min="3329" max="3329" width="39.42578125" style="152" customWidth="1"/>
    <col min="3330" max="3330" width="13.85546875" style="152" bestFit="1" customWidth="1"/>
    <col min="3331" max="3331" width="11.7109375" style="152" bestFit="1" customWidth="1"/>
    <col min="3332" max="3332" width="16.85546875" style="152" customWidth="1"/>
    <col min="3333" max="3333" width="18.140625" style="152" bestFit="1" customWidth="1"/>
    <col min="3334" max="3334" width="14.85546875" style="152" bestFit="1" customWidth="1"/>
    <col min="3335" max="3335" width="14.28515625" style="152" customWidth="1"/>
    <col min="3336" max="3339" width="11.5703125" style="152" bestFit="1" customWidth="1"/>
    <col min="3340" max="3340" width="16.5703125" style="152" bestFit="1" customWidth="1"/>
    <col min="3341" max="3341" width="11.42578125" style="152"/>
    <col min="3342" max="3342" width="13.85546875" style="152" bestFit="1" customWidth="1"/>
    <col min="3343" max="3584" width="11.42578125" style="152"/>
    <col min="3585" max="3585" width="39.42578125" style="152" customWidth="1"/>
    <col min="3586" max="3586" width="13.85546875" style="152" bestFit="1" customWidth="1"/>
    <col min="3587" max="3587" width="11.7109375" style="152" bestFit="1" customWidth="1"/>
    <col min="3588" max="3588" width="16.85546875" style="152" customWidth="1"/>
    <col min="3589" max="3589" width="18.140625" style="152" bestFit="1" customWidth="1"/>
    <col min="3590" max="3590" width="14.85546875" style="152" bestFit="1" customWidth="1"/>
    <col min="3591" max="3591" width="14.28515625" style="152" customWidth="1"/>
    <col min="3592" max="3595" width="11.5703125" style="152" bestFit="1" customWidth="1"/>
    <col min="3596" max="3596" width="16.5703125" style="152" bestFit="1" customWidth="1"/>
    <col min="3597" max="3597" width="11.42578125" style="152"/>
    <col min="3598" max="3598" width="13.85546875" style="152" bestFit="1" customWidth="1"/>
    <col min="3599" max="3840" width="11.42578125" style="152"/>
    <col min="3841" max="3841" width="39.42578125" style="152" customWidth="1"/>
    <col min="3842" max="3842" width="13.85546875" style="152" bestFit="1" customWidth="1"/>
    <col min="3843" max="3843" width="11.7109375" style="152" bestFit="1" customWidth="1"/>
    <col min="3844" max="3844" width="16.85546875" style="152" customWidth="1"/>
    <col min="3845" max="3845" width="18.140625" style="152" bestFit="1" customWidth="1"/>
    <col min="3846" max="3846" width="14.85546875" style="152" bestFit="1" customWidth="1"/>
    <col min="3847" max="3847" width="14.28515625" style="152" customWidth="1"/>
    <col min="3848" max="3851" width="11.5703125" style="152" bestFit="1" customWidth="1"/>
    <col min="3852" max="3852" width="16.5703125" style="152" bestFit="1" customWidth="1"/>
    <col min="3853" max="3853" width="11.42578125" style="152"/>
    <col min="3854" max="3854" width="13.85546875" style="152" bestFit="1" customWidth="1"/>
    <col min="3855" max="4096" width="11.42578125" style="152"/>
    <col min="4097" max="4097" width="39.42578125" style="152" customWidth="1"/>
    <col min="4098" max="4098" width="13.85546875" style="152" bestFit="1" customWidth="1"/>
    <col min="4099" max="4099" width="11.7109375" style="152" bestFit="1" customWidth="1"/>
    <col min="4100" max="4100" width="16.85546875" style="152" customWidth="1"/>
    <col min="4101" max="4101" width="18.140625" style="152" bestFit="1" customWidth="1"/>
    <col min="4102" max="4102" width="14.85546875" style="152" bestFit="1" customWidth="1"/>
    <col min="4103" max="4103" width="14.28515625" style="152" customWidth="1"/>
    <col min="4104" max="4107" width="11.5703125" style="152" bestFit="1" customWidth="1"/>
    <col min="4108" max="4108" width="16.5703125" style="152" bestFit="1" customWidth="1"/>
    <col min="4109" max="4109" width="11.42578125" style="152"/>
    <col min="4110" max="4110" width="13.85546875" style="152" bestFit="1" customWidth="1"/>
    <col min="4111" max="4352" width="11.42578125" style="152"/>
    <col min="4353" max="4353" width="39.42578125" style="152" customWidth="1"/>
    <col min="4354" max="4354" width="13.85546875" style="152" bestFit="1" customWidth="1"/>
    <col min="4355" max="4355" width="11.7109375" style="152" bestFit="1" customWidth="1"/>
    <col min="4356" max="4356" width="16.85546875" style="152" customWidth="1"/>
    <col min="4357" max="4357" width="18.140625" style="152" bestFit="1" customWidth="1"/>
    <col min="4358" max="4358" width="14.85546875" style="152" bestFit="1" customWidth="1"/>
    <col min="4359" max="4359" width="14.28515625" style="152" customWidth="1"/>
    <col min="4360" max="4363" width="11.5703125" style="152" bestFit="1" customWidth="1"/>
    <col min="4364" max="4364" width="16.5703125" style="152" bestFit="1" customWidth="1"/>
    <col min="4365" max="4365" width="11.42578125" style="152"/>
    <col min="4366" max="4366" width="13.85546875" style="152" bestFit="1" customWidth="1"/>
    <col min="4367" max="4608" width="11.42578125" style="152"/>
    <col min="4609" max="4609" width="39.42578125" style="152" customWidth="1"/>
    <col min="4610" max="4610" width="13.85546875" style="152" bestFit="1" customWidth="1"/>
    <col min="4611" max="4611" width="11.7109375" style="152" bestFit="1" customWidth="1"/>
    <col min="4612" max="4612" width="16.85546875" style="152" customWidth="1"/>
    <col min="4613" max="4613" width="18.140625" style="152" bestFit="1" customWidth="1"/>
    <col min="4614" max="4614" width="14.85546875" style="152" bestFit="1" customWidth="1"/>
    <col min="4615" max="4615" width="14.28515625" style="152" customWidth="1"/>
    <col min="4616" max="4619" width="11.5703125" style="152" bestFit="1" customWidth="1"/>
    <col min="4620" max="4620" width="16.5703125" style="152" bestFit="1" customWidth="1"/>
    <col min="4621" max="4621" width="11.42578125" style="152"/>
    <col min="4622" max="4622" width="13.85546875" style="152" bestFit="1" customWidth="1"/>
    <col min="4623" max="4864" width="11.42578125" style="152"/>
    <col min="4865" max="4865" width="39.42578125" style="152" customWidth="1"/>
    <col min="4866" max="4866" width="13.85546875" style="152" bestFit="1" customWidth="1"/>
    <col min="4867" max="4867" width="11.7109375" style="152" bestFit="1" customWidth="1"/>
    <col min="4868" max="4868" width="16.85546875" style="152" customWidth="1"/>
    <col min="4869" max="4869" width="18.140625" style="152" bestFit="1" customWidth="1"/>
    <col min="4870" max="4870" width="14.85546875" style="152" bestFit="1" customWidth="1"/>
    <col min="4871" max="4871" width="14.28515625" style="152" customWidth="1"/>
    <col min="4872" max="4875" width="11.5703125" style="152" bestFit="1" customWidth="1"/>
    <col min="4876" max="4876" width="16.5703125" style="152" bestFit="1" customWidth="1"/>
    <col min="4877" max="4877" width="11.42578125" style="152"/>
    <col min="4878" max="4878" width="13.85546875" style="152" bestFit="1" customWidth="1"/>
    <col min="4879" max="5120" width="11.42578125" style="152"/>
    <col min="5121" max="5121" width="39.42578125" style="152" customWidth="1"/>
    <col min="5122" max="5122" width="13.85546875" style="152" bestFit="1" customWidth="1"/>
    <col min="5123" max="5123" width="11.7109375" style="152" bestFit="1" customWidth="1"/>
    <col min="5124" max="5124" width="16.85546875" style="152" customWidth="1"/>
    <col min="5125" max="5125" width="18.140625" style="152" bestFit="1" customWidth="1"/>
    <col min="5126" max="5126" width="14.85546875" style="152" bestFit="1" customWidth="1"/>
    <col min="5127" max="5127" width="14.28515625" style="152" customWidth="1"/>
    <col min="5128" max="5131" width="11.5703125" style="152" bestFit="1" customWidth="1"/>
    <col min="5132" max="5132" width="16.5703125" style="152" bestFit="1" customWidth="1"/>
    <col min="5133" max="5133" width="11.42578125" style="152"/>
    <col min="5134" max="5134" width="13.85546875" style="152" bestFit="1" customWidth="1"/>
    <col min="5135" max="5376" width="11.42578125" style="152"/>
    <col min="5377" max="5377" width="39.42578125" style="152" customWidth="1"/>
    <col min="5378" max="5378" width="13.85546875" style="152" bestFit="1" customWidth="1"/>
    <col min="5379" max="5379" width="11.7109375" style="152" bestFit="1" customWidth="1"/>
    <col min="5380" max="5380" width="16.85546875" style="152" customWidth="1"/>
    <col min="5381" max="5381" width="18.140625" style="152" bestFit="1" customWidth="1"/>
    <col min="5382" max="5382" width="14.85546875" style="152" bestFit="1" customWidth="1"/>
    <col min="5383" max="5383" width="14.28515625" style="152" customWidth="1"/>
    <col min="5384" max="5387" width="11.5703125" style="152" bestFit="1" customWidth="1"/>
    <col min="5388" max="5388" width="16.5703125" style="152" bestFit="1" customWidth="1"/>
    <col min="5389" max="5389" width="11.42578125" style="152"/>
    <col min="5390" max="5390" width="13.85546875" style="152" bestFit="1" customWidth="1"/>
    <col min="5391" max="5632" width="11.42578125" style="152"/>
    <col min="5633" max="5633" width="39.42578125" style="152" customWidth="1"/>
    <col min="5634" max="5634" width="13.85546875" style="152" bestFit="1" customWidth="1"/>
    <col min="5635" max="5635" width="11.7109375" style="152" bestFit="1" customWidth="1"/>
    <col min="5636" max="5636" width="16.85546875" style="152" customWidth="1"/>
    <col min="5637" max="5637" width="18.140625" style="152" bestFit="1" customWidth="1"/>
    <col min="5638" max="5638" width="14.85546875" style="152" bestFit="1" customWidth="1"/>
    <col min="5639" max="5639" width="14.28515625" style="152" customWidth="1"/>
    <col min="5640" max="5643" width="11.5703125" style="152" bestFit="1" customWidth="1"/>
    <col min="5644" max="5644" width="16.5703125" style="152" bestFit="1" customWidth="1"/>
    <col min="5645" max="5645" width="11.42578125" style="152"/>
    <col min="5646" max="5646" width="13.85546875" style="152" bestFit="1" customWidth="1"/>
    <col min="5647" max="5888" width="11.42578125" style="152"/>
    <col min="5889" max="5889" width="39.42578125" style="152" customWidth="1"/>
    <col min="5890" max="5890" width="13.85546875" style="152" bestFit="1" customWidth="1"/>
    <col min="5891" max="5891" width="11.7109375" style="152" bestFit="1" customWidth="1"/>
    <col min="5892" max="5892" width="16.85546875" style="152" customWidth="1"/>
    <col min="5893" max="5893" width="18.140625" style="152" bestFit="1" customWidth="1"/>
    <col min="5894" max="5894" width="14.85546875" style="152" bestFit="1" customWidth="1"/>
    <col min="5895" max="5895" width="14.28515625" style="152" customWidth="1"/>
    <col min="5896" max="5899" width="11.5703125" style="152" bestFit="1" customWidth="1"/>
    <col min="5900" max="5900" width="16.5703125" style="152" bestFit="1" customWidth="1"/>
    <col min="5901" max="5901" width="11.42578125" style="152"/>
    <col min="5902" max="5902" width="13.85546875" style="152" bestFit="1" customWidth="1"/>
    <col min="5903" max="6144" width="11.42578125" style="152"/>
    <col min="6145" max="6145" width="39.42578125" style="152" customWidth="1"/>
    <col min="6146" max="6146" width="13.85546875" style="152" bestFit="1" customWidth="1"/>
    <col min="6147" max="6147" width="11.7109375" style="152" bestFit="1" customWidth="1"/>
    <col min="6148" max="6148" width="16.85546875" style="152" customWidth="1"/>
    <col min="6149" max="6149" width="18.140625" style="152" bestFit="1" customWidth="1"/>
    <col min="6150" max="6150" width="14.85546875" style="152" bestFit="1" customWidth="1"/>
    <col min="6151" max="6151" width="14.28515625" style="152" customWidth="1"/>
    <col min="6152" max="6155" width="11.5703125" style="152" bestFit="1" customWidth="1"/>
    <col min="6156" max="6156" width="16.5703125" style="152" bestFit="1" customWidth="1"/>
    <col min="6157" max="6157" width="11.42578125" style="152"/>
    <col min="6158" max="6158" width="13.85546875" style="152" bestFit="1" customWidth="1"/>
    <col min="6159" max="6400" width="11.42578125" style="152"/>
    <col min="6401" max="6401" width="39.42578125" style="152" customWidth="1"/>
    <col min="6402" max="6402" width="13.85546875" style="152" bestFit="1" customWidth="1"/>
    <col min="6403" max="6403" width="11.7109375" style="152" bestFit="1" customWidth="1"/>
    <col min="6404" max="6404" width="16.85546875" style="152" customWidth="1"/>
    <col min="6405" max="6405" width="18.140625" style="152" bestFit="1" customWidth="1"/>
    <col min="6406" max="6406" width="14.85546875" style="152" bestFit="1" customWidth="1"/>
    <col min="6407" max="6407" width="14.28515625" style="152" customWidth="1"/>
    <col min="6408" max="6411" width="11.5703125" style="152" bestFit="1" customWidth="1"/>
    <col min="6412" max="6412" width="16.5703125" style="152" bestFit="1" customWidth="1"/>
    <col min="6413" max="6413" width="11.42578125" style="152"/>
    <col min="6414" max="6414" width="13.85546875" style="152" bestFit="1" customWidth="1"/>
    <col min="6415" max="6656" width="11.42578125" style="152"/>
    <col min="6657" max="6657" width="39.42578125" style="152" customWidth="1"/>
    <col min="6658" max="6658" width="13.85546875" style="152" bestFit="1" customWidth="1"/>
    <col min="6659" max="6659" width="11.7109375" style="152" bestFit="1" customWidth="1"/>
    <col min="6660" max="6660" width="16.85546875" style="152" customWidth="1"/>
    <col min="6661" max="6661" width="18.140625" style="152" bestFit="1" customWidth="1"/>
    <col min="6662" max="6662" width="14.85546875" style="152" bestFit="1" customWidth="1"/>
    <col min="6663" max="6663" width="14.28515625" style="152" customWidth="1"/>
    <col min="6664" max="6667" width="11.5703125" style="152" bestFit="1" customWidth="1"/>
    <col min="6668" max="6668" width="16.5703125" style="152" bestFit="1" customWidth="1"/>
    <col min="6669" max="6669" width="11.42578125" style="152"/>
    <col min="6670" max="6670" width="13.85546875" style="152" bestFit="1" customWidth="1"/>
    <col min="6671" max="6912" width="11.42578125" style="152"/>
    <col min="6913" max="6913" width="39.42578125" style="152" customWidth="1"/>
    <col min="6914" max="6914" width="13.85546875" style="152" bestFit="1" customWidth="1"/>
    <col min="6915" max="6915" width="11.7109375" style="152" bestFit="1" customWidth="1"/>
    <col min="6916" max="6916" width="16.85546875" style="152" customWidth="1"/>
    <col min="6917" max="6917" width="18.140625" style="152" bestFit="1" customWidth="1"/>
    <col min="6918" max="6918" width="14.85546875" style="152" bestFit="1" customWidth="1"/>
    <col min="6919" max="6919" width="14.28515625" style="152" customWidth="1"/>
    <col min="6920" max="6923" width="11.5703125" style="152" bestFit="1" customWidth="1"/>
    <col min="6924" max="6924" width="16.5703125" style="152" bestFit="1" customWidth="1"/>
    <col min="6925" max="6925" width="11.42578125" style="152"/>
    <col min="6926" max="6926" width="13.85546875" style="152" bestFit="1" customWidth="1"/>
    <col min="6927" max="7168" width="11.42578125" style="152"/>
    <col min="7169" max="7169" width="39.42578125" style="152" customWidth="1"/>
    <col min="7170" max="7170" width="13.85546875" style="152" bestFit="1" customWidth="1"/>
    <col min="7171" max="7171" width="11.7109375" style="152" bestFit="1" customWidth="1"/>
    <col min="7172" max="7172" width="16.85546875" style="152" customWidth="1"/>
    <col min="7173" max="7173" width="18.140625" style="152" bestFit="1" customWidth="1"/>
    <col min="7174" max="7174" width="14.85546875" style="152" bestFit="1" customWidth="1"/>
    <col min="7175" max="7175" width="14.28515625" style="152" customWidth="1"/>
    <col min="7176" max="7179" width="11.5703125" style="152" bestFit="1" customWidth="1"/>
    <col min="7180" max="7180" width="16.5703125" style="152" bestFit="1" customWidth="1"/>
    <col min="7181" max="7181" width="11.42578125" style="152"/>
    <col min="7182" max="7182" width="13.85546875" style="152" bestFit="1" customWidth="1"/>
    <col min="7183" max="7424" width="11.42578125" style="152"/>
    <col min="7425" max="7425" width="39.42578125" style="152" customWidth="1"/>
    <col min="7426" max="7426" width="13.85546875" style="152" bestFit="1" customWidth="1"/>
    <col min="7427" max="7427" width="11.7109375" style="152" bestFit="1" customWidth="1"/>
    <col min="7428" max="7428" width="16.85546875" style="152" customWidth="1"/>
    <col min="7429" max="7429" width="18.140625" style="152" bestFit="1" customWidth="1"/>
    <col min="7430" max="7430" width="14.85546875" style="152" bestFit="1" customWidth="1"/>
    <col min="7431" max="7431" width="14.28515625" style="152" customWidth="1"/>
    <col min="7432" max="7435" width="11.5703125" style="152" bestFit="1" customWidth="1"/>
    <col min="7436" max="7436" width="16.5703125" style="152" bestFit="1" customWidth="1"/>
    <col min="7437" max="7437" width="11.42578125" style="152"/>
    <col min="7438" max="7438" width="13.85546875" style="152" bestFit="1" customWidth="1"/>
    <col min="7439" max="7680" width="11.42578125" style="152"/>
    <col min="7681" max="7681" width="39.42578125" style="152" customWidth="1"/>
    <col min="7682" max="7682" width="13.85546875" style="152" bestFit="1" customWidth="1"/>
    <col min="7683" max="7683" width="11.7109375" style="152" bestFit="1" customWidth="1"/>
    <col min="7684" max="7684" width="16.85546875" style="152" customWidth="1"/>
    <col min="7685" max="7685" width="18.140625" style="152" bestFit="1" customWidth="1"/>
    <col min="7686" max="7686" width="14.85546875" style="152" bestFit="1" customWidth="1"/>
    <col min="7687" max="7687" width="14.28515625" style="152" customWidth="1"/>
    <col min="7688" max="7691" width="11.5703125" style="152" bestFit="1" customWidth="1"/>
    <col min="7692" max="7692" width="16.5703125" style="152" bestFit="1" customWidth="1"/>
    <col min="7693" max="7693" width="11.42578125" style="152"/>
    <col min="7694" max="7694" width="13.85546875" style="152" bestFit="1" customWidth="1"/>
    <col min="7695" max="7936" width="11.42578125" style="152"/>
    <col min="7937" max="7937" width="39.42578125" style="152" customWidth="1"/>
    <col min="7938" max="7938" width="13.85546875" style="152" bestFit="1" customWidth="1"/>
    <col min="7939" max="7939" width="11.7109375" style="152" bestFit="1" customWidth="1"/>
    <col min="7940" max="7940" width="16.85546875" style="152" customWidth="1"/>
    <col min="7941" max="7941" width="18.140625" style="152" bestFit="1" customWidth="1"/>
    <col min="7942" max="7942" width="14.85546875" style="152" bestFit="1" customWidth="1"/>
    <col min="7943" max="7943" width="14.28515625" style="152" customWidth="1"/>
    <col min="7944" max="7947" width="11.5703125" style="152" bestFit="1" customWidth="1"/>
    <col min="7948" max="7948" width="16.5703125" style="152" bestFit="1" customWidth="1"/>
    <col min="7949" max="7949" width="11.42578125" style="152"/>
    <col min="7950" max="7950" width="13.85546875" style="152" bestFit="1" customWidth="1"/>
    <col min="7951" max="8192" width="11.42578125" style="152"/>
    <col min="8193" max="8193" width="39.42578125" style="152" customWidth="1"/>
    <col min="8194" max="8194" width="13.85546875" style="152" bestFit="1" customWidth="1"/>
    <col min="8195" max="8195" width="11.7109375" style="152" bestFit="1" customWidth="1"/>
    <col min="8196" max="8196" width="16.85546875" style="152" customWidth="1"/>
    <col min="8197" max="8197" width="18.140625" style="152" bestFit="1" customWidth="1"/>
    <col min="8198" max="8198" width="14.85546875" style="152" bestFit="1" customWidth="1"/>
    <col min="8199" max="8199" width="14.28515625" style="152" customWidth="1"/>
    <col min="8200" max="8203" width="11.5703125" style="152" bestFit="1" customWidth="1"/>
    <col min="8204" max="8204" width="16.5703125" style="152" bestFit="1" customWidth="1"/>
    <col min="8205" max="8205" width="11.42578125" style="152"/>
    <col min="8206" max="8206" width="13.85546875" style="152" bestFit="1" customWidth="1"/>
    <col min="8207" max="8448" width="11.42578125" style="152"/>
    <col min="8449" max="8449" width="39.42578125" style="152" customWidth="1"/>
    <col min="8450" max="8450" width="13.85546875" style="152" bestFit="1" customWidth="1"/>
    <col min="8451" max="8451" width="11.7109375" style="152" bestFit="1" customWidth="1"/>
    <col min="8452" max="8452" width="16.85546875" style="152" customWidth="1"/>
    <col min="8453" max="8453" width="18.140625" style="152" bestFit="1" customWidth="1"/>
    <col min="8454" max="8454" width="14.85546875" style="152" bestFit="1" customWidth="1"/>
    <col min="8455" max="8455" width="14.28515625" style="152" customWidth="1"/>
    <col min="8456" max="8459" width="11.5703125" style="152" bestFit="1" customWidth="1"/>
    <col min="8460" max="8460" width="16.5703125" style="152" bestFit="1" customWidth="1"/>
    <col min="8461" max="8461" width="11.42578125" style="152"/>
    <col min="8462" max="8462" width="13.85546875" style="152" bestFit="1" customWidth="1"/>
    <col min="8463" max="8704" width="11.42578125" style="152"/>
    <col min="8705" max="8705" width="39.42578125" style="152" customWidth="1"/>
    <col min="8706" max="8706" width="13.85546875" style="152" bestFit="1" customWidth="1"/>
    <col min="8707" max="8707" width="11.7109375" style="152" bestFit="1" customWidth="1"/>
    <col min="8708" max="8708" width="16.85546875" style="152" customWidth="1"/>
    <col min="8709" max="8709" width="18.140625" style="152" bestFit="1" customWidth="1"/>
    <col min="8710" max="8710" width="14.85546875" style="152" bestFit="1" customWidth="1"/>
    <col min="8711" max="8711" width="14.28515625" style="152" customWidth="1"/>
    <col min="8712" max="8715" width="11.5703125" style="152" bestFit="1" customWidth="1"/>
    <col min="8716" max="8716" width="16.5703125" style="152" bestFit="1" customWidth="1"/>
    <col min="8717" max="8717" width="11.42578125" style="152"/>
    <col min="8718" max="8718" width="13.85546875" style="152" bestFit="1" customWidth="1"/>
    <col min="8719" max="8960" width="11.42578125" style="152"/>
    <col min="8961" max="8961" width="39.42578125" style="152" customWidth="1"/>
    <col min="8962" max="8962" width="13.85546875" style="152" bestFit="1" customWidth="1"/>
    <col min="8963" max="8963" width="11.7109375" style="152" bestFit="1" customWidth="1"/>
    <col min="8964" max="8964" width="16.85546875" style="152" customWidth="1"/>
    <col min="8965" max="8965" width="18.140625" style="152" bestFit="1" customWidth="1"/>
    <col min="8966" max="8966" width="14.85546875" style="152" bestFit="1" customWidth="1"/>
    <col min="8967" max="8967" width="14.28515625" style="152" customWidth="1"/>
    <col min="8968" max="8971" width="11.5703125" style="152" bestFit="1" customWidth="1"/>
    <col min="8972" max="8972" width="16.5703125" style="152" bestFit="1" customWidth="1"/>
    <col min="8973" max="8973" width="11.42578125" style="152"/>
    <col min="8974" max="8974" width="13.85546875" style="152" bestFit="1" customWidth="1"/>
    <col min="8975" max="9216" width="11.42578125" style="152"/>
    <col min="9217" max="9217" width="39.42578125" style="152" customWidth="1"/>
    <col min="9218" max="9218" width="13.85546875" style="152" bestFit="1" customWidth="1"/>
    <col min="9219" max="9219" width="11.7109375" style="152" bestFit="1" customWidth="1"/>
    <col min="9220" max="9220" width="16.85546875" style="152" customWidth="1"/>
    <col min="9221" max="9221" width="18.140625" style="152" bestFit="1" customWidth="1"/>
    <col min="9222" max="9222" width="14.85546875" style="152" bestFit="1" customWidth="1"/>
    <col min="9223" max="9223" width="14.28515625" style="152" customWidth="1"/>
    <col min="9224" max="9227" width="11.5703125" style="152" bestFit="1" customWidth="1"/>
    <col min="9228" max="9228" width="16.5703125" style="152" bestFit="1" customWidth="1"/>
    <col min="9229" max="9229" width="11.42578125" style="152"/>
    <col min="9230" max="9230" width="13.85546875" style="152" bestFit="1" customWidth="1"/>
    <col min="9231" max="9472" width="11.42578125" style="152"/>
    <col min="9473" max="9473" width="39.42578125" style="152" customWidth="1"/>
    <col min="9474" max="9474" width="13.85546875" style="152" bestFit="1" customWidth="1"/>
    <col min="9475" max="9475" width="11.7109375" style="152" bestFit="1" customWidth="1"/>
    <col min="9476" max="9476" width="16.85546875" style="152" customWidth="1"/>
    <col min="9477" max="9477" width="18.140625" style="152" bestFit="1" customWidth="1"/>
    <col min="9478" max="9478" width="14.85546875" style="152" bestFit="1" customWidth="1"/>
    <col min="9479" max="9479" width="14.28515625" style="152" customWidth="1"/>
    <col min="9480" max="9483" width="11.5703125" style="152" bestFit="1" customWidth="1"/>
    <col min="9484" max="9484" width="16.5703125" style="152" bestFit="1" customWidth="1"/>
    <col min="9485" max="9485" width="11.42578125" style="152"/>
    <col min="9486" max="9486" width="13.85546875" style="152" bestFit="1" customWidth="1"/>
    <col min="9487" max="9728" width="11.42578125" style="152"/>
    <col min="9729" max="9729" width="39.42578125" style="152" customWidth="1"/>
    <col min="9730" max="9730" width="13.85546875" style="152" bestFit="1" customWidth="1"/>
    <col min="9731" max="9731" width="11.7109375" style="152" bestFit="1" customWidth="1"/>
    <col min="9732" max="9732" width="16.85546875" style="152" customWidth="1"/>
    <col min="9733" max="9733" width="18.140625" style="152" bestFit="1" customWidth="1"/>
    <col min="9734" max="9734" width="14.85546875" style="152" bestFit="1" customWidth="1"/>
    <col min="9735" max="9735" width="14.28515625" style="152" customWidth="1"/>
    <col min="9736" max="9739" width="11.5703125" style="152" bestFit="1" customWidth="1"/>
    <col min="9740" max="9740" width="16.5703125" style="152" bestFit="1" customWidth="1"/>
    <col min="9741" max="9741" width="11.42578125" style="152"/>
    <col min="9742" max="9742" width="13.85546875" style="152" bestFit="1" customWidth="1"/>
    <col min="9743" max="9984" width="11.42578125" style="152"/>
    <col min="9985" max="9985" width="39.42578125" style="152" customWidth="1"/>
    <col min="9986" max="9986" width="13.85546875" style="152" bestFit="1" customWidth="1"/>
    <col min="9987" max="9987" width="11.7109375" style="152" bestFit="1" customWidth="1"/>
    <col min="9988" max="9988" width="16.85546875" style="152" customWidth="1"/>
    <col min="9989" max="9989" width="18.140625" style="152" bestFit="1" customWidth="1"/>
    <col min="9990" max="9990" width="14.85546875" style="152" bestFit="1" customWidth="1"/>
    <col min="9991" max="9991" width="14.28515625" style="152" customWidth="1"/>
    <col min="9992" max="9995" width="11.5703125" style="152" bestFit="1" customWidth="1"/>
    <col min="9996" max="9996" width="16.5703125" style="152" bestFit="1" customWidth="1"/>
    <col min="9997" max="9997" width="11.42578125" style="152"/>
    <col min="9998" max="9998" width="13.85546875" style="152" bestFit="1" customWidth="1"/>
    <col min="9999" max="10240" width="11.42578125" style="152"/>
    <col min="10241" max="10241" width="39.42578125" style="152" customWidth="1"/>
    <col min="10242" max="10242" width="13.85546875" style="152" bestFit="1" customWidth="1"/>
    <col min="10243" max="10243" width="11.7109375" style="152" bestFit="1" customWidth="1"/>
    <col min="10244" max="10244" width="16.85546875" style="152" customWidth="1"/>
    <col min="10245" max="10245" width="18.140625" style="152" bestFit="1" customWidth="1"/>
    <col min="10246" max="10246" width="14.85546875" style="152" bestFit="1" customWidth="1"/>
    <col min="10247" max="10247" width="14.28515625" style="152" customWidth="1"/>
    <col min="10248" max="10251" width="11.5703125" style="152" bestFit="1" customWidth="1"/>
    <col min="10252" max="10252" width="16.5703125" style="152" bestFit="1" customWidth="1"/>
    <col min="10253" max="10253" width="11.42578125" style="152"/>
    <col min="10254" max="10254" width="13.85546875" style="152" bestFit="1" customWidth="1"/>
    <col min="10255" max="10496" width="11.42578125" style="152"/>
    <col min="10497" max="10497" width="39.42578125" style="152" customWidth="1"/>
    <col min="10498" max="10498" width="13.85546875" style="152" bestFit="1" customWidth="1"/>
    <col min="10499" max="10499" width="11.7109375" style="152" bestFit="1" customWidth="1"/>
    <col min="10500" max="10500" width="16.85546875" style="152" customWidth="1"/>
    <col min="10501" max="10501" width="18.140625" style="152" bestFit="1" customWidth="1"/>
    <col min="10502" max="10502" width="14.85546875" style="152" bestFit="1" customWidth="1"/>
    <col min="10503" max="10503" width="14.28515625" style="152" customWidth="1"/>
    <col min="10504" max="10507" width="11.5703125" style="152" bestFit="1" customWidth="1"/>
    <col min="10508" max="10508" width="16.5703125" style="152" bestFit="1" customWidth="1"/>
    <col min="10509" max="10509" width="11.42578125" style="152"/>
    <col min="10510" max="10510" width="13.85546875" style="152" bestFit="1" customWidth="1"/>
    <col min="10511" max="10752" width="11.42578125" style="152"/>
    <col min="10753" max="10753" width="39.42578125" style="152" customWidth="1"/>
    <col min="10754" max="10754" width="13.85546875" style="152" bestFit="1" customWidth="1"/>
    <col min="10755" max="10755" width="11.7109375" style="152" bestFit="1" customWidth="1"/>
    <col min="10756" max="10756" width="16.85546875" style="152" customWidth="1"/>
    <col min="10757" max="10757" width="18.140625" style="152" bestFit="1" customWidth="1"/>
    <col min="10758" max="10758" width="14.85546875" style="152" bestFit="1" customWidth="1"/>
    <col min="10759" max="10759" width="14.28515625" style="152" customWidth="1"/>
    <col min="10760" max="10763" width="11.5703125" style="152" bestFit="1" customWidth="1"/>
    <col min="10764" max="10764" width="16.5703125" style="152" bestFit="1" customWidth="1"/>
    <col min="10765" max="10765" width="11.42578125" style="152"/>
    <col min="10766" max="10766" width="13.85546875" style="152" bestFit="1" customWidth="1"/>
    <col min="10767" max="11008" width="11.42578125" style="152"/>
    <col min="11009" max="11009" width="39.42578125" style="152" customWidth="1"/>
    <col min="11010" max="11010" width="13.85546875" style="152" bestFit="1" customWidth="1"/>
    <col min="11011" max="11011" width="11.7109375" style="152" bestFit="1" customWidth="1"/>
    <col min="11012" max="11012" width="16.85546875" style="152" customWidth="1"/>
    <col min="11013" max="11013" width="18.140625" style="152" bestFit="1" customWidth="1"/>
    <col min="11014" max="11014" width="14.85546875" style="152" bestFit="1" customWidth="1"/>
    <col min="11015" max="11015" width="14.28515625" style="152" customWidth="1"/>
    <col min="11016" max="11019" width="11.5703125" style="152" bestFit="1" customWidth="1"/>
    <col min="11020" max="11020" width="16.5703125" style="152" bestFit="1" customWidth="1"/>
    <col min="11021" max="11021" width="11.42578125" style="152"/>
    <col min="11022" max="11022" width="13.85546875" style="152" bestFit="1" customWidth="1"/>
    <col min="11023" max="11264" width="11.42578125" style="152"/>
    <col min="11265" max="11265" width="39.42578125" style="152" customWidth="1"/>
    <col min="11266" max="11266" width="13.85546875" style="152" bestFit="1" customWidth="1"/>
    <col min="11267" max="11267" width="11.7109375" style="152" bestFit="1" customWidth="1"/>
    <col min="11268" max="11268" width="16.85546875" style="152" customWidth="1"/>
    <col min="11269" max="11269" width="18.140625" style="152" bestFit="1" customWidth="1"/>
    <col min="11270" max="11270" width="14.85546875" style="152" bestFit="1" customWidth="1"/>
    <col min="11271" max="11271" width="14.28515625" style="152" customWidth="1"/>
    <col min="11272" max="11275" width="11.5703125" style="152" bestFit="1" customWidth="1"/>
    <col min="11276" max="11276" width="16.5703125" style="152" bestFit="1" customWidth="1"/>
    <col min="11277" max="11277" width="11.42578125" style="152"/>
    <col min="11278" max="11278" width="13.85546875" style="152" bestFit="1" customWidth="1"/>
    <col min="11279" max="11520" width="11.42578125" style="152"/>
    <col min="11521" max="11521" width="39.42578125" style="152" customWidth="1"/>
    <col min="11522" max="11522" width="13.85546875" style="152" bestFit="1" customWidth="1"/>
    <col min="11523" max="11523" width="11.7109375" style="152" bestFit="1" customWidth="1"/>
    <col min="11524" max="11524" width="16.85546875" style="152" customWidth="1"/>
    <col min="11525" max="11525" width="18.140625" style="152" bestFit="1" customWidth="1"/>
    <col min="11526" max="11526" width="14.85546875" style="152" bestFit="1" customWidth="1"/>
    <col min="11527" max="11527" width="14.28515625" style="152" customWidth="1"/>
    <col min="11528" max="11531" width="11.5703125" style="152" bestFit="1" customWidth="1"/>
    <col min="11532" max="11532" width="16.5703125" style="152" bestFit="1" customWidth="1"/>
    <col min="11533" max="11533" width="11.42578125" style="152"/>
    <col min="11534" max="11534" width="13.85546875" style="152" bestFit="1" customWidth="1"/>
    <col min="11535" max="11776" width="11.42578125" style="152"/>
    <col min="11777" max="11777" width="39.42578125" style="152" customWidth="1"/>
    <col min="11778" max="11778" width="13.85546875" style="152" bestFit="1" customWidth="1"/>
    <col min="11779" max="11779" width="11.7109375" style="152" bestFit="1" customWidth="1"/>
    <col min="11780" max="11780" width="16.85546875" style="152" customWidth="1"/>
    <col min="11781" max="11781" width="18.140625" style="152" bestFit="1" customWidth="1"/>
    <col min="11782" max="11782" width="14.85546875" style="152" bestFit="1" customWidth="1"/>
    <col min="11783" max="11783" width="14.28515625" style="152" customWidth="1"/>
    <col min="11784" max="11787" width="11.5703125" style="152" bestFit="1" customWidth="1"/>
    <col min="11788" max="11788" width="16.5703125" style="152" bestFit="1" customWidth="1"/>
    <col min="11789" max="11789" width="11.42578125" style="152"/>
    <col min="11790" max="11790" width="13.85546875" style="152" bestFit="1" customWidth="1"/>
    <col min="11791" max="12032" width="11.42578125" style="152"/>
    <col min="12033" max="12033" width="39.42578125" style="152" customWidth="1"/>
    <col min="12034" max="12034" width="13.85546875" style="152" bestFit="1" customWidth="1"/>
    <col min="12035" max="12035" width="11.7109375" style="152" bestFit="1" customWidth="1"/>
    <col min="12036" max="12036" width="16.85546875" style="152" customWidth="1"/>
    <col min="12037" max="12037" width="18.140625" style="152" bestFit="1" customWidth="1"/>
    <col min="12038" max="12038" width="14.85546875" style="152" bestFit="1" customWidth="1"/>
    <col min="12039" max="12039" width="14.28515625" style="152" customWidth="1"/>
    <col min="12040" max="12043" width="11.5703125" style="152" bestFit="1" customWidth="1"/>
    <col min="12044" max="12044" width="16.5703125" style="152" bestFit="1" customWidth="1"/>
    <col min="12045" max="12045" width="11.42578125" style="152"/>
    <col min="12046" max="12046" width="13.85546875" style="152" bestFit="1" customWidth="1"/>
    <col min="12047" max="12288" width="11.42578125" style="152"/>
    <col min="12289" max="12289" width="39.42578125" style="152" customWidth="1"/>
    <col min="12290" max="12290" width="13.85546875" style="152" bestFit="1" customWidth="1"/>
    <col min="12291" max="12291" width="11.7109375" style="152" bestFit="1" customWidth="1"/>
    <col min="12292" max="12292" width="16.85546875" style="152" customWidth="1"/>
    <col min="12293" max="12293" width="18.140625" style="152" bestFit="1" customWidth="1"/>
    <col min="12294" max="12294" width="14.85546875" style="152" bestFit="1" customWidth="1"/>
    <col min="12295" max="12295" width="14.28515625" style="152" customWidth="1"/>
    <col min="12296" max="12299" width="11.5703125" style="152" bestFit="1" customWidth="1"/>
    <col min="12300" max="12300" width="16.5703125" style="152" bestFit="1" customWidth="1"/>
    <col min="12301" max="12301" width="11.42578125" style="152"/>
    <col min="12302" max="12302" width="13.85546875" style="152" bestFit="1" customWidth="1"/>
    <col min="12303" max="12544" width="11.42578125" style="152"/>
    <col min="12545" max="12545" width="39.42578125" style="152" customWidth="1"/>
    <col min="12546" max="12546" width="13.85546875" style="152" bestFit="1" customWidth="1"/>
    <col min="12547" max="12547" width="11.7109375" style="152" bestFit="1" customWidth="1"/>
    <col min="12548" max="12548" width="16.85546875" style="152" customWidth="1"/>
    <col min="12549" max="12549" width="18.140625" style="152" bestFit="1" customWidth="1"/>
    <col min="12550" max="12550" width="14.85546875" style="152" bestFit="1" customWidth="1"/>
    <col min="12551" max="12551" width="14.28515625" style="152" customWidth="1"/>
    <col min="12552" max="12555" width="11.5703125" style="152" bestFit="1" customWidth="1"/>
    <col min="12556" max="12556" width="16.5703125" style="152" bestFit="1" customWidth="1"/>
    <col min="12557" max="12557" width="11.42578125" style="152"/>
    <col min="12558" max="12558" width="13.85546875" style="152" bestFit="1" customWidth="1"/>
    <col min="12559" max="12800" width="11.42578125" style="152"/>
    <col min="12801" max="12801" width="39.42578125" style="152" customWidth="1"/>
    <col min="12802" max="12802" width="13.85546875" style="152" bestFit="1" customWidth="1"/>
    <col min="12803" max="12803" width="11.7109375" style="152" bestFit="1" customWidth="1"/>
    <col min="12804" max="12804" width="16.85546875" style="152" customWidth="1"/>
    <col min="12805" max="12805" width="18.140625" style="152" bestFit="1" customWidth="1"/>
    <col min="12806" max="12806" width="14.85546875" style="152" bestFit="1" customWidth="1"/>
    <col min="12807" max="12807" width="14.28515625" style="152" customWidth="1"/>
    <col min="12808" max="12811" width="11.5703125" style="152" bestFit="1" customWidth="1"/>
    <col min="12812" max="12812" width="16.5703125" style="152" bestFit="1" customWidth="1"/>
    <col min="12813" max="12813" width="11.42578125" style="152"/>
    <col min="12814" max="12814" width="13.85546875" style="152" bestFit="1" customWidth="1"/>
    <col min="12815" max="13056" width="11.42578125" style="152"/>
    <col min="13057" max="13057" width="39.42578125" style="152" customWidth="1"/>
    <col min="13058" max="13058" width="13.85546875" style="152" bestFit="1" customWidth="1"/>
    <col min="13059" max="13059" width="11.7109375" style="152" bestFit="1" customWidth="1"/>
    <col min="13060" max="13060" width="16.85546875" style="152" customWidth="1"/>
    <col min="13061" max="13061" width="18.140625" style="152" bestFit="1" customWidth="1"/>
    <col min="13062" max="13062" width="14.85546875" style="152" bestFit="1" customWidth="1"/>
    <col min="13063" max="13063" width="14.28515625" style="152" customWidth="1"/>
    <col min="13064" max="13067" width="11.5703125" style="152" bestFit="1" customWidth="1"/>
    <col min="13068" max="13068" width="16.5703125" style="152" bestFit="1" customWidth="1"/>
    <col min="13069" max="13069" width="11.42578125" style="152"/>
    <col min="13070" max="13070" width="13.85546875" style="152" bestFit="1" customWidth="1"/>
    <col min="13071" max="13312" width="11.42578125" style="152"/>
    <col min="13313" max="13313" width="39.42578125" style="152" customWidth="1"/>
    <col min="13314" max="13314" width="13.85546875" style="152" bestFit="1" customWidth="1"/>
    <col min="13315" max="13315" width="11.7109375" style="152" bestFit="1" customWidth="1"/>
    <col min="13316" max="13316" width="16.85546875" style="152" customWidth="1"/>
    <col min="13317" max="13317" width="18.140625" style="152" bestFit="1" customWidth="1"/>
    <col min="13318" max="13318" width="14.85546875" style="152" bestFit="1" customWidth="1"/>
    <col min="13319" max="13319" width="14.28515625" style="152" customWidth="1"/>
    <col min="13320" max="13323" width="11.5703125" style="152" bestFit="1" customWidth="1"/>
    <col min="13324" max="13324" width="16.5703125" style="152" bestFit="1" customWidth="1"/>
    <col min="13325" max="13325" width="11.42578125" style="152"/>
    <col min="13326" max="13326" width="13.85546875" style="152" bestFit="1" customWidth="1"/>
    <col min="13327" max="13568" width="11.42578125" style="152"/>
    <col min="13569" max="13569" width="39.42578125" style="152" customWidth="1"/>
    <col min="13570" max="13570" width="13.85546875" style="152" bestFit="1" customWidth="1"/>
    <col min="13571" max="13571" width="11.7109375" style="152" bestFit="1" customWidth="1"/>
    <col min="13572" max="13572" width="16.85546875" style="152" customWidth="1"/>
    <col min="13573" max="13573" width="18.140625" style="152" bestFit="1" customWidth="1"/>
    <col min="13574" max="13574" width="14.85546875" style="152" bestFit="1" customWidth="1"/>
    <col min="13575" max="13575" width="14.28515625" style="152" customWidth="1"/>
    <col min="13576" max="13579" width="11.5703125" style="152" bestFit="1" customWidth="1"/>
    <col min="13580" max="13580" width="16.5703125" style="152" bestFit="1" customWidth="1"/>
    <col min="13581" max="13581" width="11.42578125" style="152"/>
    <col min="13582" max="13582" width="13.85546875" style="152" bestFit="1" customWidth="1"/>
    <col min="13583" max="13824" width="11.42578125" style="152"/>
    <col min="13825" max="13825" width="39.42578125" style="152" customWidth="1"/>
    <col min="13826" max="13826" width="13.85546875" style="152" bestFit="1" customWidth="1"/>
    <col min="13827" max="13827" width="11.7109375" style="152" bestFit="1" customWidth="1"/>
    <col min="13828" max="13828" width="16.85546875" style="152" customWidth="1"/>
    <col min="13829" max="13829" width="18.140625" style="152" bestFit="1" customWidth="1"/>
    <col min="13830" max="13830" width="14.85546875" style="152" bestFit="1" customWidth="1"/>
    <col min="13831" max="13831" width="14.28515625" style="152" customWidth="1"/>
    <col min="13832" max="13835" width="11.5703125" style="152" bestFit="1" customWidth="1"/>
    <col min="13836" max="13836" width="16.5703125" style="152" bestFit="1" customWidth="1"/>
    <col min="13837" max="13837" width="11.42578125" style="152"/>
    <col min="13838" max="13838" width="13.85546875" style="152" bestFit="1" customWidth="1"/>
    <col min="13839" max="14080" width="11.42578125" style="152"/>
    <col min="14081" max="14081" width="39.42578125" style="152" customWidth="1"/>
    <col min="14082" max="14082" width="13.85546875" style="152" bestFit="1" customWidth="1"/>
    <col min="14083" max="14083" width="11.7109375" style="152" bestFit="1" customWidth="1"/>
    <col min="14084" max="14084" width="16.85546875" style="152" customWidth="1"/>
    <col min="14085" max="14085" width="18.140625" style="152" bestFit="1" customWidth="1"/>
    <col min="14086" max="14086" width="14.85546875" style="152" bestFit="1" customWidth="1"/>
    <col min="14087" max="14087" width="14.28515625" style="152" customWidth="1"/>
    <col min="14088" max="14091" width="11.5703125" style="152" bestFit="1" customWidth="1"/>
    <col min="14092" max="14092" width="16.5703125" style="152" bestFit="1" customWidth="1"/>
    <col min="14093" max="14093" width="11.42578125" style="152"/>
    <col min="14094" max="14094" width="13.85546875" style="152" bestFit="1" customWidth="1"/>
    <col min="14095" max="14336" width="11.42578125" style="152"/>
    <col min="14337" max="14337" width="39.42578125" style="152" customWidth="1"/>
    <col min="14338" max="14338" width="13.85546875" style="152" bestFit="1" customWidth="1"/>
    <col min="14339" max="14339" width="11.7109375" style="152" bestFit="1" customWidth="1"/>
    <col min="14340" max="14340" width="16.85546875" style="152" customWidth="1"/>
    <col min="14341" max="14341" width="18.140625" style="152" bestFit="1" customWidth="1"/>
    <col min="14342" max="14342" width="14.85546875" style="152" bestFit="1" customWidth="1"/>
    <col min="14343" max="14343" width="14.28515625" style="152" customWidth="1"/>
    <col min="14344" max="14347" width="11.5703125" style="152" bestFit="1" customWidth="1"/>
    <col min="14348" max="14348" width="16.5703125" style="152" bestFit="1" customWidth="1"/>
    <col min="14349" max="14349" width="11.42578125" style="152"/>
    <col min="14350" max="14350" width="13.85546875" style="152" bestFit="1" customWidth="1"/>
    <col min="14351" max="14592" width="11.42578125" style="152"/>
    <col min="14593" max="14593" width="39.42578125" style="152" customWidth="1"/>
    <col min="14594" max="14594" width="13.85546875" style="152" bestFit="1" customWidth="1"/>
    <col min="14595" max="14595" width="11.7109375" style="152" bestFit="1" customWidth="1"/>
    <col min="14596" max="14596" width="16.85546875" style="152" customWidth="1"/>
    <col min="14597" max="14597" width="18.140625" style="152" bestFit="1" customWidth="1"/>
    <col min="14598" max="14598" width="14.85546875" style="152" bestFit="1" customWidth="1"/>
    <col min="14599" max="14599" width="14.28515625" style="152" customWidth="1"/>
    <col min="14600" max="14603" width="11.5703125" style="152" bestFit="1" customWidth="1"/>
    <col min="14604" max="14604" width="16.5703125" style="152" bestFit="1" customWidth="1"/>
    <col min="14605" max="14605" width="11.42578125" style="152"/>
    <col min="14606" max="14606" width="13.85546875" style="152" bestFit="1" customWidth="1"/>
    <col min="14607" max="14848" width="11.42578125" style="152"/>
    <col min="14849" max="14849" width="39.42578125" style="152" customWidth="1"/>
    <col min="14850" max="14850" width="13.85546875" style="152" bestFit="1" customWidth="1"/>
    <col min="14851" max="14851" width="11.7109375" style="152" bestFit="1" customWidth="1"/>
    <col min="14852" max="14852" width="16.85546875" style="152" customWidth="1"/>
    <col min="14853" max="14853" width="18.140625" style="152" bestFit="1" customWidth="1"/>
    <col min="14854" max="14854" width="14.85546875" style="152" bestFit="1" customWidth="1"/>
    <col min="14855" max="14855" width="14.28515625" style="152" customWidth="1"/>
    <col min="14856" max="14859" width="11.5703125" style="152" bestFit="1" customWidth="1"/>
    <col min="14860" max="14860" width="16.5703125" style="152" bestFit="1" customWidth="1"/>
    <col min="14861" max="14861" width="11.42578125" style="152"/>
    <col min="14862" max="14862" width="13.85546875" style="152" bestFit="1" customWidth="1"/>
    <col min="14863" max="15104" width="11.42578125" style="152"/>
    <col min="15105" max="15105" width="39.42578125" style="152" customWidth="1"/>
    <col min="15106" max="15106" width="13.85546875" style="152" bestFit="1" customWidth="1"/>
    <col min="15107" max="15107" width="11.7109375" style="152" bestFit="1" customWidth="1"/>
    <col min="15108" max="15108" width="16.85546875" style="152" customWidth="1"/>
    <col min="15109" max="15109" width="18.140625" style="152" bestFit="1" customWidth="1"/>
    <col min="15110" max="15110" width="14.85546875" style="152" bestFit="1" customWidth="1"/>
    <col min="15111" max="15111" width="14.28515625" style="152" customWidth="1"/>
    <col min="15112" max="15115" width="11.5703125" style="152" bestFit="1" customWidth="1"/>
    <col min="15116" max="15116" width="16.5703125" style="152" bestFit="1" customWidth="1"/>
    <col min="15117" max="15117" width="11.42578125" style="152"/>
    <col min="15118" max="15118" width="13.85546875" style="152" bestFit="1" customWidth="1"/>
    <col min="15119" max="15360" width="11.42578125" style="152"/>
    <col min="15361" max="15361" width="39.42578125" style="152" customWidth="1"/>
    <col min="15362" max="15362" width="13.85546875" style="152" bestFit="1" customWidth="1"/>
    <col min="15363" max="15363" width="11.7109375" style="152" bestFit="1" customWidth="1"/>
    <col min="15364" max="15364" width="16.85546875" style="152" customWidth="1"/>
    <col min="15365" max="15365" width="18.140625" style="152" bestFit="1" customWidth="1"/>
    <col min="15366" max="15366" width="14.85546875" style="152" bestFit="1" customWidth="1"/>
    <col min="15367" max="15367" width="14.28515625" style="152" customWidth="1"/>
    <col min="15368" max="15371" width="11.5703125" style="152" bestFit="1" customWidth="1"/>
    <col min="15372" max="15372" width="16.5703125" style="152" bestFit="1" customWidth="1"/>
    <col min="15373" max="15373" width="11.42578125" style="152"/>
    <col min="15374" max="15374" width="13.85546875" style="152" bestFit="1" customWidth="1"/>
    <col min="15375" max="15616" width="11.42578125" style="152"/>
    <col min="15617" max="15617" width="39.42578125" style="152" customWidth="1"/>
    <col min="15618" max="15618" width="13.85546875" style="152" bestFit="1" customWidth="1"/>
    <col min="15619" max="15619" width="11.7109375" style="152" bestFit="1" customWidth="1"/>
    <col min="15620" max="15620" width="16.85546875" style="152" customWidth="1"/>
    <col min="15621" max="15621" width="18.140625" style="152" bestFit="1" customWidth="1"/>
    <col min="15622" max="15622" width="14.85546875" style="152" bestFit="1" customWidth="1"/>
    <col min="15623" max="15623" width="14.28515625" style="152" customWidth="1"/>
    <col min="15624" max="15627" width="11.5703125" style="152" bestFit="1" customWidth="1"/>
    <col min="15628" max="15628" width="16.5703125" style="152" bestFit="1" customWidth="1"/>
    <col min="15629" max="15629" width="11.42578125" style="152"/>
    <col min="15630" max="15630" width="13.85546875" style="152" bestFit="1" customWidth="1"/>
    <col min="15631" max="15872" width="11.42578125" style="152"/>
    <col min="15873" max="15873" width="39.42578125" style="152" customWidth="1"/>
    <col min="15874" max="15874" width="13.85546875" style="152" bestFit="1" customWidth="1"/>
    <col min="15875" max="15875" width="11.7109375" style="152" bestFit="1" customWidth="1"/>
    <col min="15876" max="15876" width="16.85546875" style="152" customWidth="1"/>
    <col min="15877" max="15877" width="18.140625" style="152" bestFit="1" customWidth="1"/>
    <col min="15878" max="15878" width="14.85546875" style="152" bestFit="1" customWidth="1"/>
    <col min="15879" max="15879" width="14.28515625" style="152" customWidth="1"/>
    <col min="15880" max="15883" width="11.5703125" style="152" bestFit="1" customWidth="1"/>
    <col min="15884" max="15884" width="16.5703125" style="152" bestFit="1" customWidth="1"/>
    <col min="15885" max="15885" width="11.42578125" style="152"/>
    <col min="15886" max="15886" width="13.85546875" style="152" bestFit="1" customWidth="1"/>
    <col min="15887" max="16128" width="11.42578125" style="152"/>
    <col min="16129" max="16129" width="39.42578125" style="152" customWidth="1"/>
    <col min="16130" max="16130" width="13.85546875" style="152" bestFit="1" customWidth="1"/>
    <col min="16131" max="16131" width="11.7109375" style="152" bestFit="1" customWidth="1"/>
    <col min="16132" max="16132" width="16.85546875" style="152" customWidth="1"/>
    <col min="16133" max="16133" width="18.140625" style="152" bestFit="1" customWidth="1"/>
    <col min="16134" max="16134" width="14.85546875" style="152" bestFit="1" customWidth="1"/>
    <col min="16135" max="16135" width="14.28515625" style="152" customWidth="1"/>
    <col min="16136" max="16139" width="11.5703125" style="152" bestFit="1" customWidth="1"/>
    <col min="16140" max="16140" width="16.5703125" style="152" bestFit="1" customWidth="1"/>
    <col min="16141" max="16141" width="11.42578125" style="152"/>
    <col min="16142" max="16142" width="13.85546875" style="152" bestFit="1" customWidth="1"/>
    <col min="16143" max="16384" width="11.42578125" style="152"/>
  </cols>
  <sheetData>
    <row r="1" spans="1:12" s="159" customFormat="1" ht="21.75" customHeight="1">
      <c r="A1" s="481" t="s">
        <v>187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2" s="159" customFormat="1" ht="21.75" customHeight="1">
      <c r="A2" s="462" t="s">
        <v>33</v>
      </c>
      <c r="B2" s="462" t="s">
        <v>2</v>
      </c>
      <c r="C2" s="460" t="s">
        <v>3</v>
      </c>
      <c r="D2" s="460" t="s">
        <v>4</v>
      </c>
      <c r="E2" s="460" t="s">
        <v>5</v>
      </c>
      <c r="F2" s="457" t="s">
        <v>6</v>
      </c>
      <c r="G2" s="458"/>
      <c r="H2" s="458"/>
      <c r="I2" s="458"/>
      <c r="J2" s="458"/>
      <c r="K2" s="458"/>
      <c r="L2" s="459"/>
    </row>
    <row r="3" spans="1:12" ht="25.5">
      <c r="A3" s="463"/>
      <c r="B3" s="463"/>
      <c r="C3" s="461"/>
      <c r="D3" s="461"/>
      <c r="E3" s="461"/>
      <c r="F3" s="368" t="s">
        <v>7</v>
      </c>
      <c r="G3" s="368" t="s">
        <v>8</v>
      </c>
      <c r="H3" s="368" t="s">
        <v>9</v>
      </c>
      <c r="I3" s="368" t="s">
        <v>10</v>
      </c>
      <c r="J3" s="368" t="s">
        <v>11</v>
      </c>
      <c r="K3" s="368" t="s">
        <v>246</v>
      </c>
      <c r="L3" s="368" t="s">
        <v>12</v>
      </c>
    </row>
    <row r="4" spans="1:12" ht="20.25" customHeight="1">
      <c r="A4" s="369"/>
      <c r="B4" s="369"/>
      <c r="C4" s="370"/>
      <c r="D4" s="370"/>
      <c r="E4" s="370"/>
      <c r="F4" s="368"/>
      <c r="G4" s="368"/>
      <c r="H4" s="368"/>
      <c r="I4" s="368"/>
      <c r="J4" s="368"/>
      <c r="K4" s="368"/>
      <c r="L4" s="368"/>
    </row>
    <row r="5" spans="1:12" ht="38.25">
      <c r="A5" s="144" t="s">
        <v>188</v>
      </c>
      <c r="B5" s="141" t="s">
        <v>189</v>
      </c>
      <c r="C5" s="145">
        <v>1</v>
      </c>
      <c r="D5" s="154">
        <v>350000000</v>
      </c>
      <c r="E5" s="154">
        <v>350000000</v>
      </c>
      <c r="F5" s="170">
        <v>350000000</v>
      </c>
      <c r="G5" s="153"/>
      <c r="H5" s="153"/>
      <c r="I5" s="153"/>
      <c r="J5" s="153"/>
      <c r="K5" s="153"/>
      <c r="L5" s="153"/>
    </row>
    <row r="6" spans="1:12" ht="43.5" customHeight="1">
      <c r="A6" s="44" t="s">
        <v>190</v>
      </c>
      <c r="B6" s="142" t="s">
        <v>160</v>
      </c>
      <c r="C6" s="145">
        <v>1</v>
      </c>
      <c r="D6" s="154">
        <v>260000000</v>
      </c>
      <c r="E6" s="154">
        <v>260000000</v>
      </c>
      <c r="F6" s="154">
        <v>250000000</v>
      </c>
      <c r="G6" s="154">
        <v>10000000</v>
      </c>
      <c r="H6" s="154"/>
      <c r="I6" s="154"/>
      <c r="J6" s="154"/>
      <c r="K6" s="154"/>
      <c r="L6" s="154"/>
    </row>
    <row r="7" spans="1:12" ht="40.5" customHeight="1">
      <c r="A7" s="144" t="s">
        <v>191</v>
      </c>
      <c r="B7" s="141" t="s">
        <v>14</v>
      </c>
      <c r="C7" s="145">
        <v>75</v>
      </c>
      <c r="D7" s="36">
        <v>200000000</v>
      </c>
      <c r="E7" s="36">
        <v>200000000</v>
      </c>
      <c r="F7" s="140"/>
      <c r="G7" s="36">
        <v>200000000</v>
      </c>
      <c r="H7" s="36"/>
      <c r="I7" s="36"/>
      <c r="J7" s="36"/>
      <c r="K7" s="36"/>
      <c r="L7" s="36"/>
    </row>
    <row r="8" spans="1:12" ht="63.75">
      <c r="A8" s="44" t="s">
        <v>192</v>
      </c>
      <c r="B8" s="141" t="s">
        <v>193</v>
      </c>
      <c r="C8" s="141">
        <v>38</v>
      </c>
      <c r="D8" s="16"/>
      <c r="E8" s="36"/>
      <c r="F8" s="154"/>
      <c r="G8" s="154"/>
      <c r="H8" s="154"/>
      <c r="I8" s="154"/>
      <c r="J8" s="154"/>
      <c r="K8" s="154"/>
      <c r="L8" s="154"/>
    </row>
    <row r="9" spans="1:12" ht="38.25">
      <c r="A9" s="366" t="s">
        <v>378</v>
      </c>
      <c r="B9" s="329" t="s">
        <v>56</v>
      </c>
      <c r="C9" s="329">
        <v>8</v>
      </c>
      <c r="D9" s="362">
        <v>6211030.1399999997</v>
      </c>
      <c r="E9" s="36">
        <v>49688241.119999997</v>
      </c>
      <c r="F9" s="154"/>
      <c r="G9" s="154">
        <v>49688241.119999997</v>
      </c>
      <c r="H9" s="154"/>
      <c r="I9" s="154"/>
      <c r="J9" s="154"/>
      <c r="K9" s="154"/>
      <c r="L9" s="154"/>
    </row>
    <row r="10" spans="1:12" ht="27" customHeight="1">
      <c r="A10" s="367" t="s">
        <v>383</v>
      </c>
      <c r="B10" s="329" t="s">
        <v>56</v>
      </c>
      <c r="C10" s="329">
        <v>6</v>
      </c>
      <c r="D10" s="362">
        <v>1381242</v>
      </c>
      <c r="E10" s="36">
        <v>8287452</v>
      </c>
      <c r="F10" s="154"/>
      <c r="G10" s="154">
        <v>8287452</v>
      </c>
      <c r="H10" s="154"/>
      <c r="I10" s="154"/>
      <c r="J10" s="154"/>
      <c r="K10" s="154"/>
      <c r="L10" s="154"/>
    </row>
    <row r="11" spans="1:12" ht="35.25" customHeight="1">
      <c r="A11" s="366" t="s">
        <v>379</v>
      </c>
      <c r="B11" s="329" t="s">
        <v>56</v>
      </c>
      <c r="C11" s="365">
        <v>9</v>
      </c>
      <c r="D11" s="362">
        <v>2330953.3333333363</v>
      </c>
      <c r="E11" s="36">
        <v>20978580.000000026</v>
      </c>
      <c r="F11" s="154"/>
      <c r="G11" s="154">
        <v>20978580.000000026</v>
      </c>
      <c r="H11" s="154"/>
      <c r="I11" s="154"/>
      <c r="J11" s="154"/>
      <c r="K11" s="154"/>
      <c r="L11" s="154"/>
    </row>
    <row r="12" spans="1:12" ht="39.75" customHeight="1">
      <c r="A12" s="361" t="s">
        <v>380</v>
      </c>
      <c r="B12" s="363" t="s">
        <v>22</v>
      </c>
      <c r="C12" s="185">
        <v>1</v>
      </c>
      <c r="D12" s="362">
        <v>11945727</v>
      </c>
      <c r="E12" s="36">
        <v>11945727</v>
      </c>
      <c r="F12" s="154"/>
      <c r="G12" s="154">
        <v>11945727</v>
      </c>
      <c r="H12" s="154"/>
      <c r="I12" s="154"/>
      <c r="J12" s="154"/>
      <c r="K12" s="154"/>
      <c r="L12" s="154"/>
    </row>
    <row r="13" spans="1:12" ht="35.25" customHeight="1">
      <c r="A13" s="361" t="s">
        <v>381</v>
      </c>
      <c r="B13" s="363" t="s">
        <v>22</v>
      </c>
      <c r="C13" s="185">
        <v>1</v>
      </c>
      <c r="D13" s="364">
        <v>0</v>
      </c>
      <c r="E13" s="36">
        <v>0</v>
      </c>
      <c r="F13" s="154"/>
      <c r="G13" s="154">
        <v>0</v>
      </c>
      <c r="H13" s="154"/>
      <c r="I13" s="154"/>
      <c r="J13" s="154"/>
      <c r="K13" s="154"/>
      <c r="L13" s="154"/>
    </row>
    <row r="14" spans="1:12" ht="56.25" customHeight="1">
      <c r="A14" s="361" t="s">
        <v>382</v>
      </c>
      <c r="B14" s="329" t="s">
        <v>22</v>
      </c>
      <c r="C14" s="139">
        <v>1</v>
      </c>
      <c r="D14" s="362">
        <v>25100000</v>
      </c>
      <c r="E14" s="36">
        <v>25100000</v>
      </c>
      <c r="F14" s="154"/>
      <c r="G14" s="154">
        <v>25100000</v>
      </c>
      <c r="H14" s="154"/>
      <c r="I14" s="154"/>
      <c r="J14" s="154"/>
      <c r="K14" s="154"/>
      <c r="L14" s="154"/>
    </row>
    <row r="15" spans="1:12">
      <c r="A15" s="439" t="s">
        <v>27</v>
      </c>
      <c r="B15" s="440"/>
      <c r="C15" s="440"/>
      <c r="D15" s="441"/>
      <c r="E15" s="155">
        <v>926000000.12</v>
      </c>
      <c r="F15" s="155">
        <v>600000000</v>
      </c>
      <c r="G15" s="155">
        <v>326000000.12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</row>
    <row r="16" spans="1:12">
      <c r="A16" s="451" t="s">
        <v>28</v>
      </c>
      <c r="B16" s="452"/>
      <c r="C16" s="452"/>
      <c r="D16" s="453"/>
      <c r="E16" s="155">
        <v>926000000</v>
      </c>
      <c r="F16" s="155">
        <v>600000000</v>
      </c>
      <c r="G16" s="155">
        <v>326000000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</row>
    <row r="17" spans="1:12">
      <c r="A17" s="439" t="s">
        <v>29</v>
      </c>
      <c r="B17" s="440"/>
      <c r="C17" s="440"/>
      <c r="D17" s="441"/>
      <c r="E17" s="156">
        <v>-0.12000000476837158</v>
      </c>
      <c r="F17" s="156">
        <v>0</v>
      </c>
      <c r="G17" s="156">
        <v>-0.12000000476837158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</row>
    <row r="19" spans="1:12" ht="15">
      <c r="A19" s="61"/>
      <c r="B19" s="454" t="s">
        <v>30</v>
      </c>
      <c r="C19" s="455"/>
      <c r="D19" s="455"/>
      <c r="E19" s="456"/>
      <c r="G19" s="306"/>
      <c r="I19" s="207"/>
      <c r="J19" s="253"/>
      <c r="K19" s="253"/>
    </row>
    <row r="20" spans="1:12">
      <c r="A20" s="62"/>
      <c r="B20" s="454" t="s">
        <v>31</v>
      </c>
      <c r="C20" s="455"/>
      <c r="D20" s="455"/>
      <c r="E20" s="456"/>
    </row>
  </sheetData>
  <mergeCells count="12">
    <mergeCell ref="A1:L1"/>
    <mergeCell ref="A2:A3"/>
    <mergeCell ref="B2:B3"/>
    <mergeCell ref="C2:C3"/>
    <mergeCell ref="D2:D3"/>
    <mergeCell ref="E2:E3"/>
    <mergeCell ref="F2:L2"/>
    <mergeCell ref="B19:E19"/>
    <mergeCell ref="B20:E20"/>
    <mergeCell ref="A15:D15"/>
    <mergeCell ref="A16:D16"/>
    <mergeCell ref="A17:D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64"/>
  <sheetViews>
    <sheetView workbookViewId="0">
      <pane xSplit="1" ySplit="3" topLeftCell="D49" activePane="bottomRight" state="frozen"/>
      <selection pane="topRight" activeCell="B1" sqref="B1"/>
      <selection pane="bottomLeft" activeCell="A4" sqref="A4"/>
      <selection pane="bottomRight" sqref="A1:L1"/>
    </sheetView>
  </sheetViews>
  <sheetFormatPr baseColWidth="10" defaultRowHeight="12.75"/>
  <cols>
    <col min="1" max="1" width="28.28515625" style="1" customWidth="1"/>
    <col min="2" max="2" width="13.85546875" style="135" bestFit="1" customWidth="1"/>
    <col min="3" max="3" width="11.42578125" style="135"/>
    <col min="4" max="4" width="14.7109375" style="1" customWidth="1"/>
    <col min="5" max="5" width="18.140625" style="259" customWidth="1"/>
    <col min="6" max="6" width="13.140625" style="1" customWidth="1"/>
    <col min="7" max="7" width="18.5703125" style="1" customWidth="1"/>
    <col min="8" max="8" width="22.42578125" style="1" customWidth="1"/>
    <col min="9" max="9" width="11.42578125" style="1" customWidth="1"/>
    <col min="10" max="10" width="18.28515625" style="1" customWidth="1"/>
    <col min="11" max="11" width="11.42578125" style="1" customWidth="1"/>
    <col min="12" max="12" width="15.42578125" style="1" customWidth="1"/>
    <col min="13" max="252" width="11.42578125" style="1"/>
    <col min="253" max="253" width="28.28515625" style="1" customWidth="1"/>
    <col min="254" max="254" width="13.85546875" style="1" bestFit="1" customWidth="1"/>
    <col min="255" max="255" width="11.42578125" style="1"/>
    <col min="256" max="256" width="14.7109375" style="1" customWidth="1"/>
    <col min="257" max="257" width="18.140625" style="1" customWidth="1"/>
    <col min="258" max="258" width="13.140625" style="1" customWidth="1"/>
    <col min="259" max="261" width="18.5703125" style="1" customWidth="1"/>
    <col min="262" max="262" width="31" style="1" customWidth="1"/>
    <col min="263" max="508" width="11.42578125" style="1"/>
    <col min="509" max="509" width="28.28515625" style="1" customWidth="1"/>
    <col min="510" max="510" width="13.85546875" style="1" bestFit="1" customWidth="1"/>
    <col min="511" max="511" width="11.42578125" style="1"/>
    <col min="512" max="512" width="14.7109375" style="1" customWidth="1"/>
    <col min="513" max="513" width="18.140625" style="1" customWidth="1"/>
    <col min="514" max="514" width="13.140625" style="1" customWidth="1"/>
    <col min="515" max="517" width="18.5703125" style="1" customWidth="1"/>
    <col min="518" max="518" width="31" style="1" customWidth="1"/>
    <col min="519" max="764" width="11.42578125" style="1"/>
    <col min="765" max="765" width="28.28515625" style="1" customWidth="1"/>
    <col min="766" max="766" width="13.85546875" style="1" bestFit="1" customWidth="1"/>
    <col min="767" max="767" width="11.42578125" style="1"/>
    <col min="768" max="768" width="14.7109375" style="1" customWidth="1"/>
    <col min="769" max="769" width="18.140625" style="1" customWidth="1"/>
    <col min="770" max="770" width="13.140625" style="1" customWidth="1"/>
    <col min="771" max="773" width="18.5703125" style="1" customWidth="1"/>
    <col min="774" max="774" width="31" style="1" customWidth="1"/>
    <col min="775" max="1020" width="11.42578125" style="1"/>
    <col min="1021" max="1021" width="28.28515625" style="1" customWidth="1"/>
    <col min="1022" max="1022" width="13.85546875" style="1" bestFit="1" customWidth="1"/>
    <col min="1023" max="1023" width="11.42578125" style="1"/>
    <col min="1024" max="1024" width="14.7109375" style="1" customWidth="1"/>
    <col min="1025" max="1025" width="18.140625" style="1" customWidth="1"/>
    <col min="1026" max="1026" width="13.140625" style="1" customWidth="1"/>
    <col min="1027" max="1029" width="18.5703125" style="1" customWidth="1"/>
    <col min="1030" max="1030" width="31" style="1" customWidth="1"/>
    <col min="1031" max="1276" width="11.42578125" style="1"/>
    <col min="1277" max="1277" width="28.28515625" style="1" customWidth="1"/>
    <col min="1278" max="1278" width="13.85546875" style="1" bestFit="1" customWidth="1"/>
    <col min="1279" max="1279" width="11.42578125" style="1"/>
    <col min="1280" max="1280" width="14.7109375" style="1" customWidth="1"/>
    <col min="1281" max="1281" width="18.140625" style="1" customWidth="1"/>
    <col min="1282" max="1282" width="13.140625" style="1" customWidth="1"/>
    <col min="1283" max="1285" width="18.5703125" style="1" customWidth="1"/>
    <col min="1286" max="1286" width="31" style="1" customWidth="1"/>
    <col min="1287" max="1532" width="11.42578125" style="1"/>
    <col min="1533" max="1533" width="28.28515625" style="1" customWidth="1"/>
    <col min="1534" max="1534" width="13.85546875" style="1" bestFit="1" customWidth="1"/>
    <col min="1535" max="1535" width="11.42578125" style="1"/>
    <col min="1536" max="1536" width="14.7109375" style="1" customWidth="1"/>
    <col min="1537" max="1537" width="18.140625" style="1" customWidth="1"/>
    <col min="1538" max="1538" width="13.140625" style="1" customWidth="1"/>
    <col min="1539" max="1541" width="18.5703125" style="1" customWidth="1"/>
    <col min="1542" max="1542" width="31" style="1" customWidth="1"/>
    <col min="1543" max="1788" width="11.42578125" style="1"/>
    <col min="1789" max="1789" width="28.28515625" style="1" customWidth="1"/>
    <col min="1790" max="1790" width="13.85546875" style="1" bestFit="1" customWidth="1"/>
    <col min="1791" max="1791" width="11.42578125" style="1"/>
    <col min="1792" max="1792" width="14.7109375" style="1" customWidth="1"/>
    <col min="1793" max="1793" width="18.140625" style="1" customWidth="1"/>
    <col min="1794" max="1794" width="13.140625" style="1" customWidth="1"/>
    <col min="1795" max="1797" width="18.5703125" style="1" customWidth="1"/>
    <col min="1798" max="1798" width="31" style="1" customWidth="1"/>
    <col min="1799" max="2044" width="11.42578125" style="1"/>
    <col min="2045" max="2045" width="28.28515625" style="1" customWidth="1"/>
    <col min="2046" max="2046" width="13.85546875" style="1" bestFit="1" customWidth="1"/>
    <col min="2047" max="2047" width="11.42578125" style="1"/>
    <col min="2048" max="2048" width="14.7109375" style="1" customWidth="1"/>
    <col min="2049" max="2049" width="18.140625" style="1" customWidth="1"/>
    <col min="2050" max="2050" width="13.140625" style="1" customWidth="1"/>
    <col min="2051" max="2053" width="18.5703125" style="1" customWidth="1"/>
    <col min="2054" max="2054" width="31" style="1" customWidth="1"/>
    <col min="2055" max="2300" width="11.42578125" style="1"/>
    <col min="2301" max="2301" width="28.28515625" style="1" customWidth="1"/>
    <col min="2302" max="2302" width="13.85546875" style="1" bestFit="1" customWidth="1"/>
    <col min="2303" max="2303" width="11.42578125" style="1"/>
    <col min="2304" max="2304" width="14.7109375" style="1" customWidth="1"/>
    <col min="2305" max="2305" width="18.140625" style="1" customWidth="1"/>
    <col min="2306" max="2306" width="13.140625" style="1" customWidth="1"/>
    <col min="2307" max="2309" width="18.5703125" style="1" customWidth="1"/>
    <col min="2310" max="2310" width="31" style="1" customWidth="1"/>
    <col min="2311" max="2556" width="11.42578125" style="1"/>
    <col min="2557" max="2557" width="28.28515625" style="1" customWidth="1"/>
    <col min="2558" max="2558" width="13.85546875" style="1" bestFit="1" customWidth="1"/>
    <col min="2559" max="2559" width="11.42578125" style="1"/>
    <col min="2560" max="2560" width="14.7109375" style="1" customWidth="1"/>
    <col min="2561" max="2561" width="18.140625" style="1" customWidth="1"/>
    <col min="2562" max="2562" width="13.140625" style="1" customWidth="1"/>
    <col min="2563" max="2565" width="18.5703125" style="1" customWidth="1"/>
    <col min="2566" max="2566" width="31" style="1" customWidth="1"/>
    <col min="2567" max="2812" width="11.42578125" style="1"/>
    <col min="2813" max="2813" width="28.28515625" style="1" customWidth="1"/>
    <col min="2814" max="2814" width="13.85546875" style="1" bestFit="1" customWidth="1"/>
    <col min="2815" max="2815" width="11.42578125" style="1"/>
    <col min="2816" max="2816" width="14.7109375" style="1" customWidth="1"/>
    <col min="2817" max="2817" width="18.140625" style="1" customWidth="1"/>
    <col min="2818" max="2818" width="13.140625" style="1" customWidth="1"/>
    <col min="2819" max="2821" width="18.5703125" style="1" customWidth="1"/>
    <col min="2822" max="2822" width="31" style="1" customWidth="1"/>
    <col min="2823" max="3068" width="11.42578125" style="1"/>
    <col min="3069" max="3069" width="28.28515625" style="1" customWidth="1"/>
    <col min="3070" max="3070" width="13.85546875" style="1" bestFit="1" customWidth="1"/>
    <col min="3071" max="3071" width="11.42578125" style="1"/>
    <col min="3072" max="3072" width="14.7109375" style="1" customWidth="1"/>
    <col min="3073" max="3073" width="18.140625" style="1" customWidth="1"/>
    <col min="3074" max="3074" width="13.140625" style="1" customWidth="1"/>
    <col min="3075" max="3077" width="18.5703125" style="1" customWidth="1"/>
    <col min="3078" max="3078" width="31" style="1" customWidth="1"/>
    <col min="3079" max="3324" width="11.42578125" style="1"/>
    <col min="3325" max="3325" width="28.28515625" style="1" customWidth="1"/>
    <col min="3326" max="3326" width="13.85546875" style="1" bestFit="1" customWidth="1"/>
    <col min="3327" max="3327" width="11.42578125" style="1"/>
    <col min="3328" max="3328" width="14.7109375" style="1" customWidth="1"/>
    <col min="3329" max="3329" width="18.140625" style="1" customWidth="1"/>
    <col min="3330" max="3330" width="13.140625" style="1" customWidth="1"/>
    <col min="3331" max="3333" width="18.5703125" style="1" customWidth="1"/>
    <col min="3334" max="3334" width="31" style="1" customWidth="1"/>
    <col min="3335" max="3580" width="11.42578125" style="1"/>
    <col min="3581" max="3581" width="28.28515625" style="1" customWidth="1"/>
    <col min="3582" max="3582" width="13.85546875" style="1" bestFit="1" customWidth="1"/>
    <col min="3583" max="3583" width="11.42578125" style="1"/>
    <col min="3584" max="3584" width="14.7109375" style="1" customWidth="1"/>
    <col min="3585" max="3585" width="18.140625" style="1" customWidth="1"/>
    <col min="3586" max="3586" width="13.140625" style="1" customWidth="1"/>
    <col min="3587" max="3589" width="18.5703125" style="1" customWidth="1"/>
    <col min="3590" max="3590" width="31" style="1" customWidth="1"/>
    <col min="3591" max="3836" width="11.42578125" style="1"/>
    <col min="3837" max="3837" width="28.28515625" style="1" customWidth="1"/>
    <col min="3838" max="3838" width="13.85546875" style="1" bestFit="1" customWidth="1"/>
    <col min="3839" max="3839" width="11.42578125" style="1"/>
    <col min="3840" max="3840" width="14.7109375" style="1" customWidth="1"/>
    <col min="3841" max="3841" width="18.140625" style="1" customWidth="1"/>
    <col min="3842" max="3842" width="13.140625" style="1" customWidth="1"/>
    <col min="3843" max="3845" width="18.5703125" style="1" customWidth="1"/>
    <col min="3846" max="3846" width="31" style="1" customWidth="1"/>
    <col min="3847" max="4092" width="11.42578125" style="1"/>
    <col min="4093" max="4093" width="28.28515625" style="1" customWidth="1"/>
    <col min="4094" max="4094" width="13.85546875" style="1" bestFit="1" customWidth="1"/>
    <col min="4095" max="4095" width="11.42578125" style="1"/>
    <col min="4096" max="4096" width="14.7109375" style="1" customWidth="1"/>
    <col min="4097" max="4097" width="18.140625" style="1" customWidth="1"/>
    <col min="4098" max="4098" width="13.140625" style="1" customWidth="1"/>
    <col min="4099" max="4101" width="18.5703125" style="1" customWidth="1"/>
    <col min="4102" max="4102" width="31" style="1" customWidth="1"/>
    <col min="4103" max="4348" width="11.42578125" style="1"/>
    <col min="4349" max="4349" width="28.28515625" style="1" customWidth="1"/>
    <col min="4350" max="4350" width="13.85546875" style="1" bestFit="1" customWidth="1"/>
    <col min="4351" max="4351" width="11.42578125" style="1"/>
    <col min="4352" max="4352" width="14.7109375" style="1" customWidth="1"/>
    <col min="4353" max="4353" width="18.140625" style="1" customWidth="1"/>
    <col min="4354" max="4354" width="13.140625" style="1" customWidth="1"/>
    <col min="4355" max="4357" width="18.5703125" style="1" customWidth="1"/>
    <col min="4358" max="4358" width="31" style="1" customWidth="1"/>
    <col min="4359" max="4604" width="11.42578125" style="1"/>
    <col min="4605" max="4605" width="28.28515625" style="1" customWidth="1"/>
    <col min="4606" max="4606" width="13.85546875" style="1" bestFit="1" customWidth="1"/>
    <col min="4607" max="4607" width="11.42578125" style="1"/>
    <col min="4608" max="4608" width="14.7109375" style="1" customWidth="1"/>
    <col min="4609" max="4609" width="18.140625" style="1" customWidth="1"/>
    <col min="4610" max="4610" width="13.140625" style="1" customWidth="1"/>
    <col min="4611" max="4613" width="18.5703125" style="1" customWidth="1"/>
    <col min="4614" max="4614" width="31" style="1" customWidth="1"/>
    <col min="4615" max="4860" width="11.42578125" style="1"/>
    <col min="4861" max="4861" width="28.28515625" style="1" customWidth="1"/>
    <col min="4862" max="4862" width="13.85546875" style="1" bestFit="1" customWidth="1"/>
    <col min="4863" max="4863" width="11.42578125" style="1"/>
    <col min="4864" max="4864" width="14.7109375" style="1" customWidth="1"/>
    <col min="4865" max="4865" width="18.140625" style="1" customWidth="1"/>
    <col min="4866" max="4866" width="13.140625" style="1" customWidth="1"/>
    <col min="4867" max="4869" width="18.5703125" style="1" customWidth="1"/>
    <col min="4870" max="4870" width="31" style="1" customWidth="1"/>
    <col min="4871" max="5116" width="11.42578125" style="1"/>
    <col min="5117" max="5117" width="28.28515625" style="1" customWidth="1"/>
    <col min="5118" max="5118" width="13.85546875" style="1" bestFit="1" customWidth="1"/>
    <col min="5119" max="5119" width="11.42578125" style="1"/>
    <col min="5120" max="5120" width="14.7109375" style="1" customWidth="1"/>
    <col min="5121" max="5121" width="18.140625" style="1" customWidth="1"/>
    <col min="5122" max="5122" width="13.140625" style="1" customWidth="1"/>
    <col min="5123" max="5125" width="18.5703125" style="1" customWidth="1"/>
    <col min="5126" max="5126" width="31" style="1" customWidth="1"/>
    <col min="5127" max="5372" width="11.42578125" style="1"/>
    <col min="5373" max="5373" width="28.28515625" style="1" customWidth="1"/>
    <col min="5374" max="5374" width="13.85546875" style="1" bestFit="1" customWidth="1"/>
    <col min="5375" max="5375" width="11.42578125" style="1"/>
    <col min="5376" max="5376" width="14.7109375" style="1" customWidth="1"/>
    <col min="5377" max="5377" width="18.140625" style="1" customWidth="1"/>
    <col min="5378" max="5378" width="13.140625" style="1" customWidth="1"/>
    <col min="5379" max="5381" width="18.5703125" style="1" customWidth="1"/>
    <col min="5382" max="5382" width="31" style="1" customWidth="1"/>
    <col min="5383" max="5628" width="11.42578125" style="1"/>
    <col min="5629" max="5629" width="28.28515625" style="1" customWidth="1"/>
    <col min="5630" max="5630" width="13.85546875" style="1" bestFit="1" customWidth="1"/>
    <col min="5631" max="5631" width="11.42578125" style="1"/>
    <col min="5632" max="5632" width="14.7109375" style="1" customWidth="1"/>
    <col min="5633" max="5633" width="18.140625" style="1" customWidth="1"/>
    <col min="5634" max="5634" width="13.140625" style="1" customWidth="1"/>
    <col min="5635" max="5637" width="18.5703125" style="1" customWidth="1"/>
    <col min="5638" max="5638" width="31" style="1" customWidth="1"/>
    <col min="5639" max="5884" width="11.42578125" style="1"/>
    <col min="5885" max="5885" width="28.28515625" style="1" customWidth="1"/>
    <col min="5886" max="5886" width="13.85546875" style="1" bestFit="1" customWidth="1"/>
    <col min="5887" max="5887" width="11.42578125" style="1"/>
    <col min="5888" max="5888" width="14.7109375" style="1" customWidth="1"/>
    <col min="5889" max="5889" width="18.140625" style="1" customWidth="1"/>
    <col min="5890" max="5890" width="13.140625" style="1" customWidth="1"/>
    <col min="5891" max="5893" width="18.5703125" style="1" customWidth="1"/>
    <col min="5894" max="5894" width="31" style="1" customWidth="1"/>
    <col min="5895" max="6140" width="11.42578125" style="1"/>
    <col min="6141" max="6141" width="28.28515625" style="1" customWidth="1"/>
    <col min="6142" max="6142" width="13.85546875" style="1" bestFit="1" customWidth="1"/>
    <col min="6143" max="6143" width="11.42578125" style="1"/>
    <col min="6144" max="6144" width="14.7109375" style="1" customWidth="1"/>
    <col min="6145" max="6145" width="18.140625" style="1" customWidth="1"/>
    <col min="6146" max="6146" width="13.140625" style="1" customWidth="1"/>
    <col min="6147" max="6149" width="18.5703125" style="1" customWidth="1"/>
    <col min="6150" max="6150" width="31" style="1" customWidth="1"/>
    <col min="6151" max="6396" width="11.42578125" style="1"/>
    <col min="6397" max="6397" width="28.28515625" style="1" customWidth="1"/>
    <col min="6398" max="6398" width="13.85546875" style="1" bestFit="1" customWidth="1"/>
    <col min="6399" max="6399" width="11.42578125" style="1"/>
    <col min="6400" max="6400" width="14.7109375" style="1" customWidth="1"/>
    <col min="6401" max="6401" width="18.140625" style="1" customWidth="1"/>
    <col min="6402" max="6402" width="13.140625" style="1" customWidth="1"/>
    <col min="6403" max="6405" width="18.5703125" style="1" customWidth="1"/>
    <col min="6406" max="6406" width="31" style="1" customWidth="1"/>
    <col min="6407" max="6652" width="11.42578125" style="1"/>
    <col min="6653" max="6653" width="28.28515625" style="1" customWidth="1"/>
    <col min="6654" max="6654" width="13.85546875" style="1" bestFit="1" customWidth="1"/>
    <col min="6655" max="6655" width="11.42578125" style="1"/>
    <col min="6656" max="6656" width="14.7109375" style="1" customWidth="1"/>
    <col min="6657" max="6657" width="18.140625" style="1" customWidth="1"/>
    <col min="6658" max="6658" width="13.140625" style="1" customWidth="1"/>
    <col min="6659" max="6661" width="18.5703125" style="1" customWidth="1"/>
    <col min="6662" max="6662" width="31" style="1" customWidth="1"/>
    <col min="6663" max="6908" width="11.42578125" style="1"/>
    <col min="6909" max="6909" width="28.28515625" style="1" customWidth="1"/>
    <col min="6910" max="6910" width="13.85546875" style="1" bestFit="1" customWidth="1"/>
    <col min="6911" max="6911" width="11.42578125" style="1"/>
    <col min="6912" max="6912" width="14.7109375" style="1" customWidth="1"/>
    <col min="6913" max="6913" width="18.140625" style="1" customWidth="1"/>
    <col min="6914" max="6914" width="13.140625" style="1" customWidth="1"/>
    <col min="6915" max="6917" width="18.5703125" style="1" customWidth="1"/>
    <col min="6918" max="6918" width="31" style="1" customWidth="1"/>
    <col min="6919" max="7164" width="11.42578125" style="1"/>
    <col min="7165" max="7165" width="28.28515625" style="1" customWidth="1"/>
    <col min="7166" max="7166" width="13.85546875" style="1" bestFit="1" customWidth="1"/>
    <col min="7167" max="7167" width="11.42578125" style="1"/>
    <col min="7168" max="7168" width="14.7109375" style="1" customWidth="1"/>
    <col min="7169" max="7169" width="18.140625" style="1" customWidth="1"/>
    <col min="7170" max="7170" width="13.140625" style="1" customWidth="1"/>
    <col min="7171" max="7173" width="18.5703125" style="1" customWidth="1"/>
    <col min="7174" max="7174" width="31" style="1" customWidth="1"/>
    <col min="7175" max="7420" width="11.42578125" style="1"/>
    <col min="7421" max="7421" width="28.28515625" style="1" customWidth="1"/>
    <col min="7422" max="7422" width="13.85546875" style="1" bestFit="1" customWidth="1"/>
    <col min="7423" max="7423" width="11.42578125" style="1"/>
    <col min="7424" max="7424" width="14.7109375" style="1" customWidth="1"/>
    <col min="7425" max="7425" width="18.140625" style="1" customWidth="1"/>
    <col min="7426" max="7426" width="13.140625" style="1" customWidth="1"/>
    <col min="7427" max="7429" width="18.5703125" style="1" customWidth="1"/>
    <col min="7430" max="7430" width="31" style="1" customWidth="1"/>
    <col min="7431" max="7676" width="11.42578125" style="1"/>
    <col min="7677" max="7677" width="28.28515625" style="1" customWidth="1"/>
    <col min="7678" max="7678" width="13.85546875" style="1" bestFit="1" customWidth="1"/>
    <col min="7679" max="7679" width="11.42578125" style="1"/>
    <col min="7680" max="7680" width="14.7109375" style="1" customWidth="1"/>
    <col min="7681" max="7681" width="18.140625" style="1" customWidth="1"/>
    <col min="7682" max="7682" width="13.140625" style="1" customWidth="1"/>
    <col min="7683" max="7685" width="18.5703125" style="1" customWidth="1"/>
    <col min="7686" max="7686" width="31" style="1" customWidth="1"/>
    <col min="7687" max="7932" width="11.42578125" style="1"/>
    <col min="7933" max="7933" width="28.28515625" style="1" customWidth="1"/>
    <col min="7934" max="7934" width="13.85546875" style="1" bestFit="1" customWidth="1"/>
    <col min="7935" max="7935" width="11.42578125" style="1"/>
    <col min="7936" max="7936" width="14.7109375" style="1" customWidth="1"/>
    <col min="7937" max="7937" width="18.140625" style="1" customWidth="1"/>
    <col min="7938" max="7938" width="13.140625" style="1" customWidth="1"/>
    <col min="7939" max="7941" width="18.5703125" style="1" customWidth="1"/>
    <col min="7942" max="7942" width="31" style="1" customWidth="1"/>
    <col min="7943" max="8188" width="11.42578125" style="1"/>
    <col min="8189" max="8189" width="28.28515625" style="1" customWidth="1"/>
    <col min="8190" max="8190" width="13.85546875" style="1" bestFit="1" customWidth="1"/>
    <col min="8191" max="8191" width="11.42578125" style="1"/>
    <col min="8192" max="8192" width="14.7109375" style="1" customWidth="1"/>
    <col min="8193" max="8193" width="18.140625" style="1" customWidth="1"/>
    <col min="8194" max="8194" width="13.140625" style="1" customWidth="1"/>
    <col min="8195" max="8197" width="18.5703125" style="1" customWidth="1"/>
    <col min="8198" max="8198" width="31" style="1" customWidth="1"/>
    <col min="8199" max="8444" width="11.42578125" style="1"/>
    <col min="8445" max="8445" width="28.28515625" style="1" customWidth="1"/>
    <col min="8446" max="8446" width="13.85546875" style="1" bestFit="1" customWidth="1"/>
    <col min="8447" max="8447" width="11.42578125" style="1"/>
    <col min="8448" max="8448" width="14.7109375" style="1" customWidth="1"/>
    <col min="8449" max="8449" width="18.140625" style="1" customWidth="1"/>
    <col min="8450" max="8450" width="13.140625" style="1" customWidth="1"/>
    <col min="8451" max="8453" width="18.5703125" style="1" customWidth="1"/>
    <col min="8454" max="8454" width="31" style="1" customWidth="1"/>
    <col min="8455" max="8700" width="11.42578125" style="1"/>
    <col min="8701" max="8701" width="28.28515625" style="1" customWidth="1"/>
    <col min="8702" max="8702" width="13.85546875" style="1" bestFit="1" customWidth="1"/>
    <col min="8703" max="8703" width="11.42578125" style="1"/>
    <col min="8704" max="8704" width="14.7109375" style="1" customWidth="1"/>
    <col min="8705" max="8705" width="18.140625" style="1" customWidth="1"/>
    <col min="8706" max="8706" width="13.140625" style="1" customWidth="1"/>
    <col min="8707" max="8709" width="18.5703125" style="1" customWidth="1"/>
    <col min="8710" max="8710" width="31" style="1" customWidth="1"/>
    <col min="8711" max="8956" width="11.42578125" style="1"/>
    <col min="8957" max="8957" width="28.28515625" style="1" customWidth="1"/>
    <col min="8958" max="8958" width="13.85546875" style="1" bestFit="1" customWidth="1"/>
    <col min="8959" max="8959" width="11.42578125" style="1"/>
    <col min="8960" max="8960" width="14.7109375" style="1" customWidth="1"/>
    <col min="8961" max="8961" width="18.140625" style="1" customWidth="1"/>
    <col min="8962" max="8962" width="13.140625" style="1" customWidth="1"/>
    <col min="8963" max="8965" width="18.5703125" style="1" customWidth="1"/>
    <col min="8966" max="8966" width="31" style="1" customWidth="1"/>
    <col min="8967" max="9212" width="11.42578125" style="1"/>
    <col min="9213" max="9213" width="28.28515625" style="1" customWidth="1"/>
    <col min="9214" max="9214" width="13.85546875" style="1" bestFit="1" customWidth="1"/>
    <col min="9215" max="9215" width="11.42578125" style="1"/>
    <col min="9216" max="9216" width="14.7109375" style="1" customWidth="1"/>
    <col min="9217" max="9217" width="18.140625" style="1" customWidth="1"/>
    <col min="9218" max="9218" width="13.140625" style="1" customWidth="1"/>
    <col min="9219" max="9221" width="18.5703125" style="1" customWidth="1"/>
    <col min="9222" max="9222" width="31" style="1" customWidth="1"/>
    <col min="9223" max="9468" width="11.42578125" style="1"/>
    <col min="9469" max="9469" width="28.28515625" style="1" customWidth="1"/>
    <col min="9470" max="9470" width="13.85546875" style="1" bestFit="1" customWidth="1"/>
    <col min="9471" max="9471" width="11.42578125" style="1"/>
    <col min="9472" max="9472" width="14.7109375" style="1" customWidth="1"/>
    <col min="9473" max="9473" width="18.140625" style="1" customWidth="1"/>
    <col min="9474" max="9474" width="13.140625" style="1" customWidth="1"/>
    <col min="9475" max="9477" width="18.5703125" style="1" customWidth="1"/>
    <col min="9478" max="9478" width="31" style="1" customWidth="1"/>
    <col min="9479" max="9724" width="11.42578125" style="1"/>
    <col min="9725" max="9725" width="28.28515625" style="1" customWidth="1"/>
    <col min="9726" max="9726" width="13.85546875" style="1" bestFit="1" customWidth="1"/>
    <col min="9727" max="9727" width="11.42578125" style="1"/>
    <col min="9728" max="9728" width="14.7109375" style="1" customWidth="1"/>
    <col min="9729" max="9729" width="18.140625" style="1" customWidth="1"/>
    <col min="9730" max="9730" width="13.140625" style="1" customWidth="1"/>
    <col min="9731" max="9733" width="18.5703125" style="1" customWidth="1"/>
    <col min="9734" max="9734" width="31" style="1" customWidth="1"/>
    <col min="9735" max="9980" width="11.42578125" style="1"/>
    <col min="9981" max="9981" width="28.28515625" style="1" customWidth="1"/>
    <col min="9982" max="9982" width="13.85546875" style="1" bestFit="1" customWidth="1"/>
    <col min="9983" max="9983" width="11.42578125" style="1"/>
    <col min="9984" max="9984" width="14.7109375" style="1" customWidth="1"/>
    <col min="9985" max="9985" width="18.140625" style="1" customWidth="1"/>
    <col min="9986" max="9986" width="13.140625" style="1" customWidth="1"/>
    <col min="9987" max="9989" width="18.5703125" style="1" customWidth="1"/>
    <col min="9990" max="9990" width="31" style="1" customWidth="1"/>
    <col min="9991" max="10236" width="11.42578125" style="1"/>
    <col min="10237" max="10237" width="28.28515625" style="1" customWidth="1"/>
    <col min="10238" max="10238" width="13.85546875" style="1" bestFit="1" customWidth="1"/>
    <col min="10239" max="10239" width="11.42578125" style="1"/>
    <col min="10240" max="10240" width="14.7109375" style="1" customWidth="1"/>
    <col min="10241" max="10241" width="18.140625" style="1" customWidth="1"/>
    <col min="10242" max="10242" width="13.140625" style="1" customWidth="1"/>
    <col min="10243" max="10245" width="18.5703125" style="1" customWidth="1"/>
    <col min="10246" max="10246" width="31" style="1" customWidth="1"/>
    <col min="10247" max="10492" width="11.42578125" style="1"/>
    <col min="10493" max="10493" width="28.28515625" style="1" customWidth="1"/>
    <col min="10494" max="10494" width="13.85546875" style="1" bestFit="1" customWidth="1"/>
    <col min="10495" max="10495" width="11.42578125" style="1"/>
    <col min="10496" max="10496" width="14.7109375" style="1" customWidth="1"/>
    <col min="10497" max="10497" width="18.140625" style="1" customWidth="1"/>
    <col min="10498" max="10498" width="13.140625" style="1" customWidth="1"/>
    <col min="10499" max="10501" width="18.5703125" style="1" customWidth="1"/>
    <col min="10502" max="10502" width="31" style="1" customWidth="1"/>
    <col min="10503" max="10748" width="11.42578125" style="1"/>
    <col min="10749" max="10749" width="28.28515625" style="1" customWidth="1"/>
    <col min="10750" max="10750" width="13.85546875" style="1" bestFit="1" customWidth="1"/>
    <col min="10751" max="10751" width="11.42578125" style="1"/>
    <col min="10752" max="10752" width="14.7109375" style="1" customWidth="1"/>
    <col min="10753" max="10753" width="18.140625" style="1" customWidth="1"/>
    <col min="10754" max="10754" width="13.140625" style="1" customWidth="1"/>
    <col min="10755" max="10757" width="18.5703125" style="1" customWidth="1"/>
    <col min="10758" max="10758" width="31" style="1" customWidth="1"/>
    <col min="10759" max="11004" width="11.42578125" style="1"/>
    <col min="11005" max="11005" width="28.28515625" style="1" customWidth="1"/>
    <col min="11006" max="11006" width="13.85546875" style="1" bestFit="1" customWidth="1"/>
    <col min="11007" max="11007" width="11.42578125" style="1"/>
    <col min="11008" max="11008" width="14.7109375" style="1" customWidth="1"/>
    <col min="11009" max="11009" width="18.140625" style="1" customWidth="1"/>
    <col min="11010" max="11010" width="13.140625" style="1" customWidth="1"/>
    <col min="11011" max="11013" width="18.5703125" style="1" customWidth="1"/>
    <col min="11014" max="11014" width="31" style="1" customWidth="1"/>
    <col min="11015" max="11260" width="11.42578125" style="1"/>
    <col min="11261" max="11261" width="28.28515625" style="1" customWidth="1"/>
    <col min="11262" max="11262" width="13.85546875" style="1" bestFit="1" customWidth="1"/>
    <col min="11263" max="11263" width="11.42578125" style="1"/>
    <col min="11264" max="11264" width="14.7109375" style="1" customWidth="1"/>
    <col min="11265" max="11265" width="18.140625" style="1" customWidth="1"/>
    <col min="11266" max="11266" width="13.140625" style="1" customWidth="1"/>
    <col min="11267" max="11269" width="18.5703125" style="1" customWidth="1"/>
    <col min="11270" max="11270" width="31" style="1" customWidth="1"/>
    <col min="11271" max="11516" width="11.42578125" style="1"/>
    <col min="11517" max="11517" width="28.28515625" style="1" customWidth="1"/>
    <col min="11518" max="11518" width="13.85546875" style="1" bestFit="1" customWidth="1"/>
    <col min="11519" max="11519" width="11.42578125" style="1"/>
    <col min="11520" max="11520" width="14.7109375" style="1" customWidth="1"/>
    <col min="11521" max="11521" width="18.140625" style="1" customWidth="1"/>
    <col min="11522" max="11522" width="13.140625" style="1" customWidth="1"/>
    <col min="11523" max="11525" width="18.5703125" style="1" customWidth="1"/>
    <col min="11526" max="11526" width="31" style="1" customWidth="1"/>
    <col min="11527" max="11772" width="11.42578125" style="1"/>
    <col min="11773" max="11773" width="28.28515625" style="1" customWidth="1"/>
    <col min="11774" max="11774" width="13.85546875" style="1" bestFit="1" customWidth="1"/>
    <col min="11775" max="11775" width="11.42578125" style="1"/>
    <col min="11776" max="11776" width="14.7109375" style="1" customWidth="1"/>
    <col min="11777" max="11777" width="18.140625" style="1" customWidth="1"/>
    <col min="11778" max="11778" width="13.140625" style="1" customWidth="1"/>
    <col min="11779" max="11781" width="18.5703125" style="1" customWidth="1"/>
    <col min="11782" max="11782" width="31" style="1" customWidth="1"/>
    <col min="11783" max="12028" width="11.42578125" style="1"/>
    <col min="12029" max="12029" width="28.28515625" style="1" customWidth="1"/>
    <col min="12030" max="12030" width="13.85546875" style="1" bestFit="1" customWidth="1"/>
    <col min="12031" max="12031" width="11.42578125" style="1"/>
    <col min="12032" max="12032" width="14.7109375" style="1" customWidth="1"/>
    <col min="12033" max="12033" width="18.140625" style="1" customWidth="1"/>
    <col min="12034" max="12034" width="13.140625" style="1" customWidth="1"/>
    <col min="12035" max="12037" width="18.5703125" style="1" customWidth="1"/>
    <col min="12038" max="12038" width="31" style="1" customWidth="1"/>
    <col min="12039" max="12284" width="11.42578125" style="1"/>
    <col min="12285" max="12285" width="28.28515625" style="1" customWidth="1"/>
    <col min="12286" max="12286" width="13.85546875" style="1" bestFit="1" customWidth="1"/>
    <col min="12287" max="12287" width="11.42578125" style="1"/>
    <col min="12288" max="12288" width="14.7109375" style="1" customWidth="1"/>
    <col min="12289" max="12289" width="18.140625" style="1" customWidth="1"/>
    <col min="12290" max="12290" width="13.140625" style="1" customWidth="1"/>
    <col min="12291" max="12293" width="18.5703125" style="1" customWidth="1"/>
    <col min="12294" max="12294" width="31" style="1" customWidth="1"/>
    <col min="12295" max="12540" width="11.42578125" style="1"/>
    <col min="12541" max="12541" width="28.28515625" style="1" customWidth="1"/>
    <col min="12542" max="12542" width="13.85546875" style="1" bestFit="1" customWidth="1"/>
    <col min="12543" max="12543" width="11.42578125" style="1"/>
    <col min="12544" max="12544" width="14.7109375" style="1" customWidth="1"/>
    <col min="12545" max="12545" width="18.140625" style="1" customWidth="1"/>
    <col min="12546" max="12546" width="13.140625" style="1" customWidth="1"/>
    <col min="12547" max="12549" width="18.5703125" style="1" customWidth="1"/>
    <col min="12550" max="12550" width="31" style="1" customWidth="1"/>
    <col min="12551" max="12796" width="11.42578125" style="1"/>
    <col min="12797" max="12797" width="28.28515625" style="1" customWidth="1"/>
    <col min="12798" max="12798" width="13.85546875" style="1" bestFit="1" customWidth="1"/>
    <col min="12799" max="12799" width="11.42578125" style="1"/>
    <col min="12800" max="12800" width="14.7109375" style="1" customWidth="1"/>
    <col min="12801" max="12801" width="18.140625" style="1" customWidth="1"/>
    <col min="12802" max="12802" width="13.140625" style="1" customWidth="1"/>
    <col min="12803" max="12805" width="18.5703125" style="1" customWidth="1"/>
    <col min="12806" max="12806" width="31" style="1" customWidth="1"/>
    <col min="12807" max="13052" width="11.42578125" style="1"/>
    <col min="13053" max="13053" width="28.28515625" style="1" customWidth="1"/>
    <col min="13054" max="13054" width="13.85546875" style="1" bestFit="1" customWidth="1"/>
    <col min="13055" max="13055" width="11.42578125" style="1"/>
    <col min="13056" max="13056" width="14.7109375" style="1" customWidth="1"/>
    <col min="13057" max="13057" width="18.140625" style="1" customWidth="1"/>
    <col min="13058" max="13058" width="13.140625" style="1" customWidth="1"/>
    <col min="13059" max="13061" width="18.5703125" style="1" customWidth="1"/>
    <col min="13062" max="13062" width="31" style="1" customWidth="1"/>
    <col min="13063" max="13308" width="11.42578125" style="1"/>
    <col min="13309" max="13309" width="28.28515625" style="1" customWidth="1"/>
    <col min="13310" max="13310" width="13.85546875" style="1" bestFit="1" customWidth="1"/>
    <col min="13311" max="13311" width="11.42578125" style="1"/>
    <col min="13312" max="13312" width="14.7109375" style="1" customWidth="1"/>
    <col min="13313" max="13313" width="18.140625" style="1" customWidth="1"/>
    <col min="13314" max="13314" width="13.140625" style="1" customWidth="1"/>
    <col min="13315" max="13317" width="18.5703125" style="1" customWidth="1"/>
    <col min="13318" max="13318" width="31" style="1" customWidth="1"/>
    <col min="13319" max="13564" width="11.42578125" style="1"/>
    <col min="13565" max="13565" width="28.28515625" style="1" customWidth="1"/>
    <col min="13566" max="13566" width="13.85546875" style="1" bestFit="1" customWidth="1"/>
    <col min="13567" max="13567" width="11.42578125" style="1"/>
    <col min="13568" max="13568" width="14.7109375" style="1" customWidth="1"/>
    <col min="13569" max="13569" width="18.140625" style="1" customWidth="1"/>
    <col min="13570" max="13570" width="13.140625" style="1" customWidth="1"/>
    <col min="13571" max="13573" width="18.5703125" style="1" customWidth="1"/>
    <col min="13574" max="13574" width="31" style="1" customWidth="1"/>
    <col min="13575" max="13820" width="11.42578125" style="1"/>
    <col min="13821" max="13821" width="28.28515625" style="1" customWidth="1"/>
    <col min="13822" max="13822" width="13.85546875" style="1" bestFit="1" customWidth="1"/>
    <col min="13823" max="13823" width="11.42578125" style="1"/>
    <col min="13824" max="13824" width="14.7109375" style="1" customWidth="1"/>
    <col min="13825" max="13825" width="18.140625" style="1" customWidth="1"/>
    <col min="13826" max="13826" width="13.140625" style="1" customWidth="1"/>
    <col min="13827" max="13829" width="18.5703125" style="1" customWidth="1"/>
    <col min="13830" max="13830" width="31" style="1" customWidth="1"/>
    <col min="13831" max="14076" width="11.42578125" style="1"/>
    <col min="14077" max="14077" width="28.28515625" style="1" customWidth="1"/>
    <col min="14078" max="14078" width="13.85546875" style="1" bestFit="1" customWidth="1"/>
    <col min="14079" max="14079" width="11.42578125" style="1"/>
    <col min="14080" max="14080" width="14.7109375" style="1" customWidth="1"/>
    <col min="14081" max="14081" width="18.140625" style="1" customWidth="1"/>
    <col min="14082" max="14082" width="13.140625" style="1" customWidth="1"/>
    <col min="14083" max="14085" width="18.5703125" style="1" customWidth="1"/>
    <col min="14086" max="14086" width="31" style="1" customWidth="1"/>
    <col min="14087" max="14332" width="11.42578125" style="1"/>
    <col min="14333" max="14333" width="28.28515625" style="1" customWidth="1"/>
    <col min="14334" max="14334" width="13.85546875" style="1" bestFit="1" customWidth="1"/>
    <col min="14335" max="14335" width="11.42578125" style="1"/>
    <col min="14336" max="14336" width="14.7109375" style="1" customWidth="1"/>
    <col min="14337" max="14337" width="18.140625" style="1" customWidth="1"/>
    <col min="14338" max="14338" width="13.140625" style="1" customWidth="1"/>
    <col min="14339" max="14341" width="18.5703125" style="1" customWidth="1"/>
    <col min="14342" max="14342" width="31" style="1" customWidth="1"/>
    <col min="14343" max="14588" width="11.42578125" style="1"/>
    <col min="14589" max="14589" width="28.28515625" style="1" customWidth="1"/>
    <col min="14590" max="14590" width="13.85546875" style="1" bestFit="1" customWidth="1"/>
    <col min="14591" max="14591" width="11.42578125" style="1"/>
    <col min="14592" max="14592" width="14.7109375" style="1" customWidth="1"/>
    <col min="14593" max="14593" width="18.140625" style="1" customWidth="1"/>
    <col min="14594" max="14594" width="13.140625" style="1" customWidth="1"/>
    <col min="14595" max="14597" width="18.5703125" style="1" customWidth="1"/>
    <col min="14598" max="14598" width="31" style="1" customWidth="1"/>
    <col min="14599" max="14844" width="11.42578125" style="1"/>
    <col min="14845" max="14845" width="28.28515625" style="1" customWidth="1"/>
    <col min="14846" max="14846" width="13.85546875" style="1" bestFit="1" customWidth="1"/>
    <col min="14847" max="14847" width="11.42578125" style="1"/>
    <col min="14848" max="14848" width="14.7109375" style="1" customWidth="1"/>
    <col min="14849" max="14849" width="18.140625" style="1" customWidth="1"/>
    <col min="14850" max="14850" width="13.140625" style="1" customWidth="1"/>
    <col min="14851" max="14853" width="18.5703125" style="1" customWidth="1"/>
    <col min="14854" max="14854" width="31" style="1" customWidth="1"/>
    <col min="14855" max="15100" width="11.42578125" style="1"/>
    <col min="15101" max="15101" width="28.28515625" style="1" customWidth="1"/>
    <col min="15102" max="15102" width="13.85546875" style="1" bestFit="1" customWidth="1"/>
    <col min="15103" max="15103" width="11.42578125" style="1"/>
    <col min="15104" max="15104" width="14.7109375" style="1" customWidth="1"/>
    <col min="15105" max="15105" width="18.140625" style="1" customWidth="1"/>
    <col min="15106" max="15106" width="13.140625" style="1" customWidth="1"/>
    <col min="15107" max="15109" width="18.5703125" style="1" customWidth="1"/>
    <col min="15110" max="15110" width="31" style="1" customWidth="1"/>
    <col min="15111" max="15356" width="11.42578125" style="1"/>
    <col min="15357" max="15357" width="28.28515625" style="1" customWidth="1"/>
    <col min="15358" max="15358" width="13.85546875" style="1" bestFit="1" customWidth="1"/>
    <col min="15359" max="15359" width="11.42578125" style="1"/>
    <col min="15360" max="15360" width="14.7109375" style="1" customWidth="1"/>
    <col min="15361" max="15361" width="18.140625" style="1" customWidth="1"/>
    <col min="15362" max="15362" width="13.140625" style="1" customWidth="1"/>
    <col min="15363" max="15365" width="18.5703125" style="1" customWidth="1"/>
    <col min="15366" max="15366" width="31" style="1" customWidth="1"/>
    <col min="15367" max="15612" width="11.42578125" style="1"/>
    <col min="15613" max="15613" width="28.28515625" style="1" customWidth="1"/>
    <col min="15614" max="15614" width="13.85546875" style="1" bestFit="1" customWidth="1"/>
    <col min="15615" max="15615" width="11.42578125" style="1"/>
    <col min="15616" max="15616" width="14.7109375" style="1" customWidth="1"/>
    <col min="15617" max="15617" width="18.140625" style="1" customWidth="1"/>
    <col min="15618" max="15618" width="13.140625" style="1" customWidth="1"/>
    <col min="15619" max="15621" width="18.5703125" style="1" customWidth="1"/>
    <col min="15622" max="15622" width="31" style="1" customWidth="1"/>
    <col min="15623" max="15868" width="11.42578125" style="1"/>
    <col min="15869" max="15869" width="28.28515625" style="1" customWidth="1"/>
    <col min="15870" max="15870" width="13.85546875" style="1" bestFit="1" customWidth="1"/>
    <col min="15871" max="15871" width="11.42578125" style="1"/>
    <col min="15872" max="15872" width="14.7109375" style="1" customWidth="1"/>
    <col min="15873" max="15873" width="18.140625" style="1" customWidth="1"/>
    <col min="15874" max="15874" width="13.140625" style="1" customWidth="1"/>
    <col min="15875" max="15877" width="18.5703125" style="1" customWidth="1"/>
    <col min="15878" max="15878" width="31" style="1" customWidth="1"/>
    <col min="15879" max="16124" width="11.42578125" style="1"/>
    <col min="16125" max="16125" width="28.28515625" style="1" customWidth="1"/>
    <col min="16126" max="16126" width="13.85546875" style="1" bestFit="1" customWidth="1"/>
    <col min="16127" max="16127" width="11.42578125" style="1"/>
    <col min="16128" max="16128" width="14.7109375" style="1" customWidth="1"/>
    <col min="16129" max="16129" width="18.140625" style="1" customWidth="1"/>
    <col min="16130" max="16130" width="13.140625" style="1" customWidth="1"/>
    <col min="16131" max="16133" width="18.5703125" style="1" customWidth="1"/>
    <col min="16134" max="16134" width="31" style="1" customWidth="1"/>
    <col min="16135" max="16384" width="11.42578125" style="1"/>
  </cols>
  <sheetData>
    <row r="1" spans="1:12" s="136" customFormat="1" ht="27" customHeight="1">
      <c r="A1" s="482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</row>
    <row r="2" spans="1:12" ht="19.5" customHeight="1">
      <c r="A2" s="429" t="s">
        <v>33</v>
      </c>
      <c r="B2" s="429" t="s">
        <v>2</v>
      </c>
      <c r="C2" s="430" t="s">
        <v>3</v>
      </c>
      <c r="D2" s="430" t="s">
        <v>4</v>
      </c>
      <c r="E2" s="431" t="s">
        <v>5</v>
      </c>
      <c r="F2" s="427" t="s">
        <v>6</v>
      </c>
      <c r="G2" s="427"/>
      <c r="H2" s="427"/>
      <c r="I2" s="427"/>
      <c r="J2" s="427"/>
      <c r="K2" s="427"/>
      <c r="L2" s="427"/>
    </row>
    <row r="3" spans="1:12" ht="39" customHeight="1">
      <c r="A3" s="429"/>
      <c r="B3" s="429"/>
      <c r="C3" s="430"/>
      <c r="D3" s="430"/>
      <c r="E3" s="431"/>
      <c r="F3" s="328" t="s">
        <v>7</v>
      </c>
      <c r="G3" s="328" t="s">
        <v>8</v>
      </c>
      <c r="H3" s="328" t="s">
        <v>9</v>
      </c>
      <c r="I3" s="328" t="s">
        <v>10</v>
      </c>
      <c r="J3" s="328" t="s">
        <v>11</v>
      </c>
      <c r="K3" s="328" t="s">
        <v>246</v>
      </c>
      <c r="L3" s="328" t="s">
        <v>12</v>
      </c>
    </row>
    <row r="4" spans="1:12" ht="32.25" customHeight="1">
      <c r="A4" s="44" t="s">
        <v>119</v>
      </c>
      <c r="B4" s="47" t="s">
        <v>120</v>
      </c>
      <c r="C4" s="47">
        <v>1</v>
      </c>
      <c r="D4" s="44"/>
      <c r="E4" s="44"/>
      <c r="F4" s="44"/>
      <c r="G4" s="44"/>
      <c r="H4" s="44"/>
      <c r="I4" s="44"/>
      <c r="J4" s="44"/>
      <c r="K4" s="44"/>
      <c r="L4" s="44"/>
    </row>
    <row r="5" spans="1:12" ht="32.25" customHeight="1">
      <c r="A5" s="31" t="s">
        <v>260</v>
      </c>
      <c r="B5" s="32" t="s">
        <v>82</v>
      </c>
      <c r="C5" s="32">
        <v>1</v>
      </c>
      <c r="D5" s="273">
        <v>30000000</v>
      </c>
      <c r="E5" s="274">
        <v>30120000</v>
      </c>
      <c r="F5" s="276"/>
      <c r="G5" s="276">
        <v>30120000</v>
      </c>
      <c r="H5" s="31"/>
      <c r="I5" s="31"/>
      <c r="J5" s="31"/>
      <c r="K5" s="31"/>
      <c r="L5" s="31"/>
    </row>
    <row r="6" spans="1:12" ht="46.5" customHeight="1">
      <c r="A6" s="31" t="s">
        <v>231</v>
      </c>
      <c r="B6" s="272" t="s">
        <v>230</v>
      </c>
      <c r="C6" s="272">
        <v>11</v>
      </c>
      <c r="D6" s="273">
        <v>1506000</v>
      </c>
      <c r="E6" s="274">
        <v>16566000</v>
      </c>
      <c r="F6" s="275"/>
      <c r="G6" s="276">
        <v>16566000</v>
      </c>
      <c r="H6" s="269"/>
      <c r="I6" s="12"/>
      <c r="J6" s="12"/>
      <c r="K6" s="12"/>
      <c r="L6" s="12"/>
    </row>
    <row r="7" spans="1:12" ht="34.5" customHeight="1">
      <c r="A7" s="119" t="s">
        <v>121</v>
      </c>
      <c r="B7" s="272" t="s">
        <v>56</v>
      </c>
      <c r="C7" s="272">
        <v>11</v>
      </c>
      <c r="D7" s="277">
        <v>2811200</v>
      </c>
      <c r="E7" s="274">
        <v>30923200</v>
      </c>
      <c r="F7" s="278"/>
      <c r="G7" s="276">
        <v>30923200</v>
      </c>
      <c r="H7" s="12"/>
      <c r="I7" s="12"/>
      <c r="J7" s="12"/>
      <c r="K7" s="12"/>
      <c r="L7" s="12"/>
    </row>
    <row r="8" spans="1:12" ht="42" customHeight="1">
      <c r="A8" s="119" t="s">
        <v>122</v>
      </c>
      <c r="B8" s="272" t="s">
        <v>56</v>
      </c>
      <c r="C8" s="272">
        <v>1</v>
      </c>
      <c r="D8" s="277">
        <v>12048000</v>
      </c>
      <c r="E8" s="279">
        <v>12048000</v>
      </c>
      <c r="F8" s="276"/>
      <c r="G8" s="276">
        <v>12048000</v>
      </c>
      <c r="H8" s="12"/>
      <c r="I8" s="12"/>
      <c r="J8" s="12"/>
      <c r="K8" s="12"/>
      <c r="L8" s="12"/>
    </row>
    <row r="9" spans="1:12" ht="44.25" customHeight="1">
      <c r="A9" s="119" t="s">
        <v>338</v>
      </c>
      <c r="B9" s="272" t="s">
        <v>22</v>
      </c>
      <c r="C9" s="272">
        <v>1</v>
      </c>
      <c r="D9" s="277">
        <v>5457744</v>
      </c>
      <c r="E9" s="279">
        <v>5457744</v>
      </c>
      <c r="F9" s="276"/>
      <c r="G9" s="276">
        <v>5457744</v>
      </c>
      <c r="H9" s="12"/>
      <c r="I9" s="12"/>
      <c r="J9" s="12"/>
      <c r="K9" s="12"/>
      <c r="L9" s="12"/>
    </row>
    <row r="10" spans="1:12" ht="32.25" customHeight="1">
      <c r="A10" s="122" t="s">
        <v>124</v>
      </c>
      <c r="B10" s="272" t="s">
        <v>56</v>
      </c>
      <c r="C10" s="272">
        <v>11</v>
      </c>
      <c r="D10" s="277">
        <v>3514000</v>
      </c>
      <c r="E10" s="280">
        <v>38654000</v>
      </c>
      <c r="F10" s="281"/>
      <c r="G10" s="276">
        <v>38654000</v>
      </c>
      <c r="H10" s="12"/>
      <c r="I10" s="12"/>
      <c r="J10" s="12"/>
      <c r="K10" s="12"/>
      <c r="L10" s="12"/>
    </row>
    <row r="11" spans="1:12" ht="26.25" customHeight="1">
      <c r="A11" s="122" t="s">
        <v>125</v>
      </c>
      <c r="B11" s="282" t="s">
        <v>56</v>
      </c>
      <c r="C11" s="282">
        <v>6</v>
      </c>
      <c r="D11" s="283">
        <v>3815200</v>
      </c>
      <c r="E11" s="279">
        <v>22891200</v>
      </c>
      <c r="F11" s="281"/>
      <c r="G11" s="276">
        <v>22891200</v>
      </c>
      <c r="H11" s="12"/>
      <c r="I11" s="12"/>
      <c r="J11" s="12"/>
      <c r="K11" s="12"/>
      <c r="L11" s="12"/>
    </row>
    <row r="12" spans="1:12" ht="29.25" customHeight="1">
      <c r="A12" s="44" t="s">
        <v>126</v>
      </c>
      <c r="B12" s="47" t="s">
        <v>14</v>
      </c>
      <c r="C12" s="47">
        <v>75</v>
      </c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9.25" customHeight="1">
      <c r="A13" s="126" t="s">
        <v>127</v>
      </c>
      <c r="B13" s="15" t="s">
        <v>128</v>
      </c>
      <c r="C13" s="15">
        <v>12</v>
      </c>
      <c r="D13" s="120">
        <v>8627309.25</v>
      </c>
      <c r="E13" s="279">
        <v>103527711</v>
      </c>
      <c r="F13" s="125"/>
      <c r="G13" s="121">
        <v>103527711</v>
      </c>
      <c r="H13" s="12"/>
      <c r="I13" s="12"/>
      <c r="J13" s="12"/>
      <c r="K13" s="12"/>
      <c r="L13" s="12"/>
    </row>
    <row r="14" spans="1:12" s="157" customFormat="1" ht="29.25" customHeight="1">
      <c r="A14" s="126" t="s">
        <v>129</v>
      </c>
      <c r="B14" s="15" t="s">
        <v>22</v>
      </c>
      <c r="C14" s="15">
        <v>1</v>
      </c>
      <c r="D14" s="120">
        <v>28112000</v>
      </c>
      <c r="E14" s="127">
        <v>28112000</v>
      </c>
      <c r="F14" s="125"/>
      <c r="G14" s="121">
        <v>28112000</v>
      </c>
      <c r="H14" s="270"/>
      <c r="I14" s="270"/>
      <c r="J14" s="270"/>
      <c r="K14" s="270"/>
      <c r="L14" s="270"/>
    </row>
    <row r="15" spans="1:12" ht="38.25">
      <c r="A15" s="126" t="s">
        <v>232</v>
      </c>
      <c r="B15" s="15" t="s">
        <v>22</v>
      </c>
      <c r="C15" s="15">
        <v>1</v>
      </c>
      <c r="D15" s="127">
        <v>86846000</v>
      </c>
      <c r="E15" s="284">
        <v>86846000</v>
      </c>
      <c r="F15" s="125"/>
      <c r="G15" s="121">
        <v>86846000</v>
      </c>
      <c r="H15" s="12"/>
      <c r="I15" s="12"/>
      <c r="J15" s="12"/>
      <c r="K15" s="12"/>
      <c r="L15" s="12"/>
    </row>
    <row r="16" spans="1:12" s="157" customFormat="1" ht="25.5">
      <c r="A16" s="126" t="s">
        <v>131</v>
      </c>
      <c r="B16" s="15" t="s">
        <v>22</v>
      </c>
      <c r="C16" s="15">
        <v>1</v>
      </c>
      <c r="D16" s="127">
        <v>10242688.564160001</v>
      </c>
      <c r="E16" s="285">
        <v>10242688.564160001</v>
      </c>
      <c r="F16" s="125"/>
      <c r="G16" s="121">
        <v>10242688.564160001</v>
      </c>
      <c r="H16" s="12"/>
      <c r="I16" s="12"/>
      <c r="J16" s="12"/>
      <c r="K16" s="12"/>
      <c r="L16" s="12"/>
    </row>
    <row r="17" spans="1:12" ht="45" customHeight="1">
      <c r="A17" s="126" t="s">
        <v>132</v>
      </c>
      <c r="B17" s="15" t="s">
        <v>22</v>
      </c>
      <c r="C17" s="15">
        <v>1</v>
      </c>
      <c r="D17" s="120">
        <v>20156005.209600002</v>
      </c>
      <c r="E17" s="284">
        <v>20156005.209600002</v>
      </c>
      <c r="F17" s="125"/>
      <c r="G17" s="121">
        <v>20156005.209600002</v>
      </c>
      <c r="H17" s="12"/>
      <c r="I17" s="12"/>
      <c r="J17" s="12"/>
      <c r="K17" s="12"/>
      <c r="L17" s="12"/>
    </row>
    <row r="18" spans="1:12">
      <c r="A18" s="126" t="s">
        <v>237</v>
      </c>
      <c r="B18" s="15" t="s">
        <v>22</v>
      </c>
      <c r="C18" s="15">
        <v>1</v>
      </c>
      <c r="D18" s="120">
        <v>7231518.0288000004</v>
      </c>
      <c r="E18" s="284">
        <v>7231518.0288000004</v>
      </c>
      <c r="F18" s="125"/>
      <c r="G18" s="121">
        <v>7231518.0288000004</v>
      </c>
      <c r="H18" s="12"/>
      <c r="I18" s="12"/>
      <c r="J18" s="12"/>
      <c r="K18" s="12"/>
      <c r="L18" s="12"/>
    </row>
    <row r="19" spans="1:12">
      <c r="A19" s="385" t="s">
        <v>134</v>
      </c>
      <c r="B19" s="15" t="s">
        <v>22</v>
      </c>
      <c r="C19" s="15">
        <v>1</v>
      </c>
      <c r="D19" s="120">
        <v>15060000</v>
      </c>
      <c r="E19" s="284">
        <v>15060000</v>
      </c>
      <c r="F19" s="125"/>
      <c r="G19" s="121">
        <v>15060000</v>
      </c>
      <c r="H19" s="271"/>
      <c r="I19" s="12"/>
      <c r="J19" s="12"/>
      <c r="K19" s="12"/>
      <c r="L19" s="12"/>
    </row>
    <row r="20" spans="1:12" ht="25.5">
      <c r="A20" s="385" t="s">
        <v>135</v>
      </c>
      <c r="B20" s="15" t="s">
        <v>128</v>
      </c>
      <c r="C20" s="15">
        <v>12</v>
      </c>
      <c r="D20" s="120">
        <v>13648670.613760002</v>
      </c>
      <c r="E20" s="286">
        <v>163784047.36512002</v>
      </c>
      <c r="F20" s="125"/>
      <c r="G20" s="121">
        <v>163784047.36512002</v>
      </c>
      <c r="H20" s="12"/>
      <c r="I20" s="12"/>
      <c r="J20" s="12"/>
      <c r="K20" s="12"/>
      <c r="L20" s="12"/>
    </row>
    <row r="21" spans="1:12" s="387" customFormat="1" ht="25.5">
      <c r="A21" s="385" t="s">
        <v>339</v>
      </c>
      <c r="B21" s="15" t="s">
        <v>82</v>
      </c>
      <c r="C21" s="15">
        <v>1</v>
      </c>
      <c r="D21" s="120">
        <v>287280</v>
      </c>
      <c r="E21" s="286">
        <v>1805328</v>
      </c>
      <c r="F21" s="125"/>
      <c r="G21" s="121">
        <v>1805328</v>
      </c>
      <c r="H21" s="386"/>
      <c r="I21" s="386"/>
      <c r="J21" s="386"/>
      <c r="K21" s="386"/>
      <c r="L21" s="386"/>
    </row>
    <row r="22" spans="1:12" s="387" customFormat="1" ht="24.75" customHeight="1">
      <c r="A22" s="385" t="s">
        <v>136</v>
      </c>
      <c r="B22" s="15" t="s">
        <v>137</v>
      </c>
      <c r="C22" s="15">
        <v>80</v>
      </c>
      <c r="D22" s="128">
        <v>168833.08878799999</v>
      </c>
      <c r="E22" s="286">
        <v>13506647.103039999</v>
      </c>
      <c r="F22" s="15"/>
      <c r="G22" s="121">
        <v>13506647.103039999</v>
      </c>
      <c r="H22" s="386"/>
      <c r="I22" s="386"/>
      <c r="J22" s="386"/>
      <c r="K22" s="386"/>
      <c r="L22" s="386"/>
    </row>
    <row r="23" spans="1:12" s="387" customFormat="1" ht="25.5">
      <c r="A23" s="385" t="s">
        <v>257</v>
      </c>
      <c r="B23" s="15" t="s">
        <v>128</v>
      </c>
      <c r="C23" s="15">
        <v>12</v>
      </c>
      <c r="D23" s="120">
        <v>522080</v>
      </c>
      <c r="E23" s="286">
        <v>6264960</v>
      </c>
      <c r="F23" s="125"/>
      <c r="G23" s="121">
        <v>6264960</v>
      </c>
      <c r="H23" s="388"/>
      <c r="I23" s="386"/>
      <c r="J23" s="386"/>
      <c r="K23" s="386"/>
      <c r="L23" s="386"/>
    </row>
    <row r="24" spans="1:12" s="387" customFormat="1">
      <c r="A24" s="126" t="s">
        <v>140</v>
      </c>
      <c r="B24" s="15" t="s">
        <v>22</v>
      </c>
      <c r="C24" s="15">
        <v>1</v>
      </c>
      <c r="D24" s="120">
        <v>5220800</v>
      </c>
      <c r="E24" s="286">
        <v>5220800</v>
      </c>
      <c r="F24" s="125"/>
      <c r="G24" s="121">
        <v>5220800</v>
      </c>
      <c r="H24" s="386"/>
      <c r="I24" s="386"/>
      <c r="J24" s="386"/>
      <c r="K24" s="386"/>
      <c r="L24" s="386"/>
    </row>
    <row r="25" spans="1:12" s="387" customFormat="1" ht="31.5" customHeight="1">
      <c r="A25" s="126" t="s">
        <v>141</v>
      </c>
      <c r="B25" s="15" t="s">
        <v>19</v>
      </c>
      <c r="C25" s="15">
        <v>1</v>
      </c>
      <c r="D25" s="120">
        <v>5672728.5120000001</v>
      </c>
      <c r="E25" s="286">
        <v>5672728.5120000001</v>
      </c>
      <c r="F25" s="125"/>
      <c r="G25" s="121">
        <v>5672728.5120000001</v>
      </c>
      <c r="H25" s="386"/>
      <c r="I25" s="386"/>
      <c r="J25" s="386"/>
      <c r="K25" s="386"/>
      <c r="L25" s="386"/>
    </row>
    <row r="26" spans="1:12" s="387" customFormat="1" ht="24" customHeight="1">
      <c r="A26" s="126" t="s">
        <v>340</v>
      </c>
      <c r="B26" s="15" t="s">
        <v>19</v>
      </c>
      <c r="C26" s="15">
        <v>1</v>
      </c>
      <c r="D26" s="120">
        <v>22138200</v>
      </c>
      <c r="E26" s="286">
        <v>22138200</v>
      </c>
      <c r="F26" s="125"/>
      <c r="G26" s="121">
        <v>22138200</v>
      </c>
      <c r="H26" s="386"/>
      <c r="I26" s="386"/>
      <c r="J26" s="386"/>
      <c r="K26" s="386"/>
      <c r="L26" s="386"/>
    </row>
    <row r="27" spans="1:12" s="387" customFormat="1" ht="25.5">
      <c r="A27" s="31" t="s">
        <v>261</v>
      </c>
      <c r="B27" s="32" t="s">
        <v>22</v>
      </c>
      <c r="C27" s="32">
        <v>1</v>
      </c>
      <c r="D27" s="11">
        <v>3012000</v>
      </c>
      <c r="E27" s="11">
        <v>3012000</v>
      </c>
      <c r="F27" s="31"/>
      <c r="G27" s="123">
        <v>3012000</v>
      </c>
      <c r="H27" s="31"/>
      <c r="I27" s="386"/>
      <c r="J27" s="386"/>
      <c r="K27" s="386"/>
      <c r="L27" s="386"/>
    </row>
    <row r="28" spans="1:12" s="390" customFormat="1" ht="38.25">
      <c r="A28" s="119" t="s">
        <v>233</v>
      </c>
      <c r="B28" s="15" t="s">
        <v>19</v>
      </c>
      <c r="C28" s="123">
        <v>1</v>
      </c>
      <c r="D28" s="128">
        <v>20080000</v>
      </c>
      <c r="E28" s="284">
        <v>20080000</v>
      </c>
      <c r="F28" s="125"/>
      <c r="G28" s="121">
        <v>20080000</v>
      </c>
      <c r="H28" s="389"/>
      <c r="I28" s="389"/>
      <c r="J28" s="389"/>
      <c r="K28" s="389"/>
      <c r="L28" s="389"/>
    </row>
    <row r="29" spans="1:12" s="390" customFormat="1" ht="25.5">
      <c r="A29" s="31" t="s">
        <v>235</v>
      </c>
      <c r="B29" s="15" t="s">
        <v>22</v>
      </c>
      <c r="C29" s="15">
        <v>1</v>
      </c>
      <c r="D29" s="120">
        <v>30120000</v>
      </c>
      <c r="E29" s="284">
        <v>30120000</v>
      </c>
      <c r="F29" s="125"/>
      <c r="G29" s="121">
        <v>30120000</v>
      </c>
      <c r="H29" s="389"/>
      <c r="I29" s="389"/>
      <c r="J29" s="389"/>
      <c r="K29" s="389"/>
      <c r="L29" s="389"/>
    </row>
    <row r="30" spans="1:12" s="390" customFormat="1" ht="25.5">
      <c r="A30" s="31" t="s">
        <v>234</v>
      </c>
      <c r="B30" s="15" t="s">
        <v>22</v>
      </c>
      <c r="C30" s="15">
        <v>1</v>
      </c>
      <c r="D30" s="120">
        <v>190760000</v>
      </c>
      <c r="E30" s="284">
        <v>190760000</v>
      </c>
      <c r="F30" s="125"/>
      <c r="G30" s="121">
        <v>190760000</v>
      </c>
      <c r="H30" s="389"/>
      <c r="I30" s="389"/>
      <c r="J30" s="389"/>
      <c r="K30" s="389"/>
      <c r="L30" s="389"/>
    </row>
    <row r="31" spans="1:12" s="390" customFormat="1" ht="25.5">
      <c r="A31" s="31" t="s">
        <v>236</v>
      </c>
      <c r="B31" s="15" t="s">
        <v>22</v>
      </c>
      <c r="C31" s="15">
        <v>1</v>
      </c>
      <c r="D31" s="120">
        <v>25100000</v>
      </c>
      <c r="E31" s="284">
        <v>25100000</v>
      </c>
      <c r="F31" s="125"/>
      <c r="G31" s="121">
        <v>25100000</v>
      </c>
      <c r="H31" s="389"/>
      <c r="I31" s="389"/>
      <c r="J31" s="389"/>
      <c r="K31" s="389"/>
      <c r="L31" s="389"/>
    </row>
    <row r="32" spans="1:12" s="390" customFormat="1" ht="25.5">
      <c r="A32" s="31" t="s">
        <v>252</v>
      </c>
      <c r="B32" s="15" t="s">
        <v>22</v>
      </c>
      <c r="C32" s="15">
        <v>1</v>
      </c>
      <c r="D32" s="120">
        <v>20080000</v>
      </c>
      <c r="E32" s="284">
        <v>20080000</v>
      </c>
      <c r="F32" s="125"/>
      <c r="G32" s="121">
        <v>20080000</v>
      </c>
      <c r="H32" s="389"/>
      <c r="I32" s="389"/>
      <c r="J32" s="389"/>
      <c r="K32" s="389"/>
      <c r="L32" s="389"/>
    </row>
    <row r="33" spans="1:12" s="390" customFormat="1" ht="25.5">
      <c r="A33" s="31" t="s">
        <v>341</v>
      </c>
      <c r="B33" s="15" t="s">
        <v>82</v>
      </c>
      <c r="C33" s="15">
        <v>1</v>
      </c>
      <c r="D33" s="120">
        <v>228000000</v>
      </c>
      <c r="E33" s="284">
        <v>228912000</v>
      </c>
      <c r="F33" s="125"/>
      <c r="G33" s="121"/>
      <c r="H33" s="389"/>
      <c r="I33" s="389"/>
      <c r="J33" s="391">
        <v>228912000</v>
      </c>
      <c r="K33" s="389"/>
      <c r="L33" s="389"/>
    </row>
    <row r="34" spans="1:12" ht="25.5">
      <c r="A34" s="44" t="s">
        <v>144</v>
      </c>
      <c r="B34" s="47" t="s">
        <v>77</v>
      </c>
      <c r="C34" s="47">
        <v>1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ht="25.5">
      <c r="A35" s="126" t="s">
        <v>146</v>
      </c>
      <c r="B35" s="15" t="s">
        <v>22</v>
      </c>
      <c r="C35" s="15">
        <v>1</v>
      </c>
      <c r="D35" s="120">
        <v>10040000</v>
      </c>
      <c r="E35" s="125">
        <v>10040000</v>
      </c>
      <c r="F35" s="125"/>
      <c r="G35" s="121">
        <v>10040000</v>
      </c>
      <c r="H35" s="11"/>
      <c r="I35" s="31"/>
      <c r="J35" s="31"/>
      <c r="K35" s="31"/>
      <c r="L35" s="31"/>
    </row>
    <row r="36" spans="1:12" ht="38.25">
      <c r="A36" s="31" t="s">
        <v>250</v>
      </c>
      <c r="B36" s="15" t="s">
        <v>22</v>
      </c>
      <c r="C36" s="15">
        <v>1</v>
      </c>
      <c r="D36" s="128">
        <v>81513055.908000097</v>
      </c>
      <c r="E36" s="128">
        <v>81513055.908000097</v>
      </c>
      <c r="F36" s="128"/>
      <c r="G36" s="121">
        <v>81513055.908000097</v>
      </c>
      <c r="H36" s="292"/>
      <c r="I36" s="31"/>
      <c r="J36" s="31"/>
      <c r="K36" s="31"/>
      <c r="L36" s="31"/>
    </row>
    <row r="37" spans="1:12" ht="76.5">
      <c r="A37" s="44" t="s">
        <v>148</v>
      </c>
      <c r="B37" s="47" t="s">
        <v>149</v>
      </c>
      <c r="C37" s="47">
        <v>1</v>
      </c>
      <c r="D37" s="44"/>
      <c r="E37" s="44"/>
      <c r="F37" s="44"/>
      <c r="G37" s="44"/>
      <c r="H37" s="44"/>
      <c r="I37" s="44"/>
      <c r="J37" s="44"/>
      <c r="K37" s="44"/>
      <c r="L37" s="44"/>
    </row>
    <row r="38" spans="1:12" ht="25.5">
      <c r="A38" s="31" t="s">
        <v>342</v>
      </c>
      <c r="B38" s="32" t="s">
        <v>343</v>
      </c>
      <c r="C38" s="32">
        <v>1</v>
      </c>
      <c r="D38" s="287">
        <v>20000000</v>
      </c>
      <c r="E38" s="295">
        <v>20080000</v>
      </c>
      <c r="F38" s="31"/>
      <c r="G38" s="296"/>
      <c r="H38" s="31"/>
      <c r="I38" s="31"/>
      <c r="J38" s="296">
        <v>20080000</v>
      </c>
      <c r="K38" s="31"/>
      <c r="L38" s="31"/>
    </row>
    <row r="39" spans="1:12" ht="43.5" customHeight="1">
      <c r="A39" s="31" t="s">
        <v>344</v>
      </c>
      <c r="B39" s="32" t="s">
        <v>343</v>
      </c>
      <c r="C39" s="32">
        <v>1</v>
      </c>
      <c r="D39" s="287">
        <v>20000000</v>
      </c>
      <c r="E39" s="295">
        <v>20080000</v>
      </c>
      <c r="F39" s="31"/>
      <c r="G39" s="296">
        <v>20080000</v>
      </c>
      <c r="H39" s="31"/>
      <c r="I39" s="31"/>
      <c r="J39" s="31"/>
      <c r="K39" s="31"/>
      <c r="L39" s="31"/>
    </row>
    <row r="40" spans="1:12" s="157" customFormat="1" ht="43.5" customHeight="1">
      <c r="A40" s="31" t="s">
        <v>345</v>
      </c>
      <c r="B40" s="32" t="s">
        <v>343</v>
      </c>
      <c r="C40" s="32">
        <v>1</v>
      </c>
      <c r="D40" s="287">
        <v>20000000</v>
      </c>
      <c r="E40" s="295">
        <v>20080000</v>
      </c>
      <c r="F40" s="31"/>
      <c r="G40" s="296">
        <v>20080000</v>
      </c>
      <c r="H40" s="31"/>
      <c r="I40" s="31"/>
      <c r="J40" s="31"/>
      <c r="K40" s="31"/>
      <c r="L40" s="31"/>
    </row>
    <row r="41" spans="1:12" ht="26.25" customHeight="1">
      <c r="A41" s="44" t="s">
        <v>153</v>
      </c>
      <c r="B41" s="47" t="s">
        <v>154</v>
      </c>
      <c r="C41" s="47">
        <v>1</v>
      </c>
      <c r="D41" s="44"/>
      <c r="E41" s="44"/>
      <c r="F41" s="44"/>
      <c r="G41" s="44"/>
      <c r="H41" s="44"/>
      <c r="I41" s="44"/>
      <c r="J41" s="44"/>
      <c r="K41" s="44"/>
      <c r="L41" s="44"/>
    </row>
    <row r="42" spans="1:12" s="157" customFormat="1" ht="26.25" customHeight="1">
      <c r="A42" s="31" t="s">
        <v>251</v>
      </c>
      <c r="B42" s="31" t="s">
        <v>154</v>
      </c>
      <c r="C42" s="15">
        <v>1</v>
      </c>
      <c r="D42" s="287"/>
      <c r="E42" s="295">
        <v>351008000</v>
      </c>
      <c r="F42" s="31"/>
      <c r="G42" s="296"/>
      <c r="H42" s="31"/>
      <c r="I42" s="31"/>
      <c r="J42" s="296">
        <v>351008000</v>
      </c>
      <c r="K42" s="31"/>
      <c r="L42" s="31"/>
    </row>
    <row r="43" spans="1:12">
      <c r="A43" s="44" t="s">
        <v>157</v>
      </c>
      <c r="B43" s="47" t="s">
        <v>81</v>
      </c>
      <c r="C43" s="47">
        <v>1</v>
      </c>
      <c r="D43" s="44"/>
      <c r="E43" s="44"/>
      <c r="F43" s="44"/>
      <c r="G43" s="44"/>
      <c r="H43" s="44"/>
      <c r="I43" s="44"/>
      <c r="J43" s="44"/>
      <c r="K43" s="44"/>
      <c r="L43" s="44"/>
    </row>
    <row r="44" spans="1:12" ht="36">
      <c r="A44" s="69" t="s">
        <v>64</v>
      </c>
      <c r="B44" s="69" t="s">
        <v>65</v>
      </c>
      <c r="C44" s="70">
        <v>100</v>
      </c>
      <c r="D44" s="69"/>
      <c r="E44" s="69"/>
      <c r="F44" s="69"/>
      <c r="G44" s="69"/>
      <c r="H44" s="69"/>
      <c r="I44" s="69"/>
      <c r="J44" s="69"/>
      <c r="K44" s="69"/>
      <c r="L44" s="69"/>
    </row>
    <row r="45" spans="1:12" ht="21" customHeight="1">
      <c r="A45" s="31" t="s">
        <v>243</v>
      </c>
      <c r="B45" s="34" t="s">
        <v>22</v>
      </c>
      <c r="C45" s="37">
        <v>1</v>
      </c>
      <c r="D45" s="287">
        <v>2008000</v>
      </c>
      <c r="E45" s="288">
        <v>2008000</v>
      </c>
      <c r="F45" s="288"/>
      <c r="G45" s="287">
        <v>2008000</v>
      </c>
      <c r="H45" s="34"/>
      <c r="I45" s="12"/>
      <c r="J45" s="12"/>
      <c r="K45" s="12"/>
      <c r="L45" s="12"/>
    </row>
    <row r="46" spans="1:12" ht="35.25" customHeight="1">
      <c r="A46" s="31" t="s">
        <v>244</v>
      </c>
      <c r="B46" s="34" t="s">
        <v>22</v>
      </c>
      <c r="C46" s="37">
        <v>1</v>
      </c>
      <c r="D46" s="287">
        <v>7028000</v>
      </c>
      <c r="E46" s="288">
        <v>7028000</v>
      </c>
      <c r="F46" s="288"/>
      <c r="G46" s="287">
        <v>7028000</v>
      </c>
      <c r="H46" s="12"/>
      <c r="I46" s="12"/>
      <c r="J46" s="12"/>
      <c r="K46" s="12"/>
      <c r="L46" s="12"/>
    </row>
    <row r="47" spans="1:12" ht="25.5">
      <c r="A47" s="119" t="s">
        <v>163</v>
      </c>
      <c r="B47" s="130" t="s">
        <v>22</v>
      </c>
      <c r="C47" s="130">
        <v>1</v>
      </c>
      <c r="D47" s="120">
        <v>1300000</v>
      </c>
      <c r="E47" s="127">
        <v>1305200</v>
      </c>
      <c r="F47" s="11"/>
      <c r="G47" s="289">
        <v>1305200</v>
      </c>
      <c r="H47" s="270"/>
      <c r="I47" s="270"/>
      <c r="J47" s="270"/>
      <c r="K47" s="270"/>
      <c r="L47" s="12"/>
    </row>
    <row r="48" spans="1:12" ht="140.25">
      <c r="A48" s="119" t="s">
        <v>164</v>
      </c>
      <c r="B48" s="130" t="s">
        <v>22</v>
      </c>
      <c r="C48" s="130">
        <v>1</v>
      </c>
      <c r="D48" s="120">
        <v>2008000</v>
      </c>
      <c r="E48" s="127">
        <v>2008000</v>
      </c>
      <c r="F48" s="11"/>
      <c r="G48" s="289">
        <v>2008000</v>
      </c>
      <c r="H48" s="270"/>
      <c r="I48" s="270"/>
      <c r="J48" s="270"/>
      <c r="K48" s="270"/>
      <c r="L48" s="12"/>
    </row>
    <row r="49" spans="1:12">
      <c r="A49" s="392" t="s">
        <v>27</v>
      </c>
      <c r="B49" s="392"/>
      <c r="C49" s="392"/>
      <c r="D49" s="392"/>
      <c r="E49" s="131">
        <v>1679443033.6907201</v>
      </c>
      <c r="F49" s="131">
        <v>0</v>
      </c>
      <c r="G49" s="131">
        <v>1079443033.6907201</v>
      </c>
      <c r="H49" s="131">
        <v>0</v>
      </c>
      <c r="I49" s="131">
        <v>0</v>
      </c>
      <c r="J49" s="131">
        <v>600000000</v>
      </c>
      <c r="K49" s="131">
        <v>0</v>
      </c>
      <c r="L49" s="131">
        <v>0</v>
      </c>
    </row>
    <row r="50" spans="1:12">
      <c r="A50" s="393" t="s">
        <v>28</v>
      </c>
      <c r="B50" s="393"/>
      <c r="C50" s="393"/>
      <c r="D50" s="393"/>
      <c r="E50" s="255">
        <v>1679443033.6907201</v>
      </c>
      <c r="F50" s="134">
        <v>0</v>
      </c>
      <c r="G50" s="134">
        <v>1079443033.6907201</v>
      </c>
      <c r="H50" s="134">
        <v>0</v>
      </c>
      <c r="I50" s="134">
        <v>0</v>
      </c>
      <c r="J50" s="134">
        <v>600000000</v>
      </c>
      <c r="K50" s="134">
        <v>0</v>
      </c>
      <c r="L50" s="134">
        <v>0</v>
      </c>
    </row>
    <row r="51" spans="1:12">
      <c r="A51" s="392" t="s">
        <v>29</v>
      </c>
      <c r="B51" s="392"/>
      <c r="C51" s="392"/>
      <c r="D51" s="392"/>
      <c r="E51" s="254">
        <v>0</v>
      </c>
      <c r="F51" s="254">
        <v>0</v>
      </c>
      <c r="G51" s="254">
        <v>0</v>
      </c>
      <c r="H51" s="254">
        <v>0</v>
      </c>
      <c r="I51" s="254">
        <v>0</v>
      </c>
      <c r="J51" s="254">
        <v>0</v>
      </c>
      <c r="K51" s="254">
        <v>0</v>
      </c>
      <c r="L51" s="254">
        <v>0</v>
      </c>
    </row>
    <row r="53" spans="1:12">
      <c r="E53" s="257"/>
      <c r="H53" s="26"/>
    </row>
    <row r="54" spans="1:12">
      <c r="A54" s="61"/>
      <c r="B54" s="420" t="s">
        <v>30</v>
      </c>
      <c r="C54" s="420"/>
      <c r="D54" s="420"/>
      <c r="E54" s="420"/>
    </row>
    <row r="55" spans="1:12">
      <c r="A55" s="62"/>
      <c r="B55" s="420" t="s">
        <v>31</v>
      </c>
      <c r="C55" s="420"/>
      <c r="D55" s="420"/>
      <c r="E55" s="420"/>
    </row>
    <row r="56" spans="1:12">
      <c r="E56" s="257"/>
    </row>
    <row r="58" spans="1:12">
      <c r="E58" s="256"/>
    </row>
    <row r="64" spans="1:12">
      <c r="E64" s="258"/>
    </row>
  </sheetData>
  <mergeCells count="12">
    <mergeCell ref="A2:A3"/>
    <mergeCell ref="B2:B3"/>
    <mergeCell ref="C2:C3"/>
    <mergeCell ref="D2:D3"/>
    <mergeCell ref="E2:E3"/>
    <mergeCell ref="F2:L2"/>
    <mergeCell ref="A1:L1"/>
    <mergeCell ref="B54:E54"/>
    <mergeCell ref="B55:E55"/>
    <mergeCell ref="A49:D49"/>
    <mergeCell ref="A50:D50"/>
    <mergeCell ref="A51:D51"/>
  </mergeCells>
  <pageMargins left="0.70866141732283472" right="0.70866141732283472" top="0.74803149606299213" bottom="0.74803149606299213" header="0.31496062992125984" footer="0.31496062992125984"/>
  <pageSetup scale="8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32"/>
  <sheetViews>
    <sheetView zoomScale="80" zoomScaleNormal="80" workbookViewId="0">
      <pane xSplit="5" ySplit="3" topLeftCell="F16" activePane="bottomRight" state="frozen"/>
      <selection pane="topRight" activeCell="F1" sqref="F1"/>
      <selection pane="bottomLeft" activeCell="A4" sqref="A4"/>
      <selection pane="bottomRight" activeCell="M18" sqref="M18"/>
    </sheetView>
  </sheetViews>
  <sheetFormatPr baseColWidth="10" defaultColWidth="0" defaultRowHeight="12"/>
  <cols>
    <col min="1" max="1" width="33.140625" style="64" customWidth="1"/>
    <col min="2" max="2" width="16.28515625" style="64" customWidth="1"/>
    <col min="3" max="3" width="17.5703125" style="64" customWidth="1"/>
    <col min="4" max="4" width="14.5703125" style="64" customWidth="1"/>
    <col min="5" max="5" width="17.5703125" style="64" customWidth="1"/>
    <col min="6" max="6" width="14.7109375" style="64" customWidth="1"/>
    <col min="7" max="7" width="16.140625" style="64" customWidth="1"/>
    <col min="8" max="8" width="14" style="64" customWidth="1"/>
    <col min="9" max="12" width="11.42578125" style="64" customWidth="1"/>
    <col min="13" max="13" width="13" style="246" customWidth="1"/>
    <col min="14" max="14" width="11.42578125" style="246" customWidth="1"/>
    <col min="15" max="15" width="13" style="246" customWidth="1"/>
    <col min="16" max="29" width="11.42578125" style="246" customWidth="1"/>
    <col min="30" max="242" width="11.42578125" style="64" customWidth="1"/>
    <col min="243" max="243" width="29" style="64" customWidth="1"/>
    <col min="244" max="245" width="11.42578125" style="64" customWidth="1"/>
    <col min="246" max="246" width="14.5703125" style="64" customWidth="1"/>
    <col min="247" max="247" width="17.5703125" style="64" customWidth="1"/>
    <col min="248" max="248" width="14.7109375" style="64" customWidth="1"/>
    <col min="249" max="249" width="16.140625" style="64" customWidth="1"/>
    <col min="250" max="250" width="0" style="64" hidden="1"/>
    <col min="251" max="251" width="33.140625" style="64" customWidth="1"/>
    <col min="252" max="252" width="16.28515625" style="64" customWidth="1"/>
    <col min="253" max="253" width="17.5703125" style="64" customWidth="1"/>
    <col min="254" max="254" width="14.5703125" style="64" customWidth="1"/>
    <col min="255" max="255" width="17.5703125" style="64" customWidth="1"/>
    <col min="256" max="256" width="14.7109375" style="64" customWidth="1"/>
    <col min="257" max="257" width="16.140625" style="64" customWidth="1"/>
    <col min="258" max="261" width="0" style="64" hidden="1" customWidth="1"/>
    <col min="262" max="262" width="13.42578125" style="64" customWidth="1"/>
    <col min="263" max="267" width="0" style="64" hidden="1" customWidth="1"/>
    <col min="268" max="268" width="27.5703125" style="64" customWidth="1"/>
    <col min="269" max="269" width="13" style="64" customWidth="1"/>
    <col min="270" max="270" width="11.42578125" style="64" customWidth="1"/>
    <col min="271" max="271" width="13" style="64" customWidth="1"/>
    <col min="272" max="498" width="11.42578125" style="64" customWidth="1"/>
    <col min="499" max="499" width="29" style="64" customWidth="1"/>
    <col min="500" max="501" width="11.42578125" style="64" customWidth="1"/>
    <col min="502" max="502" width="14.5703125" style="64" customWidth="1"/>
    <col min="503" max="503" width="17.5703125" style="64" customWidth="1"/>
    <col min="504" max="504" width="14.7109375" style="64" customWidth="1"/>
    <col min="505" max="505" width="16.140625" style="64" customWidth="1"/>
    <col min="506" max="506" width="0" style="64" hidden="1"/>
    <col min="507" max="507" width="33.140625" style="64" customWidth="1"/>
    <col min="508" max="508" width="16.28515625" style="64" customWidth="1"/>
    <col min="509" max="509" width="17.5703125" style="64" customWidth="1"/>
    <col min="510" max="510" width="14.5703125" style="64" customWidth="1"/>
    <col min="511" max="511" width="17.5703125" style="64" customWidth="1"/>
    <col min="512" max="512" width="14.7109375" style="64" customWidth="1"/>
    <col min="513" max="513" width="16.140625" style="64" customWidth="1"/>
    <col min="514" max="517" width="0" style="64" hidden="1" customWidth="1"/>
    <col min="518" max="518" width="13.42578125" style="64" customWidth="1"/>
    <col min="519" max="523" width="0" style="64" hidden="1" customWidth="1"/>
    <col min="524" max="524" width="27.5703125" style="64" customWidth="1"/>
    <col min="525" max="525" width="13" style="64" customWidth="1"/>
    <col min="526" max="526" width="11.42578125" style="64" customWidth="1"/>
    <col min="527" max="527" width="13" style="64" customWidth="1"/>
    <col min="528" max="754" width="11.42578125" style="64" customWidth="1"/>
    <col min="755" max="755" width="29" style="64" customWidth="1"/>
    <col min="756" max="757" width="11.42578125" style="64" customWidth="1"/>
    <col min="758" max="758" width="14.5703125" style="64" customWidth="1"/>
    <col min="759" max="759" width="17.5703125" style="64" customWidth="1"/>
    <col min="760" max="760" width="14.7109375" style="64" customWidth="1"/>
    <col min="761" max="761" width="16.140625" style="64" customWidth="1"/>
    <col min="762" max="762" width="0" style="64" hidden="1"/>
    <col min="763" max="763" width="33.140625" style="64" customWidth="1"/>
    <col min="764" max="764" width="16.28515625" style="64" customWidth="1"/>
    <col min="765" max="765" width="17.5703125" style="64" customWidth="1"/>
    <col min="766" max="766" width="14.5703125" style="64" customWidth="1"/>
    <col min="767" max="767" width="17.5703125" style="64" customWidth="1"/>
    <col min="768" max="768" width="14.7109375" style="64" customWidth="1"/>
    <col min="769" max="769" width="16.140625" style="64" customWidth="1"/>
    <col min="770" max="773" width="0" style="64" hidden="1" customWidth="1"/>
    <col min="774" max="774" width="13.42578125" style="64" customWidth="1"/>
    <col min="775" max="779" width="0" style="64" hidden="1" customWidth="1"/>
    <col min="780" max="780" width="27.5703125" style="64" customWidth="1"/>
    <col min="781" max="781" width="13" style="64" customWidth="1"/>
    <col min="782" max="782" width="11.42578125" style="64" customWidth="1"/>
    <col min="783" max="783" width="13" style="64" customWidth="1"/>
    <col min="784" max="1010" width="11.42578125" style="64" customWidth="1"/>
    <col min="1011" max="1011" width="29" style="64" customWidth="1"/>
    <col min="1012" max="1013" width="11.42578125" style="64" customWidth="1"/>
    <col min="1014" max="1014" width="14.5703125" style="64" customWidth="1"/>
    <col min="1015" max="1015" width="17.5703125" style="64" customWidth="1"/>
    <col min="1016" max="1016" width="14.7109375" style="64" customWidth="1"/>
    <col min="1017" max="1017" width="16.140625" style="64" customWidth="1"/>
    <col min="1018" max="1018" width="0" style="64" hidden="1"/>
    <col min="1019" max="1019" width="33.140625" style="64" customWidth="1"/>
    <col min="1020" max="1020" width="16.28515625" style="64" customWidth="1"/>
    <col min="1021" max="1021" width="17.5703125" style="64" customWidth="1"/>
    <col min="1022" max="1022" width="14.5703125" style="64" customWidth="1"/>
    <col min="1023" max="1023" width="17.5703125" style="64" customWidth="1"/>
    <col min="1024" max="1024" width="14.7109375" style="64" customWidth="1"/>
    <col min="1025" max="1025" width="16.140625" style="64" customWidth="1"/>
    <col min="1026" max="1029" width="0" style="64" hidden="1" customWidth="1"/>
    <col min="1030" max="1030" width="13.42578125" style="64" customWidth="1"/>
    <col min="1031" max="1035" width="0" style="64" hidden="1" customWidth="1"/>
    <col min="1036" max="1036" width="27.5703125" style="64" customWidth="1"/>
    <col min="1037" max="1037" width="13" style="64" customWidth="1"/>
    <col min="1038" max="1038" width="11.42578125" style="64" customWidth="1"/>
    <col min="1039" max="1039" width="13" style="64" customWidth="1"/>
    <col min="1040" max="1266" width="11.42578125" style="64" customWidth="1"/>
    <col min="1267" max="1267" width="29" style="64" customWidth="1"/>
    <col min="1268" max="1269" width="11.42578125" style="64" customWidth="1"/>
    <col min="1270" max="1270" width="14.5703125" style="64" customWidth="1"/>
    <col min="1271" max="1271" width="17.5703125" style="64" customWidth="1"/>
    <col min="1272" max="1272" width="14.7109375" style="64" customWidth="1"/>
    <col min="1273" max="1273" width="16.140625" style="64" customWidth="1"/>
    <col min="1274" max="1274" width="0" style="64" hidden="1"/>
    <col min="1275" max="1275" width="33.140625" style="64" customWidth="1"/>
    <col min="1276" max="1276" width="16.28515625" style="64" customWidth="1"/>
    <col min="1277" max="1277" width="17.5703125" style="64" customWidth="1"/>
    <col min="1278" max="1278" width="14.5703125" style="64" customWidth="1"/>
    <col min="1279" max="1279" width="17.5703125" style="64" customWidth="1"/>
    <col min="1280" max="1280" width="14.7109375" style="64" customWidth="1"/>
    <col min="1281" max="1281" width="16.140625" style="64" customWidth="1"/>
    <col min="1282" max="1285" width="0" style="64" hidden="1" customWidth="1"/>
    <col min="1286" max="1286" width="13.42578125" style="64" customWidth="1"/>
    <col min="1287" max="1291" width="0" style="64" hidden="1" customWidth="1"/>
    <col min="1292" max="1292" width="27.5703125" style="64" customWidth="1"/>
    <col min="1293" max="1293" width="13" style="64" customWidth="1"/>
    <col min="1294" max="1294" width="11.42578125" style="64" customWidth="1"/>
    <col min="1295" max="1295" width="13" style="64" customWidth="1"/>
    <col min="1296" max="1522" width="11.42578125" style="64" customWidth="1"/>
    <col min="1523" max="1523" width="29" style="64" customWidth="1"/>
    <col min="1524" max="1525" width="11.42578125" style="64" customWidth="1"/>
    <col min="1526" max="1526" width="14.5703125" style="64" customWidth="1"/>
    <col min="1527" max="1527" width="17.5703125" style="64" customWidth="1"/>
    <col min="1528" max="1528" width="14.7109375" style="64" customWidth="1"/>
    <col min="1529" max="1529" width="16.140625" style="64" customWidth="1"/>
    <col min="1530" max="1530" width="0" style="64" hidden="1"/>
    <col min="1531" max="1531" width="33.140625" style="64" customWidth="1"/>
    <col min="1532" max="1532" width="16.28515625" style="64" customWidth="1"/>
    <col min="1533" max="1533" width="17.5703125" style="64" customWidth="1"/>
    <col min="1534" max="1534" width="14.5703125" style="64" customWidth="1"/>
    <col min="1535" max="1535" width="17.5703125" style="64" customWidth="1"/>
    <col min="1536" max="1536" width="14.7109375" style="64" customWidth="1"/>
    <col min="1537" max="1537" width="16.140625" style="64" customWidth="1"/>
    <col min="1538" max="1541" width="0" style="64" hidden="1" customWidth="1"/>
    <col min="1542" max="1542" width="13.42578125" style="64" customWidth="1"/>
    <col min="1543" max="1547" width="0" style="64" hidden="1" customWidth="1"/>
    <col min="1548" max="1548" width="27.5703125" style="64" customWidth="1"/>
    <col min="1549" max="1549" width="13" style="64" customWidth="1"/>
    <col min="1550" max="1550" width="11.42578125" style="64" customWidth="1"/>
    <col min="1551" max="1551" width="13" style="64" customWidth="1"/>
    <col min="1552" max="1778" width="11.42578125" style="64" customWidth="1"/>
    <col min="1779" max="1779" width="29" style="64" customWidth="1"/>
    <col min="1780" max="1781" width="11.42578125" style="64" customWidth="1"/>
    <col min="1782" max="1782" width="14.5703125" style="64" customWidth="1"/>
    <col min="1783" max="1783" width="17.5703125" style="64" customWidth="1"/>
    <col min="1784" max="1784" width="14.7109375" style="64" customWidth="1"/>
    <col min="1785" max="1785" width="16.140625" style="64" customWidth="1"/>
    <col min="1786" max="1786" width="0" style="64" hidden="1"/>
    <col min="1787" max="1787" width="33.140625" style="64" customWidth="1"/>
    <col min="1788" max="1788" width="16.28515625" style="64" customWidth="1"/>
    <col min="1789" max="1789" width="17.5703125" style="64" customWidth="1"/>
    <col min="1790" max="1790" width="14.5703125" style="64" customWidth="1"/>
    <col min="1791" max="1791" width="17.5703125" style="64" customWidth="1"/>
    <col min="1792" max="1792" width="14.7109375" style="64" customWidth="1"/>
    <col min="1793" max="1793" width="16.140625" style="64" customWidth="1"/>
    <col min="1794" max="1797" width="0" style="64" hidden="1" customWidth="1"/>
    <col min="1798" max="1798" width="13.42578125" style="64" customWidth="1"/>
    <col min="1799" max="1803" width="0" style="64" hidden="1" customWidth="1"/>
    <col min="1804" max="1804" width="27.5703125" style="64" customWidth="1"/>
    <col min="1805" max="1805" width="13" style="64" customWidth="1"/>
    <col min="1806" max="1806" width="11.42578125" style="64" customWidth="1"/>
    <col min="1807" max="1807" width="13" style="64" customWidth="1"/>
    <col min="1808" max="2034" width="11.42578125" style="64" customWidth="1"/>
    <col min="2035" max="2035" width="29" style="64" customWidth="1"/>
    <col min="2036" max="2037" width="11.42578125" style="64" customWidth="1"/>
    <col min="2038" max="2038" width="14.5703125" style="64" customWidth="1"/>
    <col min="2039" max="2039" width="17.5703125" style="64" customWidth="1"/>
    <col min="2040" max="2040" width="14.7109375" style="64" customWidth="1"/>
    <col min="2041" max="2041" width="16.140625" style="64" customWidth="1"/>
    <col min="2042" max="2042" width="0" style="64" hidden="1"/>
    <col min="2043" max="2043" width="33.140625" style="64" customWidth="1"/>
    <col min="2044" max="2044" width="16.28515625" style="64" customWidth="1"/>
    <col min="2045" max="2045" width="17.5703125" style="64" customWidth="1"/>
    <col min="2046" max="2046" width="14.5703125" style="64" customWidth="1"/>
    <col min="2047" max="2047" width="17.5703125" style="64" customWidth="1"/>
    <col min="2048" max="2048" width="14.7109375" style="64" customWidth="1"/>
    <col min="2049" max="2049" width="16.140625" style="64" customWidth="1"/>
    <col min="2050" max="2053" width="0" style="64" hidden="1" customWidth="1"/>
    <col min="2054" max="2054" width="13.42578125" style="64" customWidth="1"/>
    <col min="2055" max="2059" width="0" style="64" hidden="1" customWidth="1"/>
    <col min="2060" max="2060" width="27.5703125" style="64" customWidth="1"/>
    <col min="2061" max="2061" width="13" style="64" customWidth="1"/>
    <col min="2062" max="2062" width="11.42578125" style="64" customWidth="1"/>
    <col min="2063" max="2063" width="13" style="64" customWidth="1"/>
    <col min="2064" max="2290" width="11.42578125" style="64" customWidth="1"/>
    <col min="2291" max="2291" width="29" style="64" customWidth="1"/>
    <col min="2292" max="2293" width="11.42578125" style="64" customWidth="1"/>
    <col min="2294" max="2294" width="14.5703125" style="64" customWidth="1"/>
    <col min="2295" max="2295" width="17.5703125" style="64" customWidth="1"/>
    <col min="2296" max="2296" width="14.7109375" style="64" customWidth="1"/>
    <col min="2297" max="2297" width="16.140625" style="64" customWidth="1"/>
    <col min="2298" max="2298" width="0" style="64" hidden="1"/>
    <col min="2299" max="2299" width="33.140625" style="64" customWidth="1"/>
    <col min="2300" max="2300" width="16.28515625" style="64" customWidth="1"/>
    <col min="2301" max="2301" width="17.5703125" style="64" customWidth="1"/>
    <col min="2302" max="2302" width="14.5703125" style="64" customWidth="1"/>
    <col min="2303" max="2303" width="17.5703125" style="64" customWidth="1"/>
    <col min="2304" max="2304" width="14.7109375" style="64" customWidth="1"/>
    <col min="2305" max="2305" width="16.140625" style="64" customWidth="1"/>
    <col min="2306" max="2309" width="0" style="64" hidden="1" customWidth="1"/>
    <col min="2310" max="2310" width="13.42578125" style="64" customWidth="1"/>
    <col min="2311" max="2315" width="0" style="64" hidden="1" customWidth="1"/>
    <col min="2316" max="2316" width="27.5703125" style="64" customWidth="1"/>
    <col min="2317" max="2317" width="13" style="64" customWidth="1"/>
    <col min="2318" max="2318" width="11.42578125" style="64" customWidth="1"/>
    <col min="2319" max="2319" width="13" style="64" customWidth="1"/>
    <col min="2320" max="2546" width="11.42578125" style="64" customWidth="1"/>
    <col min="2547" max="2547" width="29" style="64" customWidth="1"/>
    <col min="2548" max="2549" width="11.42578125" style="64" customWidth="1"/>
    <col min="2550" max="2550" width="14.5703125" style="64" customWidth="1"/>
    <col min="2551" max="2551" width="17.5703125" style="64" customWidth="1"/>
    <col min="2552" max="2552" width="14.7109375" style="64" customWidth="1"/>
    <col min="2553" max="2553" width="16.140625" style="64" customWidth="1"/>
    <col min="2554" max="2554" width="0" style="64" hidden="1"/>
    <col min="2555" max="2555" width="33.140625" style="64" customWidth="1"/>
    <col min="2556" max="2556" width="16.28515625" style="64" customWidth="1"/>
    <col min="2557" max="2557" width="17.5703125" style="64" customWidth="1"/>
    <col min="2558" max="2558" width="14.5703125" style="64" customWidth="1"/>
    <col min="2559" max="2559" width="17.5703125" style="64" customWidth="1"/>
    <col min="2560" max="2560" width="14.7109375" style="64" customWidth="1"/>
    <col min="2561" max="2561" width="16.140625" style="64" customWidth="1"/>
    <col min="2562" max="2565" width="0" style="64" hidden="1" customWidth="1"/>
    <col min="2566" max="2566" width="13.42578125" style="64" customWidth="1"/>
    <col min="2567" max="2571" width="0" style="64" hidden="1" customWidth="1"/>
    <col min="2572" max="2572" width="27.5703125" style="64" customWidth="1"/>
    <col min="2573" max="2573" width="13" style="64" customWidth="1"/>
    <col min="2574" max="2574" width="11.42578125" style="64" customWidth="1"/>
    <col min="2575" max="2575" width="13" style="64" customWidth="1"/>
    <col min="2576" max="2802" width="11.42578125" style="64" customWidth="1"/>
    <col min="2803" max="2803" width="29" style="64" customWidth="1"/>
    <col min="2804" max="2805" width="11.42578125" style="64" customWidth="1"/>
    <col min="2806" max="2806" width="14.5703125" style="64" customWidth="1"/>
    <col min="2807" max="2807" width="17.5703125" style="64" customWidth="1"/>
    <col min="2808" max="2808" width="14.7109375" style="64" customWidth="1"/>
    <col min="2809" max="2809" width="16.140625" style="64" customWidth="1"/>
    <col min="2810" max="2810" width="0" style="64" hidden="1"/>
    <col min="2811" max="2811" width="33.140625" style="64" customWidth="1"/>
    <col min="2812" max="2812" width="16.28515625" style="64" customWidth="1"/>
    <col min="2813" max="2813" width="17.5703125" style="64" customWidth="1"/>
    <col min="2814" max="2814" width="14.5703125" style="64" customWidth="1"/>
    <col min="2815" max="2815" width="17.5703125" style="64" customWidth="1"/>
    <col min="2816" max="2816" width="14.7109375" style="64" customWidth="1"/>
    <col min="2817" max="2817" width="16.140625" style="64" customWidth="1"/>
    <col min="2818" max="2821" width="0" style="64" hidden="1" customWidth="1"/>
    <col min="2822" max="2822" width="13.42578125" style="64" customWidth="1"/>
    <col min="2823" max="2827" width="0" style="64" hidden="1" customWidth="1"/>
    <col min="2828" max="2828" width="27.5703125" style="64" customWidth="1"/>
    <col min="2829" max="2829" width="13" style="64" customWidth="1"/>
    <col min="2830" max="2830" width="11.42578125" style="64" customWidth="1"/>
    <col min="2831" max="2831" width="13" style="64" customWidth="1"/>
    <col min="2832" max="3058" width="11.42578125" style="64" customWidth="1"/>
    <col min="3059" max="3059" width="29" style="64" customWidth="1"/>
    <col min="3060" max="3061" width="11.42578125" style="64" customWidth="1"/>
    <col min="3062" max="3062" width="14.5703125" style="64" customWidth="1"/>
    <col min="3063" max="3063" width="17.5703125" style="64" customWidth="1"/>
    <col min="3064" max="3064" width="14.7109375" style="64" customWidth="1"/>
    <col min="3065" max="3065" width="16.140625" style="64" customWidth="1"/>
    <col min="3066" max="3066" width="0" style="64" hidden="1"/>
    <col min="3067" max="3067" width="33.140625" style="64" customWidth="1"/>
    <col min="3068" max="3068" width="16.28515625" style="64" customWidth="1"/>
    <col min="3069" max="3069" width="17.5703125" style="64" customWidth="1"/>
    <col min="3070" max="3070" width="14.5703125" style="64" customWidth="1"/>
    <col min="3071" max="3071" width="17.5703125" style="64" customWidth="1"/>
    <col min="3072" max="3072" width="14.7109375" style="64" customWidth="1"/>
    <col min="3073" max="3073" width="16.140625" style="64" customWidth="1"/>
    <col min="3074" max="3077" width="0" style="64" hidden="1" customWidth="1"/>
    <col min="3078" max="3078" width="13.42578125" style="64" customWidth="1"/>
    <col min="3079" max="3083" width="0" style="64" hidden="1" customWidth="1"/>
    <col min="3084" max="3084" width="27.5703125" style="64" customWidth="1"/>
    <col min="3085" max="3085" width="13" style="64" customWidth="1"/>
    <col min="3086" max="3086" width="11.42578125" style="64" customWidth="1"/>
    <col min="3087" max="3087" width="13" style="64" customWidth="1"/>
    <col min="3088" max="3314" width="11.42578125" style="64" customWidth="1"/>
    <col min="3315" max="3315" width="29" style="64" customWidth="1"/>
    <col min="3316" max="3317" width="11.42578125" style="64" customWidth="1"/>
    <col min="3318" max="3318" width="14.5703125" style="64" customWidth="1"/>
    <col min="3319" max="3319" width="17.5703125" style="64" customWidth="1"/>
    <col min="3320" max="3320" width="14.7109375" style="64" customWidth="1"/>
    <col min="3321" max="3321" width="16.140625" style="64" customWidth="1"/>
    <col min="3322" max="3322" width="0" style="64" hidden="1"/>
    <col min="3323" max="3323" width="33.140625" style="64" customWidth="1"/>
    <col min="3324" max="3324" width="16.28515625" style="64" customWidth="1"/>
    <col min="3325" max="3325" width="17.5703125" style="64" customWidth="1"/>
    <col min="3326" max="3326" width="14.5703125" style="64" customWidth="1"/>
    <col min="3327" max="3327" width="17.5703125" style="64" customWidth="1"/>
    <col min="3328" max="3328" width="14.7109375" style="64" customWidth="1"/>
    <col min="3329" max="3329" width="16.140625" style="64" customWidth="1"/>
    <col min="3330" max="3333" width="0" style="64" hidden="1" customWidth="1"/>
    <col min="3334" max="3334" width="13.42578125" style="64" customWidth="1"/>
    <col min="3335" max="3339" width="0" style="64" hidden="1" customWidth="1"/>
    <col min="3340" max="3340" width="27.5703125" style="64" customWidth="1"/>
    <col min="3341" max="3341" width="13" style="64" customWidth="1"/>
    <col min="3342" max="3342" width="11.42578125" style="64" customWidth="1"/>
    <col min="3343" max="3343" width="13" style="64" customWidth="1"/>
    <col min="3344" max="3570" width="11.42578125" style="64" customWidth="1"/>
    <col min="3571" max="3571" width="29" style="64" customWidth="1"/>
    <col min="3572" max="3573" width="11.42578125" style="64" customWidth="1"/>
    <col min="3574" max="3574" width="14.5703125" style="64" customWidth="1"/>
    <col min="3575" max="3575" width="17.5703125" style="64" customWidth="1"/>
    <col min="3576" max="3576" width="14.7109375" style="64" customWidth="1"/>
    <col min="3577" max="3577" width="16.140625" style="64" customWidth="1"/>
    <col min="3578" max="3578" width="0" style="64" hidden="1"/>
    <col min="3579" max="3579" width="33.140625" style="64" customWidth="1"/>
    <col min="3580" max="3580" width="16.28515625" style="64" customWidth="1"/>
    <col min="3581" max="3581" width="17.5703125" style="64" customWidth="1"/>
    <col min="3582" max="3582" width="14.5703125" style="64" customWidth="1"/>
    <col min="3583" max="3583" width="17.5703125" style="64" customWidth="1"/>
    <col min="3584" max="3584" width="14.7109375" style="64" customWidth="1"/>
    <col min="3585" max="3585" width="16.140625" style="64" customWidth="1"/>
    <col min="3586" max="3589" width="0" style="64" hidden="1" customWidth="1"/>
    <col min="3590" max="3590" width="13.42578125" style="64" customWidth="1"/>
    <col min="3591" max="3595" width="0" style="64" hidden="1" customWidth="1"/>
    <col min="3596" max="3596" width="27.5703125" style="64" customWidth="1"/>
    <col min="3597" max="3597" width="13" style="64" customWidth="1"/>
    <col min="3598" max="3598" width="11.42578125" style="64" customWidth="1"/>
    <col min="3599" max="3599" width="13" style="64" customWidth="1"/>
    <col min="3600" max="3826" width="11.42578125" style="64" customWidth="1"/>
    <col min="3827" max="3827" width="29" style="64" customWidth="1"/>
    <col min="3828" max="3829" width="11.42578125" style="64" customWidth="1"/>
    <col min="3830" max="3830" width="14.5703125" style="64" customWidth="1"/>
    <col min="3831" max="3831" width="17.5703125" style="64" customWidth="1"/>
    <col min="3832" max="3832" width="14.7109375" style="64" customWidth="1"/>
    <col min="3833" max="3833" width="16.140625" style="64" customWidth="1"/>
    <col min="3834" max="3834" width="0" style="64" hidden="1"/>
    <col min="3835" max="3835" width="33.140625" style="64" customWidth="1"/>
    <col min="3836" max="3836" width="16.28515625" style="64" customWidth="1"/>
    <col min="3837" max="3837" width="17.5703125" style="64" customWidth="1"/>
    <col min="3838" max="3838" width="14.5703125" style="64" customWidth="1"/>
    <col min="3839" max="3839" width="17.5703125" style="64" customWidth="1"/>
    <col min="3840" max="3840" width="14.7109375" style="64" customWidth="1"/>
    <col min="3841" max="3841" width="16.140625" style="64" customWidth="1"/>
    <col min="3842" max="3845" width="0" style="64" hidden="1" customWidth="1"/>
    <col min="3846" max="3846" width="13.42578125" style="64" customWidth="1"/>
    <col min="3847" max="3851" width="0" style="64" hidden="1" customWidth="1"/>
    <col min="3852" max="3852" width="27.5703125" style="64" customWidth="1"/>
    <col min="3853" max="3853" width="13" style="64" customWidth="1"/>
    <col min="3854" max="3854" width="11.42578125" style="64" customWidth="1"/>
    <col min="3855" max="3855" width="13" style="64" customWidth="1"/>
    <col min="3856" max="4082" width="11.42578125" style="64" customWidth="1"/>
    <col min="4083" max="4083" width="29" style="64" customWidth="1"/>
    <col min="4084" max="4085" width="11.42578125" style="64" customWidth="1"/>
    <col min="4086" max="4086" width="14.5703125" style="64" customWidth="1"/>
    <col min="4087" max="4087" width="17.5703125" style="64" customWidth="1"/>
    <col min="4088" max="4088" width="14.7109375" style="64" customWidth="1"/>
    <col min="4089" max="4089" width="16.140625" style="64" customWidth="1"/>
    <col min="4090" max="4090" width="0" style="64" hidden="1"/>
    <col min="4091" max="4091" width="33.140625" style="64" customWidth="1"/>
    <col min="4092" max="4092" width="16.28515625" style="64" customWidth="1"/>
    <col min="4093" max="4093" width="17.5703125" style="64" customWidth="1"/>
    <col min="4094" max="4094" width="14.5703125" style="64" customWidth="1"/>
    <col min="4095" max="4095" width="17.5703125" style="64" customWidth="1"/>
    <col min="4096" max="4096" width="14.7109375" style="64" customWidth="1"/>
    <col min="4097" max="4097" width="16.140625" style="64" customWidth="1"/>
    <col min="4098" max="4101" width="0" style="64" hidden="1" customWidth="1"/>
    <col min="4102" max="4102" width="13.42578125" style="64" customWidth="1"/>
    <col min="4103" max="4107" width="0" style="64" hidden="1" customWidth="1"/>
    <col min="4108" max="4108" width="27.5703125" style="64" customWidth="1"/>
    <col min="4109" max="4109" width="13" style="64" customWidth="1"/>
    <col min="4110" max="4110" width="11.42578125" style="64" customWidth="1"/>
    <col min="4111" max="4111" width="13" style="64" customWidth="1"/>
    <col min="4112" max="4338" width="11.42578125" style="64" customWidth="1"/>
    <col min="4339" max="4339" width="29" style="64" customWidth="1"/>
    <col min="4340" max="4341" width="11.42578125" style="64" customWidth="1"/>
    <col min="4342" max="4342" width="14.5703125" style="64" customWidth="1"/>
    <col min="4343" max="4343" width="17.5703125" style="64" customWidth="1"/>
    <col min="4344" max="4344" width="14.7109375" style="64" customWidth="1"/>
    <col min="4345" max="4345" width="16.140625" style="64" customWidth="1"/>
    <col min="4346" max="4346" width="0" style="64" hidden="1"/>
    <col min="4347" max="4347" width="33.140625" style="64" customWidth="1"/>
    <col min="4348" max="4348" width="16.28515625" style="64" customWidth="1"/>
    <col min="4349" max="4349" width="17.5703125" style="64" customWidth="1"/>
    <col min="4350" max="4350" width="14.5703125" style="64" customWidth="1"/>
    <col min="4351" max="4351" width="17.5703125" style="64" customWidth="1"/>
    <col min="4352" max="4352" width="14.7109375" style="64" customWidth="1"/>
    <col min="4353" max="4353" width="16.140625" style="64" customWidth="1"/>
    <col min="4354" max="4357" width="0" style="64" hidden="1" customWidth="1"/>
    <col min="4358" max="4358" width="13.42578125" style="64" customWidth="1"/>
    <col min="4359" max="4363" width="0" style="64" hidden="1" customWidth="1"/>
    <col min="4364" max="4364" width="27.5703125" style="64" customWidth="1"/>
    <col min="4365" max="4365" width="13" style="64" customWidth="1"/>
    <col min="4366" max="4366" width="11.42578125" style="64" customWidth="1"/>
    <col min="4367" max="4367" width="13" style="64" customWidth="1"/>
    <col min="4368" max="4594" width="11.42578125" style="64" customWidth="1"/>
    <col min="4595" max="4595" width="29" style="64" customWidth="1"/>
    <col min="4596" max="4597" width="11.42578125" style="64" customWidth="1"/>
    <col min="4598" max="4598" width="14.5703125" style="64" customWidth="1"/>
    <col min="4599" max="4599" width="17.5703125" style="64" customWidth="1"/>
    <col min="4600" max="4600" width="14.7109375" style="64" customWidth="1"/>
    <col min="4601" max="4601" width="16.140625" style="64" customWidth="1"/>
    <col min="4602" max="4602" width="0" style="64" hidden="1"/>
    <col min="4603" max="4603" width="33.140625" style="64" customWidth="1"/>
    <col min="4604" max="4604" width="16.28515625" style="64" customWidth="1"/>
    <col min="4605" max="4605" width="17.5703125" style="64" customWidth="1"/>
    <col min="4606" max="4606" width="14.5703125" style="64" customWidth="1"/>
    <col min="4607" max="4607" width="17.5703125" style="64" customWidth="1"/>
    <col min="4608" max="4608" width="14.7109375" style="64" customWidth="1"/>
    <col min="4609" max="4609" width="16.140625" style="64" customWidth="1"/>
    <col min="4610" max="4613" width="0" style="64" hidden="1" customWidth="1"/>
    <col min="4614" max="4614" width="13.42578125" style="64" customWidth="1"/>
    <col min="4615" max="4619" width="0" style="64" hidden="1" customWidth="1"/>
    <col min="4620" max="4620" width="27.5703125" style="64" customWidth="1"/>
    <col min="4621" max="4621" width="13" style="64" customWidth="1"/>
    <col min="4622" max="4622" width="11.42578125" style="64" customWidth="1"/>
    <col min="4623" max="4623" width="13" style="64" customWidth="1"/>
    <col min="4624" max="4850" width="11.42578125" style="64" customWidth="1"/>
    <col min="4851" max="4851" width="29" style="64" customWidth="1"/>
    <col min="4852" max="4853" width="11.42578125" style="64" customWidth="1"/>
    <col min="4854" max="4854" width="14.5703125" style="64" customWidth="1"/>
    <col min="4855" max="4855" width="17.5703125" style="64" customWidth="1"/>
    <col min="4856" max="4856" width="14.7109375" style="64" customWidth="1"/>
    <col min="4857" max="4857" width="16.140625" style="64" customWidth="1"/>
    <col min="4858" max="4858" width="0" style="64" hidden="1"/>
    <col min="4859" max="4859" width="33.140625" style="64" customWidth="1"/>
    <col min="4860" max="4860" width="16.28515625" style="64" customWidth="1"/>
    <col min="4861" max="4861" width="17.5703125" style="64" customWidth="1"/>
    <col min="4862" max="4862" width="14.5703125" style="64" customWidth="1"/>
    <col min="4863" max="4863" width="17.5703125" style="64" customWidth="1"/>
    <col min="4864" max="4864" width="14.7109375" style="64" customWidth="1"/>
    <col min="4865" max="4865" width="16.140625" style="64" customWidth="1"/>
    <col min="4866" max="4869" width="0" style="64" hidden="1" customWidth="1"/>
    <col min="4870" max="4870" width="13.42578125" style="64" customWidth="1"/>
    <col min="4871" max="4875" width="0" style="64" hidden="1" customWidth="1"/>
    <col min="4876" max="4876" width="27.5703125" style="64" customWidth="1"/>
    <col min="4877" max="4877" width="13" style="64" customWidth="1"/>
    <col min="4878" max="4878" width="11.42578125" style="64" customWidth="1"/>
    <col min="4879" max="4879" width="13" style="64" customWidth="1"/>
    <col min="4880" max="5106" width="11.42578125" style="64" customWidth="1"/>
    <col min="5107" max="5107" width="29" style="64" customWidth="1"/>
    <col min="5108" max="5109" width="11.42578125" style="64" customWidth="1"/>
    <col min="5110" max="5110" width="14.5703125" style="64" customWidth="1"/>
    <col min="5111" max="5111" width="17.5703125" style="64" customWidth="1"/>
    <col min="5112" max="5112" width="14.7109375" style="64" customWidth="1"/>
    <col min="5113" max="5113" width="16.140625" style="64" customWidth="1"/>
    <col min="5114" max="5114" width="0" style="64" hidden="1"/>
    <col min="5115" max="5115" width="33.140625" style="64" customWidth="1"/>
    <col min="5116" max="5116" width="16.28515625" style="64" customWidth="1"/>
    <col min="5117" max="5117" width="17.5703125" style="64" customWidth="1"/>
    <col min="5118" max="5118" width="14.5703125" style="64" customWidth="1"/>
    <col min="5119" max="5119" width="17.5703125" style="64" customWidth="1"/>
    <col min="5120" max="5120" width="14.7109375" style="64" customWidth="1"/>
    <col min="5121" max="5121" width="16.140625" style="64" customWidth="1"/>
    <col min="5122" max="5125" width="0" style="64" hidden="1" customWidth="1"/>
    <col min="5126" max="5126" width="13.42578125" style="64" customWidth="1"/>
    <col min="5127" max="5131" width="0" style="64" hidden="1" customWidth="1"/>
    <col min="5132" max="5132" width="27.5703125" style="64" customWidth="1"/>
    <col min="5133" max="5133" width="13" style="64" customWidth="1"/>
    <col min="5134" max="5134" width="11.42578125" style="64" customWidth="1"/>
    <col min="5135" max="5135" width="13" style="64" customWidth="1"/>
    <col min="5136" max="5362" width="11.42578125" style="64" customWidth="1"/>
    <col min="5363" max="5363" width="29" style="64" customWidth="1"/>
    <col min="5364" max="5365" width="11.42578125" style="64" customWidth="1"/>
    <col min="5366" max="5366" width="14.5703125" style="64" customWidth="1"/>
    <col min="5367" max="5367" width="17.5703125" style="64" customWidth="1"/>
    <col min="5368" max="5368" width="14.7109375" style="64" customWidth="1"/>
    <col min="5369" max="5369" width="16.140625" style="64" customWidth="1"/>
    <col min="5370" max="5370" width="0" style="64" hidden="1"/>
    <col min="5371" max="5371" width="33.140625" style="64" customWidth="1"/>
    <col min="5372" max="5372" width="16.28515625" style="64" customWidth="1"/>
    <col min="5373" max="5373" width="17.5703125" style="64" customWidth="1"/>
    <col min="5374" max="5374" width="14.5703125" style="64" customWidth="1"/>
    <col min="5375" max="5375" width="17.5703125" style="64" customWidth="1"/>
    <col min="5376" max="5376" width="14.7109375" style="64" customWidth="1"/>
    <col min="5377" max="5377" width="16.140625" style="64" customWidth="1"/>
    <col min="5378" max="5381" width="0" style="64" hidden="1" customWidth="1"/>
    <col min="5382" max="5382" width="13.42578125" style="64" customWidth="1"/>
    <col min="5383" max="5387" width="0" style="64" hidden="1" customWidth="1"/>
    <col min="5388" max="5388" width="27.5703125" style="64" customWidth="1"/>
    <col min="5389" max="5389" width="13" style="64" customWidth="1"/>
    <col min="5390" max="5390" width="11.42578125" style="64" customWidth="1"/>
    <col min="5391" max="5391" width="13" style="64" customWidth="1"/>
    <col min="5392" max="5618" width="11.42578125" style="64" customWidth="1"/>
    <col min="5619" max="5619" width="29" style="64" customWidth="1"/>
    <col min="5620" max="5621" width="11.42578125" style="64" customWidth="1"/>
    <col min="5622" max="5622" width="14.5703125" style="64" customWidth="1"/>
    <col min="5623" max="5623" width="17.5703125" style="64" customWidth="1"/>
    <col min="5624" max="5624" width="14.7109375" style="64" customWidth="1"/>
    <col min="5625" max="5625" width="16.140625" style="64" customWidth="1"/>
    <col min="5626" max="5626" width="0" style="64" hidden="1"/>
    <col min="5627" max="5627" width="33.140625" style="64" customWidth="1"/>
    <col min="5628" max="5628" width="16.28515625" style="64" customWidth="1"/>
    <col min="5629" max="5629" width="17.5703125" style="64" customWidth="1"/>
    <col min="5630" max="5630" width="14.5703125" style="64" customWidth="1"/>
    <col min="5631" max="5631" width="17.5703125" style="64" customWidth="1"/>
    <col min="5632" max="5632" width="14.7109375" style="64" customWidth="1"/>
    <col min="5633" max="5633" width="16.140625" style="64" customWidth="1"/>
    <col min="5634" max="5637" width="0" style="64" hidden="1" customWidth="1"/>
    <col min="5638" max="5638" width="13.42578125" style="64" customWidth="1"/>
    <col min="5639" max="5643" width="0" style="64" hidden="1" customWidth="1"/>
    <col min="5644" max="5644" width="27.5703125" style="64" customWidth="1"/>
    <col min="5645" max="5645" width="13" style="64" customWidth="1"/>
    <col min="5646" max="5646" width="11.42578125" style="64" customWidth="1"/>
    <col min="5647" max="5647" width="13" style="64" customWidth="1"/>
    <col min="5648" max="5874" width="11.42578125" style="64" customWidth="1"/>
    <col min="5875" max="5875" width="29" style="64" customWidth="1"/>
    <col min="5876" max="5877" width="11.42578125" style="64" customWidth="1"/>
    <col min="5878" max="5878" width="14.5703125" style="64" customWidth="1"/>
    <col min="5879" max="5879" width="17.5703125" style="64" customWidth="1"/>
    <col min="5880" max="5880" width="14.7109375" style="64" customWidth="1"/>
    <col min="5881" max="5881" width="16.140625" style="64" customWidth="1"/>
    <col min="5882" max="5882" width="0" style="64" hidden="1"/>
    <col min="5883" max="5883" width="33.140625" style="64" customWidth="1"/>
    <col min="5884" max="5884" width="16.28515625" style="64" customWidth="1"/>
    <col min="5885" max="5885" width="17.5703125" style="64" customWidth="1"/>
    <col min="5886" max="5886" width="14.5703125" style="64" customWidth="1"/>
    <col min="5887" max="5887" width="17.5703125" style="64" customWidth="1"/>
    <col min="5888" max="5888" width="14.7109375" style="64" customWidth="1"/>
    <col min="5889" max="5889" width="16.140625" style="64" customWidth="1"/>
    <col min="5890" max="5893" width="0" style="64" hidden="1" customWidth="1"/>
    <col min="5894" max="5894" width="13.42578125" style="64" customWidth="1"/>
    <col min="5895" max="5899" width="0" style="64" hidden="1" customWidth="1"/>
    <col min="5900" max="5900" width="27.5703125" style="64" customWidth="1"/>
    <col min="5901" max="5901" width="13" style="64" customWidth="1"/>
    <col min="5902" max="5902" width="11.42578125" style="64" customWidth="1"/>
    <col min="5903" max="5903" width="13" style="64" customWidth="1"/>
    <col min="5904" max="6130" width="11.42578125" style="64" customWidth="1"/>
    <col min="6131" max="6131" width="29" style="64" customWidth="1"/>
    <col min="6132" max="6133" width="11.42578125" style="64" customWidth="1"/>
    <col min="6134" max="6134" width="14.5703125" style="64" customWidth="1"/>
    <col min="6135" max="6135" width="17.5703125" style="64" customWidth="1"/>
    <col min="6136" max="6136" width="14.7109375" style="64" customWidth="1"/>
    <col min="6137" max="6137" width="16.140625" style="64" customWidth="1"/>
    <col min="6138" max="6138" width="0" style="64" hidden="1"/>
    <col min="6139" max="6139" width="33.140625" style="64" customWidth="1"/>
    <col min="6140" max="6140" width="16.28515625" style="64" customWidth="1"/>
    <col min="6141" max="6141" width="17.5703125" style="64" customWidth="1"/>
    <col min="6142" max="6142" width="14.5703125" style="64" customWidth="1"/>
    <col min="6143" max="6143" width="17.5703125" style="64" customWidth="1"/>
    <col min="6144" max="6144" width="14.7109375" style="64" customWidth="1"/>
    <col min="6145" max="6145" width="16.140625" style="64" customWidth="1"/>
    <col min="6146" max="6149" width="0" style="64" hidden="1" customWidth="1"/>
    <col min="6150" max="6150" width="13.42578125" style="64" customWidth="1"/>
    <col min="6151" max="6155" width="0" style="64" hidden="1" customWidth="1"/>
    <col min="6156" max="6156" width="27.5703125" style="64" customWidth="1"/>
    <col min="6157" max="6157" width="13" style="64" customWidth="1"/>
    <col min="6158" max="6158" width="11.42578125" style="64" customWidth="1"/>
    <col min="6159" max="6159" width="13" style="64" customWidth="1"/>
    <col min="6160" max="6386" width="11.42578125" style="64" customWidth="1"/>
    <col min="6387" max="6387" width="29" style="64" customWidth="1"/>
    <col min="6388" max="6389" width="11.42578125" style="64" customWidth="1"/>
    <col min="6390" max="6390" width="14.5703125" style="64" customWidth="1"/>
    <col min="6391" max="6391" width="17.5703125" style="64" customWidth="1"/>
    <col min="6392" max="6392" width="14.7109375" style="64" customWidth="1"/>
    <col min="6393" max="6393" width="16.140625" style="64" customWidth="1"/>
    <col min="6394" max="6394" width="0" style="64" hidden="1"/>
    <col min="6395" max="6395" width="33.140625" style="64" customWidth="1"/>
    <col min="6396" max="6396" width="16.28515625" style="64" customWidth="1"/>
    <col min="6397" max="6397" width="17.5703125" style="64" customWidth="1"/>
    <col min="6398" max="6398" width="14.5703125" style="64" customWidth="1"/>
    <col min="6399" max="6399" width="17.5703125" style="64" customWidth="1"/>
    <col min="6400" max="6400" width="14.7109375" style="64" customWidth="1"/>
    <col min="6401" max="6401" width="16.140625" style="64" customWidth="1"/>
    <col min="6402" max="6405" width="0" style="64" hidden="1" customWidth="1"/>
    <col min="6406" max="6406" width="13.42578125" style="64" customWidth="1"/>
    <col min="6407" max="6411" width="0" style="64" hidden="1" customWidth="1"/>
    <col min="6412" max="6412" width="27.5703125" style="64" customWidth="1"/>
    <col min="6413" max="6413" width="13" style="64" customWidth="1"/>
    <col min="6414" max="6414" width="11.42578125" style="64" customWidth="1"/>
    <col min="6415" max="6415" width="13" style="64" customWidth="1"/>
    <col min="6416" max="6642" width="11.42578125" style="64" customWidth="1"/>
    <col min="6643" max="6643" width="29" style="64" customWidth="1"/>
    <col min="6644" max="6645" width="11.42578125" style="64" customWidth="1"/>
    <col min="6646" max="6646" width="14.5703125" style="64" customWidth="1"/>
    <col min="6647" max="6647" width="17.5703125" style="64" customWidth="1"/>
    <col min="6648" max="6648" width="14.7109375" style="64" customWidth="1"/>
    <col min="6649" max="6649" width="16.140625" style="64" customWidth="1"/>
    <col min="6650" max="6650" width="0" style="64" hidden="1"/>
    <col min="6651" max="6651" width="33.140625" style="64" customWidth="1"/>
    <col min="6652" max="6652" width="16.28515625" style="64" customWidth="1"/>
    <col min="6653" max="6653" width="17.5703125" style="64" customWidth="1"/>
    <col min="6654" max="6654" width="14.5703125" style="64" customWidth="1"/>
    <col min="6655" max="6655" width="17.5703125" style="64" customWidth="1"/>
    <col min="6656" max="6656" width="14.7109375" style="64" customWidth="1"/>
    <col min="6657" max="6657" width="16.140625" style="64" customWidth="1"/>
    <col min="6658" max="6661" width="0" style="64" hidden="1" customWidth="1"/>
    <col min="6662" max="6662" width="13.42578125" style="64" customWidth="1"/>
    <col min="6663" max="6667" width="0" style="64" hidden="1" customWidth="1"/>
    <col min="6668" max="6668" width="27.5703125" style="64" customWidth="1"/>
    <col min="6669" max="6669" width="13" style="64" customWidth="1"/>
    <col min="6670" max="6670" width="11.42578125" style="64" customWidth="1"/>
    <col min="6671" max="6671" width="13" style="64" customWidth="1"/>
    <col min="6672" max="6898" width="11.42578125" style="64" customWidth="1"/>
    <col min="6899" max="6899" width="29" style="64" customWidth="1"/>
    <col min="6900" max="6901" width="11.42578125" style="64" customWidth="1"/>
    <col min="6902" max="6902" width="14.5703125" style="64" customWidth="1"/>
    <col min="6903" max="6903" width="17.5703125" style="64" customWidth="1"/>
    <col min="6904" max="6904" width="14.7109375" style="64" customWidth="1"/>
    <col min="6905" max="6905" width="16.140625" style="64" customWidth="1"/>
    <col min="6906" max="6906" width="0" style="64" hidden="1"/>
    <col min="6907" max="6907" width="33.140625" style="64" customWidth="1"/>
    <col min="6908" max="6908" width="16.28515625" style="64" customWidth="1"/>
    <col min="6909" max="6909" width="17.5703125" style="64" customWidth="1"/>
    <col min="6910" max="6910" width="14.5703125" style="64" customWidth="1"/>
    <col min="6911" max="6911" width="17.5703125" style="64" customWidth="1"/>
    <col min="6912" max="6912" width="14.7109375" style="64" customWidth="1"/>
    <col min="6913" max="6913" width="16.140625" style="64" customWidth="1"/>
    <col min="6914" max="6917" width="0" style="64" hidden="1" customWidth="1"/>
    <col min="6918" max="6918" width="13.42578125" style="64" customWidth="1"/>
    <col min="6919" max="6923" width="0" style="64" hidden="1" customWidth="1"/>
    <col min="6924" max="6924" width="27.5703125" style="64" customWidth="1"/>
    <col min="6925" max="6925" width="13" style="64" customWidth="1"/>
    <col min="6926" max="6926" width="11.42578125" style="64" customWidth="1"/>
    <col min="6927" max="6927" width="13" style="64" customWidth="1"/>
    <col min="6928" max="7154" width="11.42578125" style="64" customWidth="1"/>
    <col min="7155" max="7155" width="29" style="64" customWidth="1"/>
    <col min="7156" max="7157" width="11.42578125" style="64" customWidth="1"/>
    <col min="7158" max="7158" width="14.5703125" style="64" customWidth="1"/>
    <col min="7159" max="7159" width="17.5703125" style="64" customWidth="1"/>
    <col min="7160" max="7160" width="14.7109375" style="64" customWidth="1"/>
    <col min="7161" max="7161" width="16.140625" style="64" customWidth="1"/>
    <col min="7162" max="7162" width="0" style="64" hidden="1"/>
    <col min="7163" max="7163" width="33.140625" style="64" customWidth="1"/>
    <col min="7164" max="7164" width="16.28515625" style="64" customWidth="1"/>
    <col min="7165" max="7165" width="17.5703125" style="64" customWidth="1"/>
    <col min="7166" max="7166" width="14.5703125" style="64" customWidth="1"/>
    <col min="7167" max="7167" width="17.5703125" style="64" customWidth="1"/>
    <col min="7168" max="7168" width="14.7109375" style="64" customWidth="1"/>
    <col min="7169" max="7169" width="16.140625" style="64" customWidth="1"/>
    <col min="7170" max="7173" width="0" style="64" hidden="1" customWidth="1"/>
    <col min="7174" max="7174" width="13.42578125" style="64" customWidth="1"/>
    <col min="7175" max="7179" width="0" style="64" hidden="1" customWidth="1"/>
    <col min="7180" max="7180" width="27.5703125" style="64" customWidth="1"/>
    <col min="7181" max="7181" width="13" style="64" customWidth="1"/>
    <col min="7182" max="7182" width="11.42578125" style="64" customWidth="1"/>
    <col min="7183" max="7183" width="13" style="64" customWidth="1"/>
    <col min="7184" max="7410" width="11.42578125" style="64" customWidth="1"/>
    <col min="7411" max="7411" width="29" style="64" customWidth="1"/>
    <col min="7412" max="7413" width="11.42578125" style="64" customWidth="1"/>
    <col min="7414" max="7414" width="14.5703125" style="64" customWidth="1"/>
    <col min="7415" max="7415" width="17.5703125" style="64" customWidth="1"/>
    <col min="7416" max="7416" width="14.7109375" style="64" customWidth="1"/>
    <col min="7417" max="7417" width="16.140625" style="64" customWidth="1"/>
    <col min="7418" max="7418" width="0" style="64" hidden="1"/>
    <col min="7419" max="7419" width="33.140625" style="64" customWidth="1"/>
    <col min="7420" max="7420" width="16.28515625" style="64" customWidth="1"/>
    <col min="7421" max="7421" width="17.5703125" style="64" customWidth="1"/>
    <col min="7422" max="7422" width="14.5703125" style="64" customWidth="1"/>
    <col min="7423" max="7423" width="17.5703125" style="64" customWidth="1"/>
    <col min="7424" max="7424" width="14.7109375" style="64" customWidth="1"/>
    <col min="7425" max="7425" width="16.140625" style="64" customWidth="1"/>
    <col min="7426" max="7429" width="0" style="64" hidden="1" customWidth="1"/>
    <col min="7430" max="7430" width="13.42578125" style="64" customWidth="1"/>
    <col min="7431" max="7435" width="0" style="64" hidden="1" customWidth="1"/>
    <col min="7436" max="7436" width="27.5703125" style="64" customWidth="1"/>
    <col min="7437" max="7437" width="13" style="64" customWidth="1"/>
    <col min="7438" max="7438" width="11.42578125" style="64" customWidth="1"/>
    <col min="7439" max="7439" width="13" style="64" customWidth="1"/>
    <col min="7440" max="7666" width="11.42578125" style="64" customWidth="1"/>
    <col min="7667" max="7667" width="29" style="64" customWidth="1"/>
    <col min="7668" max="7669" width="11.42578125" style="64" customWidth="1"/>
    <col min="7670" max="7670" width="14.5703125" style="64" customWidth="1"/>
    <col min="7671" max="7671" width="17.5703125" style="64" customWidth="1"/>
    <col min="7672" max="7672" width="14.7109375" style="64" customWidth="1"/>
    <col min="7673" max="7673" width="16.140625" style="64" customWidth="1"/>
    <col min="7674" max="7674" width="0" style="64" hidden="1"/>
    <col min="7675" max="7675" width="33.140625" style="64" customWidth="1"/>
    <col min="7676" max="7676" width="16.28515625" style="64" customWidth="1"/>
    <col min="7677" max="7677" width="17.5703125" style="64" customWidth="1"/>
    <col min="7678" max="7678" width="14.5703125" style="64" customWidth="1"/>
    <col min="7679" max="7679" width="17.5703125" style="64" customWidth="1"/>
    <col min="7680" max="7680" width="14.7109375" style="64" customWidth="1"/>
    <col min="7681" max="7681" width="16.140625" style="64" customWidth="1"/>
    <col min="7682" max="7685" width="0" style="64" hidden="1" customWidth="1"/>
    <col min="7686" max="7686" width="13.42578125" style="64" customWidth="1"/>
    <col min="7687" max="7691" width="0" style="64" hidden="1" customWidth="1"/>
    <col min="7692" max="7692" width="27.5703125" style="64" customWidth="1"/>
    <col min="7693" max="7693" width="13" style="64" customWidth="1"/>
    <col min="7694" max="7694" width="11.42578125" style="64" customWidth="1"/>
    <col min="7695" max="7695" width="13" style="64" customWidth="1"/>
    <col min="7696" max="7922" width="11.42578125" style="64" customWidth="1"/>
    <col min="7923" max="7923" width="29" style="64" customWidth="1"/>
    <col min="7924" max="7925" width="11.42578125" style="64" customWidth="1"/>
    <col min="7926" max="7926" width="14.5703125" style="64" customWidth="1"/>
    <col min="7927" max="7927" width="17.5703125" style="64" customWidth="1"/>
    <col min="7928" max="7928" width="14.7109375" style="64" customWidth="1"/>
    <col min="7929" max="7929" width="16.140625" style="64" customWidth="1"/>
    <col min="7930" max="7930" width="0" style="64" hidden="1"/>
    <col min="7931" max="7931" width="33.140625" style="64" customWidth="1"/>
    <col min="7932" max="7932" width="16.28515625" style="64" customWidth="1"/>
    <col min="7933" max="7933" width="17.5703125" style="64" customWidth="1"/>
    <col min="7934" max="7934" width="14.5703125" style="64" customWidth="1"/>
    <col min="7935" max="7935" width="17.5703125" style="64" customWidth="1"/>
    <col min="7936" max="7936" width="14.7109375" style="64" customWidth="1"/>
    <col min="7937" max="7937" width="16.140625" style="64" customWidth="1"/>
    <col min="7938" max="7941" width="0" style="64" hidden="1" customWidth="1"/>
    <col min="7942" max="7942" width="13.42578125" style="64" customWidth="1"/>
    <col min="7943" max="7947" width="0" style="64" hidden="1" customWidth="1"/>
    <col min="7948" max="7948" width="27.5703125" style="64" customWidth="1"/>
    <col min="7949" max="7949" width="13" style="64" customWidth="1"/>
    <col min="7950" max="7950" width="11.42578125" style="64" customWidth="1"/>
    <col min="7951" max="7951" width="13" style="64" customWidth="1"/>
    <col min="7952" max="8178" width="11.42578125" style="64" customWidth="1"/>
    <col min="8179" max="8179" width="29" style="64" customWidth="1"/>
    <col min="8180" max="8181" width="11.42578125" style="64" customWidth="1"/>
    <col min="8182" max="8182" width="14.5703125" style="64" customWidth="1"/>
    <col min="8183" max="8183" width="17.5703125" style="64" customWidth="1"/>
    <col min="8184" max="8184" width="14.7109375" style="64" customWidth="1"/>
    <col min="8185" max="8185" width="16.140625" style="64" customWidth="1"/>
    <col min="8186" max="8186" width="0" style="64" hidden="1"/>
    <col min="8187" max="8187" width="33.140625" style="64" customWidth="1"/>
    <col min="8188" max="8188" width="16.28515625" style="64" customWidth="1"/>
    <col min="8189" max="8189" width="17.5703125" style="64" customWidth="1"/>
    <col min="8190" max="8190" width="14.5703125" style="64" customWidth="1"/>
    <col min="8191" max="8191" width="17.5703125" style="64" customWidth="1"/>
    <col min="8192" max="8192" width="14.7109375" style="64" customWidth="1"/>
    <col min="8193" max="8193" width="16.140625" style="64" customWidth="1"/>
    <col min="8194" max="8197" width="0" style="64" hidden="1" customWidth="1"/>
    <col min="8198" max="8198" width="13.42578125" style="64" customWidth="1"/>
    <col min="8199" max="8203" width="0" style="64" hidden="1" customWidth="1"/>
    <col min="8204" max="8204" width="27.5703125" style="64" customWidth="1"/>
    <col min="8205" max="8205" width="13" style="64" customWidth="1"/>
    <col min="8206" max="8206" width="11.42578125" style="64" customWidth="1"/>
    <col min="8207" max="8207" width="13" style="64" customWidth="1"/>
    <col min="8208" max="8434" width="11.42578125" style="64" customWidth="1"/>
    <col min="8435" max="8435" width="29" style="64" customWidth="1"/>
    <col min="8436" max="8437" width="11.42578125" style="64" customWidth="1"/>
    <col min="8438" max="8438" width="14.5703125" style="64" customWidth="1"/>
    <col min="8439" max="8439" width="17.5703125" style="64" customWidth="1"/>
    <col min="8440" max="8440" width="14.7109375" style="64" customWidth="1"/>
    <col min="8441" max="8441" width="16.140625" style="64" customWidth="1"/>
    <col min="8442" max="8442" width="0" style="64" hidden="1"/>
    <col min="8443" max="8443" width="33.140625" style="64" customWidth="1"/>
    <col min="8444" max="8444" width="16.28515625" style="64" customWidth="1"/>
    <col min="8445" max="8445" width="17.5703125" style="64" customWidth="1"/>
    <col min="8446" max="8446" width="14.5703125" style="64" customWidth="1"/>
    <col min="8447" max="8447" width="17.5703125" style="64" customWidth="1"/>
    <col min="8448" max="8448" width="14.7109375" style="64" customWidth="1"/>
    <col min="8449" max="8449" width="16.140625" style="64" customWidth="1"/>
    <col min="8450" max="8453" width="0" style="64" hidden="1" customWidth="1"/>
    <col min="8454" max="8454" width="13.42578125" style="64" customWidth="1"/>
    <col min="8455" max="8459" width="0" style="64" hidden="1" customWidth="1"/>
    <col min="8460" max="8460" width="27.5703125" style="64" customWidth="1"/>
    <col min="8461" max="8461" width="13" style="64" customWidth="1"/>
    <col min="8462" max="8462" width="11.42578125" style="64" customWidth="1"/>
    <col min="8463" max="8463" width="13" style="64" customWidth="1"/>
    <col min="8464" max="8690" width="11.42578125" style="64" customWidth="1"/>
    <col min="8691" max="8691" width="29" style="64" customWidth="1"/>
    <col min="8692" max="8693" width="11.42578125" style="64" customWidth="1"/>
    <col min="8694" max="8694" width="14.5703125" style="64" customWidth="1"/>
    <col min="8695" max="8695" width="17.5703125" style="64" customWidth="1"/>
    <col min="8696" max="8696" width="14.7109375" style="64" customWidth="1"/>
    <col min="8697" max="8697" width="16.140625" style="64" customWidth="1"/>
    <col min="8698" max="8698" width="0" style="64" hidden="1"/>
    <col min="8699" max="8699" width="33.140625" style="64" customWidth="1"/>
    <col min="8700" max="8700" width="16.28515625" style="64" customWidth="1"/>
    <col min="8701" max="8701" width="17.5703125" style="64" customWidth="1"/>
    <col min="8702" max="8702" width="14.5703125" style="64" customWidth="1"/>
    <col min="8703" max="8703" width="17.5703125" style="64" customWidth="1"/>
    <col min="8704" max="8704" width="14.7109375" style="64" customWidth="1"/>
    <col min="8705" max="8705" width="16.140625" style="64" customWidth="1"/>
    <col min="8706" max="8709" width="0" style="64" hidden="1" customWidth="1"/>
    <col min="8710" max="8710" width="13.42578125" style="64" customWidth="1"/>
    <col min="8711" max="8715" width="0" style="64" hidden="1" customWidth="1"/>
    <col min="8716" max="8716" width="27.5703125" style="64" customWidth="1"/>
    <col min="8717" max="8717" width="13" style="64" customWidth="1"/>
    <col min="8718" max="8718" width="11.42578125" style="64" customWidth="1"/>
    <col min="8719" max="8719" width="13" style="64" customWidth="1"/>
    <col min="8720" max="8946" width="11.42578125" style="64" customWidth="1"/>
    <col min="8947" max="8947" width="29" style="64" customWidth="1"/>
    <col min="8948" max="8949" width="11.42578125" style="64" customWidth="1"/>
    <col min="8950" max="8950" width="14.5703125" style="64" customWidth="1"/>
    <col min="8951" max="8951" width="17.5703125" style="64" customWidth="1"/>
    <col min="8952" max="8952" width="14.7109375" style="64" customWidth="1"/>
    <col min="8953" max="8953" width="16.140625" style="64" customWidth="1"/>
    <col min="8954" max="8954" width="0" style="64" hidden="1"/>
    <col min="8955" max="8955" width="33.140625" style="64" customWidth="1"/>
    <col min="8956" max="8956" width="16.28515625" style="64" customWidth="1"/>
    <col min="8957" max="8957" width="17.5703125" style="64" customWidth="1"/>
    <col min="8958" max="8958" width="14.5703125" style="64" customWidth="1"/>
    <col min="8959" max="8959" width="17.5703125" style="64" customWidth="1"/>
    <col min="8960" max="8960" width="14.7109375" style="64" customWidth="1"/>
    <col min="8961" max="8961" width="16.140625" style="64" customWidth="1"/>
    <col min="8962" max="8965" width="0" style="64" hidden="1" customWidth="1"/>
    <col min="8966" max="8966" width="13.42578125" style="64" customWidth="1"/>
    <col min="8967" max="8971" width="0" style="64" hidden="1" customWidth="1"/>
    <col min="8972" max="8972" width="27.5703125" style="64" customWidth="1"/>
    <col min="8973" max="8973" width="13" style="64" customWidth="1"/>
    <col min="8974" max="8974" width="11.42578125" style="64" customWidth="1"/>
    <col min="8975" max="8975" width="13" style="64" customWidth="1"/>
    <col min="8976" max="9202" width="11.42578125" style="64" customWidth="1"/>
    <col min="9203" max="9203" width="29" style="64" customWidth="1"/>
    <col min="9204" max="9205" width="11.42578125" style="64" customWidth="1"/>
    <col min="9206" max="9206" width="14.5703125" style="64" customWidth="1"/>
    <col min="9207" max="9207" width="17.5703125" style="64" customWidth="1"/>
    <col min="9208" max="9208" width="14.7109375" style="64" customWidth="1"/>
    <col min="9209" max="9209" width="16.140625" style="64" customWidth="1"/>
    <col min="9210" max="9210" width="0" style="64" hidden="1"/>
    <col min="9211" max="9211" width="33.140625" style="64" customWidth="1"/>
    <col min="9212" max="9212" width="16.28515625" style="64" customWidth="1"/>
    <col min="9213" max="9213" width="17.5703125" style="64" customWidth="1"/>
    <col min="9214" max="9214" width="14.5703125" style="64" customWidth="1"/>
    <col min="9215" max="9215" width="17.5703125" style="64" customWidth="1"/>
    <col min="9216" max="9216" width="14.7109375" style="64" customWidth="1"/>
    <col min="9217" max="9217" width="16.140625" style="64" customWidth="1"/>
    <col min="9218" max="9221" width="0" style="64" hidden="1" customWidth="1"/>
    <col min="9222" max="9222" width="13.42578125" style="64" customWidth="1"/>
    <col min="9223" max="9227" width="0" style="64" hidden="1" customWidth="1"/>
    <col min="9228" max="9228" width="27.5703125" style="64" customWidth="1"/>
    <col min="9229" max="9229" width="13" style="64" customWidth="1"/>
    <col min="9230" max="9230" width="11.42578125" style="64" customWidth="1"/>
    <col min="9231" max="9231" width="13" style="64" customWidth="1"/>
    <col min="9232" max="9458" width="11.42578125" style="64" customWidth="1"/>
    <col min="9459" max="9459" width="29" style="64" customWidth="1"/>
    <col min="9460" max="9461" width="11.42578125" style="64" customWidth="1"/>
    <col min="9462" max="9462" width="14.5703125" style="64" customWidth="1"/>
    <col min="9463" max="9463" width="17.5703125" style="64" customWidth="1"/>
    <col min="9464" max="9464" width="14.7109375" style="64" customWidth="1"/>
    <col min="9465" max="9465" width="16.140625" style="64" customWidth="1"/>
    <col min="9466" max="9466" width="0" style="64" hidden="1"/>
    <col min="9467" max="9467" width="33.140625" style="64" customWidth="1"/>
    <col min="9468" max="9468" width="16.28515625" style="64" customWidth="1"/>
    <col min="9469" max="9469" width="17.5703125" style="64" customWidth="1"/>
    <col min="9470" max="9470" width="14.5703125" style="64" customWidth="1"/>
    <col min="9471" max="9471" width="17.5703125" style="64" customWidth="1"/>
    <col min="9472" max="9472" width="14.7109375" style="64" customWidth="1"/>
    <col min="9473" max="9473" width="16.140625" style="64" customWidth="1"/>
    <col min="9474" max="9477" width="0" style="64" hidden="1" customWidth="1"/>
    <col min="9478" max="9478" width="13.42578125" style="64" customWidth="1"/>
    <col min="9479" max="9483" width="0" style="64" hidden="1" customWidth="1"/>
    <col min="9484" max="9484" width="27.5703125" style="64" customWidth="1"/>
    <col min="9485" max="9485" width="13" style="64" customWidth="1"/>
    <col min="9486" max="9486" width="11.42578125" style="64" customWidth="1"/>
    <col min="9487" max="9487" width="13" style="64" customWidth="1"/>
    <col min="9488" max="9714" width="11.42578125" style="64" customWidth="1"/>
    <col min="9715" max="9715" width="29" style="64" customWidth="1"/>
    <col min="9716" max="9717" width="11.42578125" style="64" customWidth="1"/>
    <col min="9718" max="9718" width="14.5703125" style="64" customWidth="1"/>
    <col min="9719" max="9719" width="17.5703125" style="64" customWidth="1"/>
    <col min="9720" max="9720" width="14.7109375" style="64" customWidth="1"/>
    <col min="9721" max="9721" width="16.140625" style="64" customWidth="1"/>
    <col min="9722" max="9722" width="0" style="64" hidden="1"/>
    <col min="9723" max="9723" width="33.140625" style="64" customWidth="1"/>
    <col min="9724" max="9724" width="16.28515625" style="64" customWidth="1"/>
    <col min="9725" max="9725" width="17.5703125" style="64" customWidth="1"/>
    <col min="9726" max="9726" width="14.5703125" style="64" customWidth="1"/>
    <col min="9727" max="9727" width="17.5703125" style="64" customWidth="1"/>
    <col min="9728" max="9728" width="14.7109375" style="64" customWidth="1"/>
    <col min="9729" max="9729" width="16.140625" style="64" customWidth="1"/>
    <col min="9730" max="9733" width="0" style="64" hidden="1" customWidth="1"/>
    <col min="9734" max="9734" width="13.42578125" style="64" customWidth="1"/>
    <col min="9735" max="9739" width="0" style="64" hidden="1" customWidth="1"/>
    <col min="9740" max="9740" width="27.5703125" style="64" customWidth="1"/>
    <col min="9741" max="9741" width="13" style="64" customWidth="1"/>
    <col min="9742" max="9742" width="11.42578125" style="64" customWidth="1"/>
    <col min="9743" max="9743" width="13" style="64" customWidth="1"/>
    <col min="9744" max="9970" width="11.42578125" style="64" customWidth="1"/>
    <col min="9971" max="9971" width="29" style="64" customWidth="1"/>
    <col min="9972" max="9973" width="11.42578125" style="64" customWidth="1"/>
    <col min="9974" max="9974" width="14.5703125" style="64" customWidth="1"/>
    <col min="9975" max="9975" width="17.5703125" style="64" customWidth="1"/>
    <col min="9976" max="9976" width="14.7109375" style="64" customWidth="1"/>
    <col min="9977" max="9977" width="16.140625" style="64" customWidth="1"/>
    <col min="9978" max="9978" width="0" style="64" hidden="1"/>
    <col min="9979" max="9979" width="33.140625" style="64" customWidth="1"/>
    <col min="9980" max="9980" width="16.28515625" style="64" customWidth="1"/>
    <col min="9981" max="9981" width="17.5703125" style="64" customWidth="1"/>
    <col min="9982" max="9982" width="14.5703125" style="64" customWidth="1"/>
    <col min="9983" max="9983" width="17.5703125" style="64" customWidth="1"/>
    <col min="9984" max="9984" width="14.7109375" style="64" customWidth="1"/>
    <col min="9985" max="9985" width="16.140625" style="64" customWidth="1"/>
    <col min="9986" max="9989" width="0" style="64" hidden="1" customWidth="1"/>
    <col min="9990" max="9990" width="13.42578125" style="64" customWidth="1"/>
    <col min="9991" max="9995" width="0" style="64" hidden="1" customWidth="1"/>
    <col min="9996" max="9996" width="27.5703125" style="64" customWidth="1"/>
    <col min="9997" max="9997" width="13" style="64" customWidth="1"/>
    <col min="9998" max="9998" width="11.42578125" style="64" customWidth="1"/>
    <col min="9999" max="9999" width="13" style="64" customWidth="1"/>
    <col min="10000" max="10226" width="11.42578125" style="64" customWidth="1"/>
    <col min="10227" max="10227" width="29" style="64" customWidth="1"/>
    <col min="10228" max="10229" width="11.42578125" style="64" customWidth="1"/>
    <col min="10230" max="10230" width="14.5703125" style="64" customWidth="1"/>
    <col min="10231" max="10231" width="17.5703125" style="64" customWidth="1"/>
    <col min="10232" max="10232" width="14.7109375" style="64" customWidth="1"/>
    <col min="10233" max="10233" width="16.140625" style="64" customWidth="1"/>
    <col min="10234" max="10234" width="0" style="64" hidden="1"/>
    <col min="10235" max="10235" width="33.140625" style="64" customWidth="1"/>
    <col min="10236" max="10236" width="16.28515625" style="64" customWidth="1"/>
    <col min="10237" max="10237" width="17.5703125" style="64" customWidth="1"/>
    <col min="10238" max="10238" width="14.5703125" style="64" customWidth="1"/>
    <col min="10239" max="10239" width="17.5703125" style="64" customWidth="1"/>
    <col min="10240" max="10240" width="14.7109375" style="64" customWidth="1"/>
    <col min="10241" max="10241" width="16.140625" style="64" customWidth="1"/>
    <col min="10242" max="10245" width="0" style="64" hidden="1" customWidth="1"/>
    <col min="10246" max="10246" width="13.42578125" style="64" customWidth="1"/>
    <col min="10247" max="10251" width="0" style="64" hidden="1" customWidth="1"/>
    <col min="10252" max="10252" width="27.5703125" style="64" customWidth="1"/>
    <col min="10253" max="10253" width="13" style="64" customWidth="1"/>
    <col min="10254" max="10254" width="11.42578125" style="64" customWidth="1"/>
    <col min="10255" max="10255" width="13" style="64" customWidth="1"/>
    <col min="10256" max="10482" width="11.42578125" style="64" customWidth="1"/>
    <col min="10483" max="10483" width="29" style="64" customWidth="1"/>
    <col min="10484" max="10485" width="11.42578125" style="64" customWidth="1"/>
    <col min="10486" max="10486" width="14.5703125" style="64" customWidth="1"/>
    <col min="10487" max="10487" width="17.5703125" style="64" customWidth="1"/>
    <col min="10488" max="10488" width="14.7109375" style="64" customWidth="1"/>
    <col min="10489" max="10489" width="16.140625" style="64" customWidth="1"/>
    <col min="10490" max="10490" width="0" style="64" hidden="1"/>
    <col min="10491" max="10491" width="33.140625" style="64" customWidth="1"/>
    <col min="10492" max="10492" width="16.28515625" style="64" customWidth="1"/>
    <col min="10493" max="10493" width="17.5703125" style="64" customWidth="1"/>
    <col min="10494" max="10494" width="14.5703125" style="64" customWidth="1"/>
    <col min="10495" max="10495" width="17.5703125" style="64" customWidth="1"/>
    <col min="10496" max="10496" width="14.7109375" style="64" customWidth="1"/>
    <col min="10497" max="10497" width="16.140625" style="64" customWidth="1"/>
    <col min="10498" max="10501" width="0" style="64" hidden="1" customWidth="1"/>
    <col min="10502" max="10502" width="13.42578125" style="64" customWidth="1"/>
    <col min="10503" max="10507" width="0" style="64" hidden="1" customWidth="1"/>
    <col min="10508" max="10508" width="27.5703125" style="64" customWidth="1"/>
    <col min="10509" max="10509" width="13" style="64" customWidth="1"/>
    <col min="10510" max="10510" width="11.42578125" style="64" customWidth="1"/>
    <col min="10511" max="10511" width="13" style="64" customWidth="1"/>
    <col min="10512" max="10738" width="11.42578125" style="64" customWidth="1"/>
    <col min="10739" max="10739" width="29" style="64" customWidth="1"/>
    <col min="10740" max="10741" width="11.42578125" style="64" customWidth="1"/>
    <col min="10742" max="10742" width="14.5703125" style="64" customWidth="1"/>
    <col min="10743" max="10743" width="17.5703125" style="64" customWidth="1"/>
    <col min="10744" max="10744" width="14.7109375" style="64" customWidth="1"/>
    <col min="10745" max="10745" width="16.140625" style="64" customWidth="1"/>
    <col min="10746" max="10746" width="0" style="64" hidden="1"/>
    <col min="10747" max="10747" width="33.140625" style="64" customWidth="1"/>
    <col min="10748" max="10748" width="16.28515625" style="64" customWidth="1"/>
    <col min="10749" max="10749" width="17.5703125" style="64" customWidth="1"/>
    <col min="10750" max="10750" width="14.5703125" style="64" customWidth="1"/>
    <col min="10751" max="10751" width="17.5703125" style="64" customWidth="1"/>
    <col min="10752" max="10752" width="14.7109375" style="64" customWidth="1"/>
    <col min="10753" max="10753" width="16.140625" style="64" customWidth="1"/>
    <col min="10754" max="10757" width="0" style="64" hidden="1" customWidth="1"/>
    <col min="10758" max="10758" width="13.42578125" style="64" customWidth="1"/>
    <col min="10759" max="10763" width="0" style="64" hidden="1" customWidth="1"/>
    <col min="10764" max="10764" width="27.5703125" style="64" customWidth="1"/>
    <col min="10765" max="10765" width="13" style="64" customWidth="1"/>
    <col min="10766" max="10766" width="11.42578125" style="64" customWidth="1"/>
    <col min="10767" max="10767" width="13" style="64" customWidth="1"/>
    <col min="10768" max="10994" width="11.42578125" style="64" customWidth="1"/>
    <col min="10995" max="10995" width="29" style="64" customWidth="1"/>
    <col min="10996" max="10997" width="11.42578125" style="64" customWidth="1"/>
    <col min="10998" max="10998" width="14.5703125" style="64" customWidth="1"/>
    <col min="10999" max="10999" width="17.5703125" style="64" customWidth="1"/>
    <col min="11000" max="11000" width="14.7109375" style="64" customWidth="1"/>
    <col min="11001" max="11001" width="16.140625" style="64" customWidth="1"/>
    <col min="11002" max="11002" width="0" style="64" hidden="1"/>
    <col min="11003" max="11003" width="33.140625" style="64" customWidth="1"/>
    <col min="11004" max="11004" width="16.28515625" style="64" customWidth="1"/>
    <col min="11005" max="11005" width="17.5703125" style="64" customWidth="1"/>
    <col min="11006" max="11006" width="14.5703125" style="64" customWidth="1"/>
    <col min="11007" max="11007" width="17.5703125" style="64" customWidth="1"/>
    <col min="11008" max="11008" width="14.7109375" style="64" customWidth="1"/>
    <col min="11009" max="11009" width="16.140625" style="64" customWidth="1"/>
    <col min="11010" max="11013" width="0" style="64" hidden="1" customWidth="1"/>
    <col min="11014" max="11014" width="13.42578125" style="64" customWidth="1"/>
    <col min="11015" max="11019" width="0" style="64" hidden="1" customWidth="1"/>
    <col min="11020" max="11020" width="27.5703125" style="64" customWidth="1"/>
    <col min="11021" max="11021" width="13" style="64" customWidth="1"/>
    <col min="11022" max="11022" width="11.42578125" style="64" customWidth="1"/>
    <col min="11023" max="11023" width="13" style="64" customWidth="1"/>
    <col min="11024" max="11250" width="11.42578125" style="64" customWidth="1"/>
    <col min="11251" max="11251" width="29" style="64" customWidth="1"/>
    <col min="11252" max="11253" width="11.42578125" style="64" customWidth="1"/>
    <col min="11254" max="11254" width="14.5703125" style="64" customWidth="1"/>
    <col min="11255" max="11255" width="17.5703125" style="64" customWidth="1"/>
    <col min="11256" max="11256" width="14.7109375" style="64" customWidth="1"/>
    <col min="11257" max="11257" width="16.140625" style="64" customWidth="1"/>
    <col min="11258" max="11258" width="0" style="64" hidden="1"/>
    <col min="11259" max="11259" width="33.140625" style="64" customWidth="1"/>
    <col min="11260" max="11260" width="16.28515625" style="64" customWidth="1"/>
    <col min="11261" max="11261" width="17.5703125" style="64" customWidth="1"/>
    <col min="11262" max="11262" width="14.5703125" style="64" customWidth="1"/>
    <col min="11263" max="11263" width="17.5703125" style="64" customWidth="1"/>
    <col min="11264" max="11264" width="14.7109375" style="64" customWidth="1"/>
    <col min="11265" max="11265" width="16.140625" style="64" customWidth="1"/>
    <col min="11266" max="11269" width="0" style="64" hidden="1" customWidth="1"/>
    <col min="11270" max="11270" width="13.42578125" style="64" customWidth="1"/>
    <col min="11271" max="11275" width="0" style="64" hidden="1" customWidth="1"/>
    <col min="11276" max="11276" width="27.5703125" style="64" customWidth="1"/>
    <col min="11277" max="11277" width="13" style="64" customWidth="1"/>
    <col min="11278" max="11278" width="11.42578125" style="64" customWidth="1"/>
    <col min="11279" max="11279" width="13" style="64" customWidth="1"/>
    <col min="11280" max="11506" width="11.42578125" style="64" customWidth="1"/>
    <col min="11507" max="11507" width="29" style="64" customWidth="1"/>
    <col min="11508" max="11509" width="11.42578125" style="64" customWidth="1"/>
    <col min="11510" max="11510" width="14.5703125" style="64" customWidth="1"/>
    <col min="11511" max="11511" width="17.5703125" style="64" customWidth="1"/>
    <col min="11512" max="11512" width="14.7109375" style="64" customWidth="1"/>
    <col min="11513" max="11513" width="16.140625" style="64" customWidth="1"/>
    <col min="11514" max="11514" width="0" style="64" hidden="1"/>
    <col min="11515" max="11515" width="33.140625" style="64" customWidth="1"/>
    <col min="11516" max="11516" width="16.28515625" style="64" customWidth="1"/>
    <col min="11517" max="11517" width="17.5703125" style="64" customWidth="1"/>
    <col min="11518" max="11518" width="14.5703125" style="64" customWidth="1"/>
    <col min="11519" max="11519" width="17.5703125" style="64" customWidth="1"/>
    <col min="11520" max="11520" width="14.7109375" style="64" customWidth="1"/>
    <col min="11521" max="11521" width="16.140625" style="64" customWidth="1"/>
    <col min="11522" max="11525" width="0" style="64" hidden="1" customWidth="1"/>
    <col min="11526" max="11526" width="13.42578125" style="64" customWidth="1"/>
    <col min="11527" max="11531" width="0" style="64" hidden="1" customWidth="1"/>
    <col min="11532" max="11532" width="27.5703125" style="64" customWidth="1"/>
    <col min="11533" max="11533" width="13" style="64" customWidth="1"/>
    <col min="11534" max="11534" width="11.42578125" style="64" customWidth="1"/>
    <col min="11535" max="11535" width="13" style="64" customWidth="1"/>
    <col min="11536" max="11762" width="11.42578125" style="64" customWidth="1"/>
    <col min="11763" max="11763" width="29" style="64" customWidth="1"/>
    <col min="11764" max="11765" width="11.42578125" style="64" customWidth="1"/>
    <col min="11766" max="11766" width="14.5703125" style="64" customWidth="1"/>
    <col min="11767" max="11767" width="17.5703125" style="64" customWidth="1"/>
    <col min="11768" max="11768" width="14.7109375" style="64" customWidth="1"/>
    <col min="11769" max="11769" width="16.140625" style="64" customWidth="1"/>
    <col min="11770" max="11770" width="0" style="64" hidden="1"/>
    <col min="11771" max="11771" width="33.140625" style="64" customWidth="1"/>
    <col min="11772" max="11772" width="16.28515625" style="64" customWidth="1"/>
    <col min="11773" max="11773" width="17.5703125" style="64" customWidth="1"/>
    <col min="11774" max="11774" width="14.5703125" style="64" customWidth="1"/>
    <col min="11775" max="11775" width="17.5703125" style="64" customWidth="1"/>
    <col min="11776" max="11776" width="14.7109375" style="64" customWidth="1"/>
    <col min="11777" max="11777" width="16.140625" style="64" customWidth="1"/>
    <col min="11778" max="11781" width="0" style="64" hidden="1" customWidth="1"/>
    <col min="11782" max="11782" width="13.42578125" style="64" customWidth="1"/>
    <col min="11783" max="11787" width="0" style="64" hidden="1" customWidth="1"/>
    <col min="11788" max="11788" width="27.5703125" style="64" customWidth="1"/>
    <col min="11789" max="11789" width="13" style="64" customWidth="1"/>
    <col min="11790" max="11790" width="11.42578125" style="64" customWidth="1"/>
    <col min="11791" max="11791" width="13" style="64" customWidth="1"/>
    <col min="11792" max="12018" width="11.42578125" style="64" customWidth="1"/>
    <col min="12019" max="12019" width="29" style="64" customWidth="1"/>
    <col min="12020" max="12021" width="11.42578125" style="64" customWidth="1"/>
    <col min="12022" max="12022" width="14.5703125" style="64" customWidth="1"/>
    <col min="12023" max="12023" width="17.5703125" style="64" customWidth="1"/>
    <col min="12024" max="12024" width="14.7109375" style="64" customWidth="1"/>
    <col min="12025" max="12025" width="16.140625" style="64" customWidth="1"/>
    <col min="12026" max="12026" width="0" style="64" hidden="1"/>
    <col min="12027" max="12027" width="33.140625" style="64" customWidth="1"/>
    <col min="12028" max="12028" width="16.28515625" style="64" customWidth="1"/>
    <col min="12029" max="12029" width="17.5703125" style="64" customWidth="1"/>
    <col min="12030" max="12030" width="14.5703125" style="64" customWidth="1"/>
    <col min="12031" max="12031" width="17.5703125" style="64" customWidth="1"/>
    <col min="12032" max="12032" width="14.7109375" style="64" customWidth="1"/>
    <col min="12033" max="12033" width="16.140625" style="64" customWidth="1"/>
    <col min="12034" max="12037" width="0" style="64" hidden="1" customWidth="1"/>
    <col min="12038" max="12038" width="13.42578125" style="64" customWidth="1"/>
    <col min="12039" max="12043" width="0" style="64" hidden="1" customWidth="1"/>
    <col min="12044" max="12044" width="27.5703125" style="64" customWidth="1"/>
    <col min="12045" max="12045" width="13" style="64" customWidth="1"/>
    <col min="12046" max="12046" width="11.42578125" style="64" customWidth="1"/>
    <col min="12047" max="12047" width="13" style="64" customWidth="1"/>
    <col min="12048" max="12274" width="11.42578125" style="64" customWidth="1"/>
    <col min="12275" max="12275" width="29" style="64" customWidth="1"/>
    <col min="12276" max="12277" width="11.42578125" style="64" customWidth="1"/>
    <col min="12278" max="12278" width="14.5703125" style="64" customWidth="1"/>
    <col min="12279" max="12279" width="17.5703125" style="64" customWidth="1"/>
    <col min="12280" max="12280" width="14.7109375" style="64" customWidth="1"/>
    <col min="12281" max="12281" width="16.140625" style="64" customWidth="1"/>
    <col min="12282" max="12282" width="0" style="64" hidden="1"/>
    <col min="12283" max="12283" width="33.140625" style="64" customWidth="1"/>
    <col min="12284" max="12284" width="16.28515625" style="64" customWidth="1"/>
    <col min="12285" max="12285" width="17.5703125" style="64" customWidth="1"/>
    <col min="12286" max="12286" width="14.5703125" style="64" customWidth="1"/>
    <col min="12287" max="12287" width="17.5703125" style="64" customWidth="1"/>
    <col min="12288" max="12288" width="14.7109375" style="64" customWidth="1"/>
    <col min="12289" max="12289" width="16.140625" style="64" customWidth="1"/>
    <col min="12290" max="12293" width="0" style="64" hidden="1" customWidth="1"/>
    <col min="12294" max="12294" width="13.42578125" style="64" customWidth="1"/>
    <col min="12295" max="12299" width="0" style="64" hidden="1" customWidth="1"/>
    <col min="12300" max="12300" width="27.5703125" style="64" customWidth="1"/>
    <col min="12301" max="12301" width="13" style="64" customWidth="1"/>
    <col min="12302" max="12302" width="11.42578125" style="64" customWidth="1"/>
    <col min="12303" max="12303" width="13" style="64" customWidth="1"/>
    <col min="12304" max="12530" width="11.42578125" style="64" customWidth="1"/>
    <col min="12531" max="12531" width="29" style="64" customWidth="1"/>
    <col min="12532" max="12533" width="11.42578125" style="64" customWidth="1"/>
    <col min="12534" max="12534" width="14.5703125" style="64" customWidth="1"/>
    <col min="12535" max="12535" width="17.5703125" style="64" customWidth="1"/>
    <col min="12536" max="12536" width="14.7109375" style="64" customWidth="1"/>
    <col min="12537" max="12537" width="16.140625" style="64" customWidth="1"/>
    <col min="12538" max="12538" width="0" style="64" hidden="1"/>
    <col min="12539" max="12539" width="33.140625" style="64" customWidth="1"/>
    <col min="12540" max="12540" width="16.28515625" style="64" customWidth="1"/>
    <col min="12541" max="12541" width="17.5703125" style="64" customWidth="1"/>
    <col min="12542" max="12542" width="14.5703125" style="64" customWidth="1"/>
    <col min="12543" max="12543" width="17.5703125" style="64" customWidth="1"/>
    <col min="12544" max="12544" width="14.7109375" style="64" customWidth="1"/>
    <col min="12545" max="12545" width="16.140625" style="64" customWidth="1"/>
    <col min="12546" max="12549" width="0" style="64" hidden="1" customWidth="1"/>
    <col min="12550" max="12550" width="13.42578125" style="64" customWidth="1"/>
    <col min="12551" max="12555" width="0" style="64" hidden="1" customWidth="1"/>
    <col min="12556" max="12556" width="27.5703125" style="64" customWidth="1"/>
    <col min="12557" max="12557" width="13" style="64" customWidth="1"/>
    <col min="12558" max="12558" width="11.42578125" style="64" customWidth="1"/>
    <col min="12559" max="12559" width="13" style="64" customWidth="1"/>
    <col min="12560" max="12786" width="11.42578125" style="64" customWidth="1"/>
    <col min="12787" max="12787" width="29" style="64" customWidth="1"/>
    <col min="12788" max="12789" width="11.42578125" style="64" customWidth="1"/>
    <col min="12790" max="12790" width="14.5703125" style="64" customWidth="1"/>
    <col min="12791" max="12791" width="17.5703125" style="64" customWidth="1"/>
    <col min="12792" max="12792" width="14.7109375" style="64" customWidth="1"/>
    <col min="12793" max="12793" width="16.140625" style="64" customWidth="1"/>
    <col min="12794" max="12794" width="0" style="64" hidden="1"/>
    <col min="12795" max="12795" width="33.140625" style="64" customWidth="1"/>
    <col min="12796" max="12796" width="16.28515625" style="64" customWidth="1"/>
    <col min="12797" max="12797" width="17.5703125" style="64" customWidth="1"/>
    <col min="12798" max="12798" width="14.5703125" style="64" customWidth="1"/>
    <col min="12799" max="12799" width="17.5703125" style="64" customWidth="1"/>
    <col min="12800" max="12800" width="14.7109375" style="64" customWidth="1"/>
    <col min="12801" max="12801" width="16.140625" style="64" customWidth="1"/>
    <col min="12802" max="12805" width="0" style="64" hidden="1" customWidth="1"/>
    <col min="12806" max="12806" width="13.42578125" style="64" customWidth="1"/>
    <col min="12807" max="12811" width="0" style="64" hidden="1" customWidth="1"/>
    <col min="12812" max="12812" width="27.5703125" style="64" customWidth="1"/>
    <col min="12813" max="12813" width="13" style="64" customWidth="1"/>
    <col min="12814" max="12814" width="11.42578125" style="64" customWidth="1"/>
    <col min="12815" max="12815" width="13" style="64" customWidth="1"/>
    <col min="12816" max="13042" width="11.42578125" style="64" customWidth="1"/>
    <col min="13043" max="13043" width="29" style="64" customWidth="1"/>
    <col min="13044" max="13045" width="11.42578125" style="64" customWidth="1"/>
    <col min="13046" max="13046" width="14.5703125" style="64" customWidth="1"/>
    <col min="13047" max="13047" width="17.5703125" style="64" customWidth="1"/>
    <col min="13048" max="13048" width="14.7109375" style="64" customWidth="1"/>
    <col min="13049" max="13049" width="16.140625" style="64" customWidth="1"/>
    <col min="13050" max="13050" width="0" style="64" hidden="1"/>
    <col min="13051" max="13051" width="33.140625" style="64" customWidth="1"/>
    <col min="13052" max="13052" width="16.28515625" style="64" customWidth="1"/>
    <col min="13053" max="13053" width="17.5703125" style="64" customWidth="1"/>
    <col min="13054" max="13054" width="14.5703125" style="64" customWidth="1"/>
    <col min="13055" max="13055" width="17.5703125" style="64" customWidth="1"/>
    <col min="13056" max="13056" width="14.7109375" style="64" customWidth="1"/>
    <col min="13057" max="13057" width="16.140625" style="64" customWidth="1"/>
    <col min="13058" max="13061" width="0" style="64" hidden="1" customWidth="1"/>
    <col min="13062" max="13062" width="13.42578125" style="64" customWidth="1"/>
    <col min="13063" max="13067" width="0" style="64" hidden="1" customWidth="1"/>
    <col min="13068" max="13068" width="27.5703125" style="64" customWidth="1"/>
    <col min="13069" max="13069" width="13" style="64" customWidth="1"/>
    <col min="13070" max="13070" width="11.42578125" style="64" customWidth="1"/>
    <col min="13071" max="13071" width="13" style="64" customWidth="1"/>
    <col min="13072" max="13298" width="11.42578125" style="64" customWidth="1"/>
    <col min="13299" max="13299" width="29" style="64" customWidth="1"/>
    <col min="13300" max="13301" width="11.42578125" style="64" customWidth="1"/>
    <col min="13302" max="13302" width="14.5703125" style="64" customWidth="1"/>
    <col min="13303" max="13303" width="17.5703125" style="64" customWidth="1"/>
    <col min="13304" max="13304" width="14.7109375" style="64" customWidth="1"/>
    <col min="13305" max="13305" width="16.140625" style="64" customWidth="1"/>
    <col min="13306" max="13306" width="0" style="64" hidden="1"/>
    <col min="13307" max="13307" width="33.140625" style="64" customWidth="1"/>
    <col min="13308" max="13308" width="16.28515625" style="64" customWidth="1"/>
    <col min="13309" max="13309" width="17.5703125" style="64" customWidth="1"/>
    <col min="13310" max="13310" width="14.5703125" style="64" customWidth="1"/>
    <col min="13311" max="13311" width="17.5703125" style="64" customWidth="1"/>
    <col min="13312" max="13312" width="14.7109375" style="64" customWidth="1"/>
    <col min="13313" max="13313" width="16.140625" style="64" customWidth="1"/>
    <col min="13314" max="13317" width="0" style="64" hidden="1" customWidth="1"/>
    <col min="13318" max="13318" width="13.42578125" style="64" customWidth="1"/>
    <col min="13319" max="13323" width="0" style="64" hidden="1" customWidth="1"/>
    <col min="13324" max="13324" width="27.5703125" style="64" customWidth="1"/>
    <col min="13325" max="13325" width="13" style="64" customWidth="1"/>
    <col min="13326" max="13326" width="11.42578125" style="64" customWidth="1"/>
    <col min="13327" max="13327" width="13" style="64" customWidth="1"/>
    <col min="13328" max="13554" width="11.42578125" style="64" customWidth="1"/>
    <col min="13555" max="13555" width="29" style="64" customWidth="1"/>
    <col min="13556" max="13557" width="11.42578125" style="64" customWidth="1"/>
    <col min="13558" max="13558" width="14.5703125" style="64" customWidth="1"/>
    <col min="13559" max="13559" width="17.5703125" style="64" customWidth="1"/>
    <col min="13560" max="13560" width="14.7109375" style="64" customWidth="1"/>
    <col min="13561" max="13561" width="16.140625" style="64" customWidth="1"/>
    <col min="13562" max="13562" width="0" style="64" hidden="1"/>
    <col min="13563" max="13563" width="33.140625" style="64" customWidth="1"/>
    <col min="13564" max="13564" width="16.28515625" style="64" customWidth="1"/>
    <col min="13565" max="13565" width="17.5703125" style="64" customWidth="1"/>
    <col min="13566" max="13566" width="14.5703125" style="64" customWidth="1"/>
    <col min="13567" max="13567" width="17.5703125" style="64" customWidth="1"/>
    <col min="13568" max="13568" width="14.7109375" style="64" customWidth="1"/>
    <col min="13569" max="13569" width="16.140625" style="64" customWidth="1"/>
    <col min="13570" max="13573" width="0" style="64" hidden="1" customWidth="1"/>
    <col min="13574" max="13574" width="13.42578125" style="64" customWidth="1"/>
    <col min="13575" max="13579" width="0" style="64" hidden="1" customWidth="1"/>
    <col min="13580" max="13580" width="27.5703125" style="64" customWidth="1"/>
    <col min="13581" max="13581" width="13" style="64" customWidth="1"/>
    <col min="13582" max="13582" width="11.42578125" style="64" customWidth="1"/>
    <col min="13583" max="13583" width="13" style="64" customWidth="1"/>
    <col min="13584" max="13810" width="11.42578125" style="64" customWidth="1"/>
    <col min="13811" max="13811" width="29" style="64" customWidth="1"/>
    <col min="13812" max="13813" width="11.42578125" style="64" customWidth="1"/>
    <col min="13814" max="13814" width="14.5703125" style="64" customWidth="1"/>
    <col min="13815" max="13815" width="17.5703125" style="64" customWidth="1"/>
    <col min="13816" max="13816" width="14.7109375" style="64" customWidth="1"/>
    <col min="13817" max="13817" width="16.140625" style="64" customWidth="1"/>
    <col min="13818" max="13818" width="0" style="64" hidden="1"/>
    <col min="13819" max="13819" width="33.140625" style="64" customWidth="1"/>
    <col min="13820" max="13820" width="16.28515625" style="64" customWidth="1"/>
    <col min="13821" max="13821" width="17.5703125" style="64" customWidth="1"/>
    <col min="13822" max="13822" width="14.5703125" style="64" customWidth="1"/>
    <col min="13823" max="13823" width="17.5703125" style="64" customWidth="1"/>
    <col min="13824" max="13824" width="14.7109375" style="64" customWidth="1"/>
    <col min="13825" max="13825" width="16.140625" style="64" customWidth="1"/>
    <col min="13826" max="13829" width="0" style="64" hidden="1" customWidth="1"/>
    <col min="13830" max="13830" width="13.42578125" style="64" customWidth="1"/>
    <col min="13831" max="13835" width="0" style="64" hidden="1" customWidth="1"/>
    <col min="13836" max="13836" width="27.5703125" style="64" customWidth="1"/>
    <col min="13837" max="13837" width="13" style="64" customWidth="1"/>
    <col min="13838" max="13838" width="11.42578125" style="64" customWidth="1"/>
    <col min="13839" max="13839" width="13" style="64" customWidth="1"/>
    <col min="13840" max="14066" width="11.42578125" style="64" customWidth="1"/>
    <col min="14067" max="14067" width="29" style="64" customWidth="1"/>
    <col min="14068" max="14069" width="11.42578125" style="64" customWidth="1"/>
    <col min="14070" max="14070" width="14.5703125" style="64" customWidth="1"/>
    <col min="14071" max="14071" width="17.5703125" style="64" customWidth="1"/>
    <col min="14072" max="14072" width="14.7109375" style="64" customWidth="1"/>
    <col min="14073" max="14073" width="16.140625" style="64" customWidth="1"/>
    <col min="14074" max="14074" width="0" style="64" hidden="1"/>
    <col min="14075" max="14075" width="33.140625" style="64" customWidth="1"/>
    <col min="14076" max="14076" width="16.28515625" style="64" customWidth="1"/>
    <col min="14077" max="14077" width="17.5703125" style="64" customWidth="1"/>
    <col min="14078" max="14078" width="14.5703125" style="64" customWidth="1"/>
    <col min="14079" max="14079" width="17.5703125" style="64" customWidth="1"/>
    <col min="14080" max="14080" width="14.7109375" style="64" customWidth="1"/>
    <col min="14081" max="14081" width="16.140625" style="64" customWidth="1"/>
    <col min="14082" max="14085" width="0" style="64" hidden="1" customWidth="1"/>
    <col min="14086" max="14086" width="13.42578125" style="64" customWidth="1"/>
    <col min="14087" max="14091" width="0" style="64" hidden="1" customWidth="1"/>
    <col min="14092" max="14092" width="27.5703125" style="64" customWidth="1"/>
    <col min="14093" max="14093" width="13" style="64" customWidth="1"/>
    <col min="14094" max="14094" width="11.42578125" style="64" customWidth="1"/>
    <col min="14095" max="14095" width="13" style="64" customWidth="1"/>
    <col min="14096" max="14322" width="11.42578125" style="64" customWidth="1"/>
    <col min="14323" max="14323" width="29" style="64" customWidth="1"/>
    <col min="14324" max="14325" width="11.42578125" style="64" customWidth="1"/>
    <col min="14326" max="14326" width="14.5703125" style="64" customWidth="1"/>
    <col min="14327" max="14327" width="17.5703125" style="64" customWidth="1"/>
    <col min="14328" max="14328" width="14.7109375" style="64" customWidth="1"/>
    <col min="14329" max="14329" width="16.140625" style="64" customWidth="1"/>
    <col min="14330" max="14330" width="0" style="64" hidden="1"/>
    <col min="14331" max="14331" width="33.140625" style="64" customWidth="1"/>
    <col min="14332" max="14332" width="16.28515625" style="64" customWidth="1"/>
    <col min="14333" max="14333" width="17.5703125" style="64" customWidth="1"/>
    <col min="14334" max="14334" width="14.5703125" style="64" customWidth="1"/>
    <col min="14335" max="14335" width="17.5703125" style="64" customWidth="1"/>
    <col min="14336" max="14336" width="14.7109375" style="64" customWidth="1"/>
    <col min="14337" max="14337" width="16.140625" style="64" customWidth="1"/>
    <col min="14338" max="14341" width="0" style="64" hidden="1" customWidth="1"/>
    <col min="14342" max="14342" width="13.42578125" style="64" customWidth="1"/>
    <col min="14343" max="14347" width="0" style="64" hidden="1" customWidth="1"/>
    <col min="14348" max="14348" width="27.5703125" style="64" customWidth="1"/>
    <col min="14349" max="14349" width="13" style="64" customWidth="1"/>
    <col min="14350" max="14350" width="11.42578125" style="64" customWidth="1"/>
    <col min="14351" max="14351" width="13" style="64" customWidth="1"/>
    <col min="14352" max="14578" width="11.42578125" style="64" customWidth="1"/>
    <col min="14579" max="14579" width="29" style="64" customWidth="1"/>
    <col min="14580" max="14581" width="11.42578125" style="64" customWidth="1"/>
    <col min="14582" max="14582" width="14.5703125" style="64" customWidth="1"/>
    <col min="14583" max="14583" width="17.5703125" style="64" customWidth="1"/>
    <col min="14584" max="14584" width="14.7109375" style="64" customWidth="1"/>
    <col min="14585" max="14585" width="16.140625" style="64" customWidth="1"/>
    <col min="14586" max="14586" width="0" style="64" hidden="1"/>
    <col min="14587" max="14587" width="33.140625" style="64" customWidth="1"/>
    <col min="14588" max="14588" width="16.28515625" style="64" customWidth="1"/>
    <col min="14589" max="14589" width="17.5703125" style="64" customWidth="1"/>
    <col min="14590" max="14590" width="14.5703125" style="64" customWidth="1"/>
    <col min="14591" max="14591" width="17.5703125" style="64" customWidth="1"/>
    <col min="14592" max="14592" width="14.7109375" style="64" customWidth="1"/>
    <col min="14593" max="14593" width="16.140625" style="64" customWidth="1"/>
    <col min="14594" max="14597" width="0" style="64" hidden="1" customWidth="1"/>
    <col min="14598" max="14598" width="13.42578125" style="64" customWidth="1"/>
    <col min="14599" max="14603" width="0" style="64" hidden="1" customWidth="1"/>
    <col min="14604" max="14604" width="27.5703125" style="64" customWidth="1"/>
    <col min="14605" max="14605" width="13" style="64" customWidth="1"/>
    <col min="14606" max="14606" width="11.42578125" style="64" customWidth="1"/>
    <col min="14607" max="14607" width="13" style="64" customWidth="1"/>
    <col min="14608" max="14834" width="11.42578125" style="64" customWidth="1"/>
    <col min="14835" max="14835" width="29" style="64" customWidth="1"/>
    <col min="14836" max="14837" width="11.42578125" style="64" customWidth="1"/>
    <col min="14838" max="14838" width="14.5703125" style="64" customWidth="1"/>
    <col min="14839" max="14839" width="17.5703125" style="64" customWidth="1"/>
    <col min="14840" max="14840" width="14.7109375" style="64" customWidth="1"/>
    <col min="14841" max="14841" width="16.140625" style="64" customWidth="1"/>
    <col min="14842" max="14842" width="0" style="64" hidden="1"/>
    <col min="14843" max="14843" width="33.140625" style="64" customWidth="1"/>
    <col min="14844" max="14844" width="16.28515625" style="64" customWidth="1"/>
    <col min="14845" max="14845" width="17.5703125" style="64" customWidth="1"/>
    <col min="14846" max="14846" width="14.5703125" style="64" customWidth="1"/>
    <col min="14847" max="14847" width="17.5703125" style="64" customWidth="1"/>
    <col min="14848" max="14848" width="14.7109375" style="64" customWidth="1"/>
    <col min="14849" max="14849" width="16.140625" style="64" customWidth="1"/>
    <col min="14850" max="14853" width="0" style="64" hidden="1" customWidth="1"/>
    <col min="14854" max="14854" width="13.42578125" style="64" customWidth="1"/>
    <col min="14855" max="14859" width="0" style="64" hidden="1" customWidth="1"/>
    <col min="14860" max="14860" width="27.5703125" style="64" customWidth="1"/>
    <col min="14861" max="14861" width="13" style="64" customWidth="1"/>
    <col min="14862" max="14862" width="11.42578125" style="64" customWidth="1"/>
    <col min="14863" max="14863" width="13" style="64" customWidth="1"/>
    <col min="14864" max="15090" width="11.42578125" style="64" customWidth="1"/>
    <col min="15091" max="15091" width="29" style="64" customWidth="1"/>
    <col min="15092" max="15093" width="11.42578125" style="64" customWidth="1"/>
    <col min="15094" max="15094" width="14.5703125" style="64" customWidth="1"/>
    <col min="15095" max="15095" width="17.5703125" style="64" customWidth="1"/>
    <col min="15096" max="15096" width="14.7109375" style="64" customWidth="1"/>
    <col min="15097" max="15097" width="16.140625" style="64" customWidth="1"/>
    <col min="15098" max="15098" width="0" style="64" hidden="1"/>
    <col min="15099" max="15099" width="33.140625" style="64" customWidth="1"/>
    <col min="15100" max="15100" width="16.28515625" style="64" customWidth="1"/>
    <col min="15101" max="15101" width="17.5703125" style="64" customWidth="1"/>
    <col min="15102" max="15102" width="14.5703125" style="64" customWidth="1"/>
    <col min="15103" max="15103" width="17.5703125" style="64" customWidth="1"/>
    <col min="15104" max="15104" width="14.7109375" style="64" customWidth="1"/>
    <col min="15105" max="15105" width="16.140625" style="64" customWidth="1"/>
    <col min="15106" max="15109" width="0" style="64" hidden="1" customWidth="1"/>
    <col min="15110" max="15110" width="13.42578125" style="64" customWidth="1"/>
    <col min="15111" max="15115" width="0" style="64" hidden="1" customWidth="1"/>
    <col min="15116" max="15116" width="27.5703125" style="64" customWidth="1"/>
    <col min="15117" max="15117" width="13" style="64" customWidth="1"/>
    <col min="15118" max="15118" width="11.42578125" style="64" customWidth="1"/>
    <col min="15119" max="15119" width="13" style="64" customWidth="1"/>
    <col min="15120" max="15346" width="11.42578125" style="64" customWidth="1"/>
    <col min="15347" max="15347" width="29" style="64" customWidth="1"/>
    <col min="15348" max="15349" width="11.42578125" style="64" customWidth="1"/>
    <col min="15350" max="15350" width="14.5703125" style="64" customWidth="1"/>
    <col min="15351" max="15351" width="17.5703125" style="64" customWidth="1"/>
    <col min="15352" max="15352" width="14.7109375" style="64" customWidth="1"/>
    <col min="15353" max="15353" width="16.140625" style="64" customWidth="1"/>
    <col min="15354" max="15354" width="0" style="64" hidden="1"/>
    <col min="15355" max="15355" width="33.140625" style="64" customWidth="1"/>
    <col min="15356" max="15356" width="16.28515625" style="64" customWidth="1"/>
    <col min="15357" max="15357" width="17.5703125" style="64" customWidth="1"/>
    <col min="15358" max="15358" width="14.5703125" style="64" customWidth="1"/>
    <col min="15359" max="15359" width="17.5703125" style="64" customWidth="1"/>
    <col min="15360" max="15360" width="14.7109375" style="64" customWidth="1"/>
    <col min="15361" max="15361" width="16.140625" style="64" customWidth="1"/>
    <col min="15362" max="15365" width="0" style="64" hidden="1" customWidth="1"/>
    <col min="15366" max="15366" width="13.42578125" style="64" customWidth="1"/>
    <col min="15367" max="15371" width="0" style="64" hidden="1" customWidth="1"/>
    <col min="15372" max="15372" width="27.5703125" style="64" customWidth="1"/>
    <col min="15373" max="15373" width="13" style="64" customWidth="1"/>
    <col min="15374" max="15374" width="11.42578125" style="64" customWidth="1"/>
    <col min="15375" max="15375" width="13" style="64" customWidth="1"/>
    <col min="15376" max="15602" width="11.42578125" style="64" customWidth="1"/>
    <col min="15603" max="15603" width="29" style="64" customWidth="1"/>
    <col min="15604" max="15605" width="11.42578125" style="64" customWidth="1"/>
    <col min="15606" max="15606" width="14.5703125" style="64" customWidth="1"/>
    <col min="15607" max="15607" width="17.5703125" style="64" customWidth="1"/>
    <col min="15608" max="15608" width="14.7109375" style="64" customWidth="1"/>
    <col min="15609" max="15609" width="16.140625" style="64" customWidth="1"/>
    <col min="15610" max="15610" width="0" style="64" hidden="1"/>
    <col min="15611" max="15611" width="33.140625" style="64" customWidth="1"/>
    <col min="15612" max="15612" width="16.28515625" style="64" customWidth="1"/>
    <col min="15613" max="15613" width="17.5703125" style="64" customWidth="1"/>
    <col min="15614" max="15614" width="14.5703125" style="64" customWidth="1"/>
    <col min="15615" max="15615" width="17.5703125" style="64" customWidth="1"/>
    <col min="15616" max="15616" width="14.7109375" style="64" customWidth="1"/>
    <col min="15617" max="15617" width="16.140625" style="64" customWidth="1"/>
    <col min="15618" max="15621" width="0" style="64" hidden="1" customWidth="1"/>
    <col min="15622" max="15622" width="13.42578125" style="64" customWidth="1"/>
    <col min="15623" max="15627" width="0" style="64" hidden="1" customWidth="1"/>
    <col min="15628" max="15628" width="27.5703125" style="64" customWidth="1"/>
    <col min="15629" max="15629" width="13" style="64" customWidth="1"/>
    <col min="15630" max="15630" width="11.42578125" style="64" customWidth="1"/>
    <col min="15631" max="15631" width="13" style="64" customWidth="1"/>
    <col min="15632" max="15858" width="11.42578125" style="64" customWidth="1"/>
    <col min="15859" max="15859" width="29" style="64" customWidth="1"/>
    <col min="15860" max="15861" width="11.42578125" style="64" customWidth="1"/>
    <col min="15862" max="15862" width="14.5703125" style="64" customWidth="1"/>
    <col min="15863" max="15863" width="17.5703125" style="64" customWidth="1"/>
    <col min="15864" max="15864" width="14.7109375" style="64" customWidth="1"/>
    <col min="15865" max="15865" width="16.140625" style="64" customWidth="1"/>
    <col min="15866" max="15866" width="0" style="64" hidden="1"/>
    <col min="15867" max="15867" width="33.140625" style="64" customWidth="1"/>
    <col min="15868" max="15868" width="16.28515625" style="64" customWidth="1"/>
    <col min="15869" max="15869" width="17.5703125" style="64" customWidth="1"/>
    <col min="15870" max="15870" width="14.5703125" style="64" customWidth="1"/>
    <col min="15871" max="15871" width="17.5703125" style="64" customWidth="1"/>
    <col min="15872" max="15872" width="14.7109375" style="64" customWidth="1"/>
    <col min="15873" max="15873" width="16.140625" style="64" customWidth="1"/>
    <col min="15874" max="15877" width="0" style="64" hidden="1" customWidth="1"/>
    <col min="15878" max="15878" width="13.42578125" style="64" customWidth="1"/>
    <col min="15879" max="15883" width="0" style="64" hidden="1" customWidth="1"/>
    <col min="15884" max="15884" width="27.5703125" style="64" customWidth="1"/>
    <col min="15885" max="15885" width="13" style="64" customWidth="1"/>
    <col min="15886" max="15886" width="11.42578125" style="64" customWidth="1"/>
    <col min="15887" max="15887" width="13" style="64" customWidth="1"/>
    <col min="15888" max="16114" width="11.42578125" style="64" customWidth="1"/>
    <col min="16115" max="16115" width="29" style="64" customWidth="1"/>
    <col min="16116" max="16117" width="11.42578125" style="64" customWidth="1"/>
    <col min="16118" max="16118" width="14.5703125" style="64" customWidth="1"/>
    <col min="16119" max="16119" width="17.5703125" style="64" customWidth="1"/>
    <col min="16120" max="16120" width="14.7109375" style="64" customWidth="1"/>
    <col min="16121" max="16121" width="16.140625" style="64" customWidth="1"/>
    <col min="16122" max="16122" width="0" style="64" hidden="1"/>
    <col min="16123" max="16123" width="33.140625" style="64" customWidth="1"/>
    <col min="16124" max="16124" width="16.28515625" style="64" customWidth="1"/>
    <col min="16125" max="16125" width="17.5703125" style="64" customWidth="1"/>
    <col min="16126" max="16126" width="14.5703125" style="64" customWidth="1"/>
    <col min="16127" max="16127" width="17.5703125" style="64" customWidth="1"/>
    <col min="16128" max="16128" width="14.7109375" style="64" customWidth="1"/>
    <col min="16129" max="16129" width="16.140625" style="64" customWidth="1"/>
    <col min="16130" max="16133" width="0" style="64" hidden="1" customWidth="1"/>
    <col min="16134" max="16134" width="13.42578125" style="64" customWidth="1"/>
    <col min="16135" max="16139" width="0" style="64" hidden="1" customWidth="1"/>
    <col min="16140" max="16140" width="27.5703125" style="64" customWidth="1"/>
    <col min="16141" max="16141" width="13" style="64" customWidth="1"/>
    <col min="16142" max="16142" width="11.42578125" style="64" customWidth="1"/>
    <col min="16143" max="16143" width="13" style="64" customWidth="1"/>
    <col min="16144" max="16370" width="11.42578125" style="64" customWidth="1"/>
    <col min="16371" max="16371" width="29" style="64" customWidth="1"/>
    <col min="16372" max="16373" width="11.42578125" style="64" customWidth="1"/>
    <col min="16374" max="16374" width="14.5703125" style="64" customWidth="1"/>
    <col min="16375" max="16375" width="17.5703125" style="64" customWidth="1"/>
    <col min="16376" max="16376" width="14.7109375" style="64" customWidth="1"/>
    <col min="16377" max="16377" width="16.140625" style="64" customWidth="1"/>
    <col min="16378" max="16384" width="0" style="64" hidden="1"/>
  </cols>
  <sheetData>
    <row r="1" spans="1:29" s="158" customFormat="1" ht="12" customHeight="1">
      <c r="A1" s="482" t="s">
        <v>72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29" ht="12" customHeight="1">
      <c r="A2" s="422" t="s">
        <v>33</v>
      </c>
      <c r="B2" s="422" t="s">
        <v>2</v>
      </c>
      <c r="C2" s="423" t="s">
        <v>3</v>
      </c>
      <c r="D2" s="423" t="s">
        <v>4</v>
      </c>
      <c r="E2" s="423" t="s">
        <v>5</v>
      </c>
      <c r="F2" s="427" t="s">
        <v>6</v>
      </c>
      <c r="G2" s="427"/>
      <c r="H2" s="427"/>
      <c r="I2" s="427"/>
      <c r="J2" s="427"/>
      <c r="K2" s="427"/>
      <c r="L2" s="427"/>
    </row>
    <row r="3" spans="1:29" ht="25.5">
      <c r="A3" s="422"/>
      <c r="B3" s="422"/>
      <c r="C3" s="423"/>
      <c r="D3" s="423"/>
      <c r="E3" s="423"/>
      <c r="F3" s="261" t="s">
        <v>7</v>
      </c>
      <c r="G3" s="261" t="s">
        <v>8</v>
      </c>
      <c r="H3" s="261" t="s">
        <v>9</v>
      </c>
      <c r="I3" s="261" t="s">
        <v>10</v>
      </c>
      <c r="J3" s="261" t="s">
        <v>11</v>
      </c>
      <c r="K3" s="261" t="s">
        <v>246</v>
      </c>
      <c r="L3" s="261" t="s">
        <v>12</v>
      </c>
    </row>
    <row r="4" spans="1:29" ht="24">
      <c r="A4" s="65" t="s">
        <v>73</v>
      </c>
      <c r="B4" s="66" t="s">
        <v>14</v>
      </c>
      <c r="C4" s="67">
        <v>75</v>
      </c>
      <c r="D4" s="68"/>
      <c r="E4" s="68"/>
      <c r="F4" s="68"/>
      <c r="G4" s="68"/>
      <c r="H4" s="68"/>
      <c r="I4" s="68"/>
      <c r="J4" s="68"/>
      <c r="K4" s="68"/>
      <c r="L4" s="68"/>
    </row>
    <row r="5" spans="1:29" ht="24">
      <c r="A5" s="69" t="s">
        <v>74</v>
      </c>
      <c r="B5" s="70" t="s">
        <v>75</v>
      </c>
      <c r="C5" s="71">
        <v>1</v>
      </c>
      <c r="D5" s="68"/>
      <c r="E5" s="68"/>
      <c r="F5" s="68"/>
      <c r="G5" s="68"/>
      <c r="H5" s="68"/>
      <c r="I5" s="68"/>
      <c r="J5" s="68"/>
      <c r="K5" s="68"/>
      <c r="L5" s="68"/>
      <c r="M5" s="318"/>
    </row>
    <row r="6" spans="1:29" s="309" customFormat="1" ht="24">
      <c r="A6" s="72" t="s">
        <v>384</v>
      </c>
      <c r="B6" s="313" t="s">
        <v>292</v>
      </c>
      <c r="C6" s="73">
        <v>12</v>
      </c>
      <c r="D6" s="68">
        <v>3413600</v>
      </c>
      <c r="E6" s="68">
        <v>40963200</v>
      </c>
      <c r="F6" s="68"/>
      <c r="G6" s="68">
        <v>40963200</v>
      </c>
      <c r="H6" s="68"/>
      <c r="I6" s="68"/>
      <c r="J6" s="68"/>
      <c r="K6" s="68"/>
      <c r="L6" s="68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</row>
    <row r="7" spans="1:29" s="309" customFormat="1" ht="24">
      <c r="A7" s="72" t="s">
        <v>385</v>
      </c>
      <c r="B7" s="313" t="s">
        <v>292</v>
      </c>
      <c r="C7" s="73">
        <v>11</v>
      </c>
      <c r="D7" s="68">
        <v>3212800</v>
      </c>
      <c r="E7" s="68">
        <v>35340800</v>
      </c>
      <c r="F7" s="68"/>
      <c r="G7" s="68">
        <v>35340800</v>
      </c>
      <c r="H7" s="68"/>
      <c r="I7" s="68"/>
      <c r="J7" s="68"/>
      <c r="K7" s="68"/>
      <c r="L7" s="68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</row>
    <row r="8" spans="1:29" s="309" customFormat="1">
      <c r="A8" s="72" t="s">
        <v>294</v>
      </c>
      <c r="B8" s="313" t="s">
        <v>292</v>
      </c>
      <c r="C8" s="73">
        <v>9</v>
      </c>
      <c r="D8" s="68">
        <v>2309200</v>
      </c>
      <c r="E8" s="68">
        <v>20782800</v>
      </c>
      <c r="F8" s="68"/>
      <c r="G8" s="68">
        <v>20782800</v>
      </c>
      <c r="H8" s="68"/>
      <c r="I8" s="68"/>
      <c r="J8" s="68"/>
      <c r="K8" s="68"/>
      <c r="L8" s="68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</row>
    <row r="9" spans="1:29" s="309" customFormat="1">
      <c r="A9" s="72" t="s">
        <v>289</v>
      </c>
      <c r="B9" s="315" t="s">
        <v>22</v>
      </c>
      <c r="C9" s="73">
        <v>1</v>
      </c>
      <c r="D9" s="68">
        <v>402913200</v>
      </c>
      <c r="E9" s="68">
        <v>402913200</v>
      </c>
      <c r="F9" s="68"/>
      <c r="G9" s="68">
        <v>402913200</v>
      </c>
      <c r="H9" s="68"/>
      <c r="I9" s="68"/>
      <c r="J9" s="68"/>
      <c r="K9" s="68"/>
      <c r="L9" s="68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</row>
    <row r="10" spans="1:29" ht="24">
      <c r="A10" s="69" t="s">
        <v>76</v>
      </c>
      <c r="B10" s="75" t="s">
        <v>77</v>
      </c>
      <c r="C10" s="75">
        <v>1</v>
      </c>
      <c r="D10" s="74"/>
      <c r="E10" s="74"/>
      <c r="F10" s="74"/>
      <c r="G10" s="74"/>
      <c r="H10" s="74"/>
      <c r="I10" s="68"/>
      <c r="J10" s="68"/>
      <c r="K10" s="68"/>
      <c r="L10" s="68"/>
    </row>
    <row r="11" spans="1:29" s="309" customFormat="1" ht="36">
      <c r="A11" s="314" t="s">
        <v>290</v>
      </c>
      <c r="B11" s="315" t="s">
        <v>22</v>
      </c>
      <c r="C11" s="315">
        <v>1</v>
      </c>
      <c r="D11" s="74">
        <v>100000000</v>
      </c>
      <c r="E11" s="74">
        <v>100000000</v>
      </c>
      <c r="F11" s="74"/>
      <c r="G11" s="74">
        <v>100000000</v>
      </c>
      <c r="H11" s="74"/>
      <c r="I11" s="68"/>
      <c r="J11" s="68"/>
      <c r="K11" s="68"/>
      <c r="L11" s="68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</row>
    <row r="12" spans="1:29" s="309" customFormat="1" ht="24">
      <c r="A12" s="314" t="s">
        <v>291</v>
      </c>
      <c r="B12" s="315" t="s">
        <v>22</v>
      </c>
      <c r="C12" s="315">
        <v>1</v>
      </c>
      <c r="D12" s="74">
        <v>100000000</v>
      </c>
      <c r="E12" s="74">
        <v>100000000</v>
      </c>
      <c r="F12" s="74"/>
      <c r="G12" s="74">
        <v>100000000</v>
      </c>
      <c r="H12" s="74"/>
      <c r="I12" s="68"/>
      <c r="J12" s="68"/>
      <c r="K12" s="68"/>
      <c r="L12" s="68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</row>
    <row r="13" spans="1:29" ht="48">
      <c r="A13" s="76" t="s">
        <v>78</v>
      </c>
      <c r="B13" s="75" t="s">
        <v>79</v>
      </c>
      <c r="C13" s="75">
        <v>1</v>
      </c>
      <c r="D13" s="74"/>
      <c r="E13" s="74"/>
      <c r="F13" s="74"/>
      <c r="H13" s="74"/>
      <c r="I13" s="68"/>
      <c r="J13" s="68"/>
      <c r="K13" s="68"/>
      <c r="L13" s="68"/>
      <c r="M13" s="248"/>
      <c r="N13" s="247"/>
    </row>
    <row r="14" spans="1:29" s="309" customFormat="1">
      <c r="A14" s="314" t="s">
        <v>293</v>
      </c>
      <c r="B14" s="315" t="s">
        <v>22</v>
      </c>
      <c r="C14" s="315">
        <v>1</v>
      </c>
      <c r="D14" s="74">
        <v>450000000</v>
      </c>
      <c r="E14" s="74">
        <v>450000000</v>
      </c>
      <c r="F14" s="74">
        <v>337508250</v>
      </c>
      <c r="G14" s="74">
        <v>112491750</v>
      </c>
      <c r="H14" s="74"/>
      <c r="I14" s="68"/>
      <c r="J14" s="68"/>
      <c r="K14" s="68"/>
      <c r="L14" s="68"/>
      <c r="M14" s="319"/>
      <c r="N14" s="320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</row>
    <row r="15" spans="1:29" ht="48.75" thickBot="1">
      <c r="A15" s="77" t="s">
        <v>80</v>
      </c>
      <c r="B15" s="75" t="s">
        <v>81</v>
      </c>
      <c r="C15" s="75">
        <v>1</v>
      </c>
      <c r="D15" s="74"/>
      <c r="E15" s="74"/>
      <c r="F15" s="74"/>
      <c r="G15" s="74"/>
      <c r="H15" s="74"/>
      <c r="I15" s="68"/>
      <c r="J15" s="68"/>
      <c r="K15" s="68"/>
      <c r="L15" s="68"/>
    </row>
    <row r="16" spans="1:29" s="309" customFormat="1">
      <c r="A16" s="314" t="s">
        <v>288</v>
      </c>
      <c r="B16" s="313" t="s">
        <v>292</v>
      </c>
      <c r="C16" s="315">
        <v>11</v>
      </c>
      <c r="D16" s="74">
        <v>3212800</v>
      </c>
      <c r="E16" s="74">
        <v>35340800</v>
      </c>
      <c r="F16" s="74">
        <v>35340800</v>
      </c>
      <c r="G16" s="74"/>
      <c r="H16" s="74"/>
      <c r="I16" s="68"/>
      <c r="J16" s="68"/>
      <c r="K16" s="68"/>
      <c r="L16" s="68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</row>
    <row r="17" spans="1:29" s="309" customFormat="1">
      <c r="A17" s="314" t="s">
        <v>288</v>
      </c>
      <c r="B17" s="313" t="s">
        <v>292</v>
      </c>
      <c r="C17" s="315">
        <v>11</v>
      </c>
      <c r="D17" s="74">
        <v>3212800</v>
      </c>
      <c r="E17" s="74">
        <v>35340800</v>
      </c>
      <c r="F17" s="74">
        <v>35340800</v>
      </c>
      <c r="G17" s="74"/>
      <c r="H17" s="74"/>
      <c r="I17" s="68"/>
      <c r="J17" s="68"/>
      <c r="K17" s="68"/>
      <c r="L17" s="68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</row>
    <row r="18" spans="1:29" s="309" customFormat="1">
      <c r="A18" s="314" t="s">
        <v>298</v>
      </c>
      <c r="B18" s="313" t="s">
        <v>292</v>
      </c>
      <c r="C18" s="315">
        <v>10</v>
      </c>
      <c r="D18" s="74">
        <v>2309200</v>
      </c>
      <c r="E18" s="74">
        <v>23092000</v>
      </c>
      <c r="F18" s="74">
        <v>23092000</v>
      </c>
      <c r="G18" s="74"/>
      <c r="H18" s="74"/>
      <c r="I18" s="68"/>
      <c r="J18" s="68"/>
      <c r="K18" s="68"/>
      <c r="L18" s="68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</row>
    <row r="19" spans="1:29" s="309" customFormat="1">
      <c r="A19" s="314" t="s">
        <v>296</v>
      </c>
      <c r="B19" s="313" t="s">
        <v>292</v>
      </c>
      <c r="C19" s="315">
        <v>7</v>
      </c>
      <c r="D19" s="74">
        <v>2510000</v>
      </c>
      <c r="E19" s="74">
        <v>17570000</v>
      </c>
      <c r="F19" s="74">
        <v>17570000</v>
      </c>
      <c r="G19" s="74"/>
      <c r="H19" s="74"/>
      <c r="I19" s="68"/>
      <c r="J19" s="68"/>
      <c r="K19" s="68"/>
      <c r="L19" s="68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</row>
    <row r="20" spans="1:29" s="309" customFormat="1">
      <c r="A20" s="314" t="s">
        <v>295</v>
      </c>
      <c r="B20" s="313" t="s">
        <v>292</v>
      </c>
      <c r="C20" s="315">
        <v>10</v>
      </c>
      <c r="D20" s="74">
        <v>3212800</v>
      </c>
      <c r="E20" s="74">
        <v>32128000</v>
      </c>
      <c r="F20" s="74">
        <v>32128000</v>
      </c>
      <c r="G20" s="74"/>
      <c r="H20" s="74"/>
      <c r="I20" s="68"/>
      <c r="J20" s="68"/>
      <c r="K20" s="68"/>
      <c r="L20" s="68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</row>
    <row r="21" spans="1:29" s="309" customFormat="1">
      <c r="A21" s="314" t="s">
        <v>297</v>
      </c>
      <c r="B21" s="315" t="s">
        <v>22</v>
      </c>
      <c r="C21" s="315">
        <v>1</v>
      </c>
      <c r="D21" s="74">
        <v>51528400</v>
      </c>
      <c r="E21" s="74">
        <v>51528400</v>
      </c>
      <c r="F21" s="74">
        <v>11421206</v>
      </c>
      <c r="G21" s="74">
        <v>40107194</v>
      </c>
      <c r="H21" s="74"/>
      <c r="I21" s="68"/>
      <c r="J21" s="68"/>
      <c r="K21" s="68"/>
      <c r="L21" s="68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</row>
    <row r="22" spans="1:29" s="309" customFormat="1" ht="36">
      <c r="A22" s="317" t="s">
        <v>64</v>
      </c>
      <c r="B22" s="315"/>
      <c r="C22" s="315"/>
      <c r="D22" s="74"/>
      <c r="E22" s="74"/>
      <c r="F22" s="74"/>
      <c r="G22" s="74"/>
      <c r="H22" s="74"/>
      <c r="I22" s="68"/>
      <c r="J22" s="68"/>
      <c r="K22" s="68"/>
      <c r="L22" s="68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</row>
    <row r="23" spans="1:29" ht="12.75">
      <c r="A23" s="31" t="s">
        <v>243</v>
      </c>
      <c r="B23" s="34" t="s">
        <v>22</v>
      </c>
      <c r="C23" s="37">
        <v>1</v>
      </c>
      <c r="D23" s="74">
        <v>12000000</v>
      </c>
      <c r="E23" s="68">
        <v>12000000</v>
      </c>
      <c r="F23" s="74">
        <v>12000000</v>
      </c>
      <c r="G23" s="68"/>
      <c r="H23" s="68"/>
      <c r="I23" s="68"/>
      <c r="J23" s="68"/>
      <c r="K23" s="68"/>
      <c r="L23" s="68"/>
    </row>
    <row r="24" spans="1:29" ht="12.75">
      <c r="A24" s="31" t="s">
        <v>244</v>
      </c>
      <c r="B24" s="34" t="s">
        <v>22</v>
      </c>
      <c r="C24" s="37">
        <v>1</v>
      </c>
      <c r="D24" s="74">
        <v>3000000</v>
      </c>
      <c r="E24" s="68">
        <v>3000000</v>
      </c>
      <c r="F24" s="74">
        <v>3000000</v>
      </c>
      <c r="G24" s="68"/>
      <c r="H24" s="68"/>
      <c r="I24" s="68"/>
      <c r="J24" s="68"/>
      <c r="K24" s="68"/>
      <c r="L24" s="68"/>
    </row>
    <row r="25" spans="1:29" ht="25.5">
      <c r="A25" s="119" t="s">
        <v>163</v>
      </c>
      <c r="B25" s="130" t="s">
        <v>22</v>
      </c>
      <c r="C25" s="130">
        <v>1</v>
      </c>
      <c r="D25" s="74">
        <v>25000000</v>
      </c>
      <c r="E25" s="68">
        <v>25000000</v>
      </c>
      <c r="F25" s="74">
        <v>25000000</v>
      </c>
      <c r="G25" s="68"/>
      <c r="H25" s="68"/>
      <c r="I25" s="68"/>
      <c r="J25" s="68"/>
      <c r="K25" s="68"/>
      <c r="L25" s="68"/>
    </row>
    <row r="26" spans="1:29" ht="114.75">
      <c r="A26" s="119" t="s">
        <v>164</v>
      </c>
      <c r="B26" s="130" t="s">
        <v>22</v>
      </c>
      <c r="C26" s="130">
        <v>1</v>
      </c>
      <c r="D26" s="74">
        <v>35000000</v>
      </c>
      <c r="E26" s="74">
        <v>35000000</v>
      </c>
      <c r="F26" s="74">
        <v>35000000</v>
      </c>
      <c r="G26" s="74"/>
      <c r="H26" s="68"/>
      <c r="I26" s="68"/>
      <c r="J26" s="68"/>
      <c r="K26" s="68"/>
      <c r="L26" s="68"/>
    </row>
    <row r="27" spans="1:29">
      <c r="A27" s="392" t="s">
        <v>27</v>
      </c>
      <c r="B27" s="392"/>
      <c r="C27" s="392"/>
      <c r="D27" s="392"/>
      <c r="E27" s="78">
        <v>1420000000</v>
      </c>
      <c r="F27" s="78">
        <v>567401056</v>
      </c>
      <c r="G27" s="78">
        <v>852598944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1:29" ht="12.75" customHeight="1">
      <c r="A28" s="393" t="s">
        <v>28</v>
      </c>
      <c r="B28" s="393"/>
      <c r="C28" s="393"/>
      <c r="D28" s="393"/>
      <c r="E28" s="79">
        <v>1420000000</v>
      </c>
      <c r="F28" s="79">
        <v>567401056</v>
      </c>
      <c r="G28" s="79">
        <v>852598944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1:29">
      <c r="A29" s="392" t="s">
        <v>29</v>
      </c>
      <c r="B29" s="392"/>
      <c r="C29" s="392"/>
      <c r="D29" s="392"/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</row>
    <row r="31" spans="1:29">
      <c r="E31" s="81"/>
    </row>
    <row r="32" spans="1:29">
      <c r="E32" s="82"/>
      <c r="F32" s="81"/>
    </row>
  </sheetData>
  <mergeCells count="10">
    <mergeCell ref="A1:L1"/>
    <mergeCell ref="E2:E3"/>
    <mergeCell ref="F2:L2"/>
    <mergeCell ref="A27:D27"/>
    <mergeCell ref="A28:D28"/>
    <mergeCell ref="A29:D29"/>
    <mergeCell ref="A2:A3"/>
    <mergeCell ref="B2:B3"/>
    <mergeCell ref="C2:C3"/>
    <mergeCell ref="D2:D3"/>
  </mergeCells>
  <pageMargins left="0.7" right="0.7" top="0.75" bottom="0.75" header="0.3" footer="0.3"/>
  <pageSetup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22"/>
  <sheetViews>
    <sheetView zoomScale="90" zoomScaleNormal="9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F33" sqref="F32:F33"/>
    </sheetView>
  </sheetViews>
  <sheetFormatPr baseColWidth="10" defaultRowHeight="12"/>
  <cols>
    <col min="1" max="1" width="3.5703125" style="470" bestFit="1" customWidth="1"/>
    <col min="2" max="2" width="36.7109375" style="469" customWidth="1"/>
    <col min="3" max="3" width="19.28515625" style="469" customWidth="1"/>
    <col min="4" max="4" width="18.28515625" style="469" customWidth="1"/>
    <col min="5" max="5" width="15.85546875" style="469" customWidth="1"/>
    <col min="6" max="6" width="23" style="480" customWidth="1"/>
    <col min="7" max="7" width="23.7109375" style="480" customWidth="1"/>
    <col min="8" max="8" width="18.7109375" style="480" customWidth="1"/>
    <col min="9" max="9" width="18.42578125" style="480" customWidth="1"/>
    <col min="10" max="10" width="19.140625" style="480" customWidth="1"/>
    <col min="11" max="11" width="11.42578125" style="469"/>
    <col min="12" max="12" width="12.28515625" style="469" bestFit="1" customWidth="1"/>
    <col min="13" max="219" width="11.42578125" style="469"/>
    <col min="220" max="220" width="3.5703125" style="469" bestFit="1" customWidth="1"/>
    <col min="221" max="221" width="36.7109375" style="469" customWidth="1"/>
    <col min="222" max="231" width="0" style="469" hidden="1" customWidth="1"/>
    <col min="232" max="232" width="24.5703125" style="469" customWidth="1"/>
    <col min="233" max="233" width="21.85546875" style="469" customWidth="1"/>
    <col min="234" max="234" width="19.42578125" style="469" customWidth="1"/>
    <col min="235" max="235" width="20" style="469" customWidth="1"/>
    <col min="236" max="236" width="19.42578125" style="469" customWidth="1"/>
    <col min="237" max="237" width="20.140625" style="469" customWidth="1"/>
    <col min="238" max="238" width="23.140625" style="469" customWidth="1"/>
    <col min="239" max="252" width="0" style="469" hidden="1" customWidth="1"/>
    <col min="253" max="253" width="21" style="469" customWidth="1"/>
    <col min="254" max="255" width="0" style="469" hidden="1" customWidth="1"/>
    <col min="256" max="256" width="15.85546875" style="469" customWidth="1"/>
    <col min="257" max="475" width="11.42578125" style="469"/>
    <col min="476" max="476" width="3.5703125" style="469" bestFit="1" customWidth="1"/>
    <col min="477" max="477" width="36.7109375" style="469" customWidth="1"/>
    <col min="478" max="487" width="0" style="469" hidden="1" customWidth="1"/>
    <col min="488" max="488" width="24.5703125" style="469" customWidth="1"/>
    <col min="489" max="489" width="21.85546875" style="469" customWidth="1"/>
    <col min="490" max="490" width="19.42578125" style="469" customWidth="1"/>
    <col min="491" max="491" width="20" style="469" customWidth="1"/>
    <col min="492" max="492" width="19.42578125" style="469" customWidth="1"/>
    <col min="493" max="493" width="20.140625" style="469" customWidth="1"/>
    <col min="494" max="494" width="23.140625" style="469" customWidth="1"/>
    <col min="495" max="508" width="0" style="469" hidden="1" customWidth="1"/>
    <col min="509" max="509" width="21" style="469" customWidth="1"/>
    <col min="510" max="511" width="0" style="469" hidden="1" customWidth="1"/>
    <col min="512" max="512" width="15.85546875" style="469" customWidth="1"/>
    <col min="513" max="731" width="11.42578125" style="469"/>
    <col min="732" max="732" width="3.5703125" style="469" bestFit="1" customWidth="1"/>
    <col min="733" max="733" width="36.7109375" style="469" customWidth="1"/>
    <col min="734" max="743" width="0" style="469" hidden="1" customWidth="1"/>
    <col min="744" max="744" width="24.5703125" style="469" customWidth="1"/>
    <col min="745" max="745" width="21.85546875" style="469" customWidth="1"/>
    <col min="746" max="746" width="19.42578125" style="469" customWidth="1"/>
    <col min="747" max="747" width="20" style="469" customWidth="1"/>
    <col min="748" max="748" width="19.42578125" style="469" customWidth="1"/>
    <col min="749" max="749" width="20.140625" style="469" customWidth="1"/>
    <col min="750" max="750" width="23.140625" style="469" customWidth="1"/>
    <col min="751" max="764" width="0" style="469" hidden="1" customWidth="1"/>
    <col min="765" max="765" width="21" style="469" customWidth="1"/>
    <col min="766" max="767" width="0" style="469" hidden="1" customWidth="1"/>
    <col min="768" max="768" width="15.85546875" style="469" customWidth="1"/>
    <col min="769" max="987" width="11.42578125" style="469"/>
    <col min="988" max="988" width="3.5703125" style="469" bestFit="1" customWidth="1"/>
    <col min="989" max="989" width="36.7109375" style="469" customWidth="1"/>
    <col min="990" max="999" width="0" style="469" hidden="1" customWidth="1"/>
    <col min="1000" max="1000" width="24.5703125" style="469" customWidth="1"/>
    <col min="1001" max="1001" width="21.85546875" style="469" customWidth="1"/>
    <col min="1002" max="1002" width="19.42578125" style="469" customWidth="1"/>
    <col min="1003" max="1003" width="20" style="469" customWidth="1"/>
    <col min="1004" max="1004" width="19.42578125" style="469" customWidth="1"/>
    <col min="1005" max="1005" width="20.140625" style="469" customWidth="1"/>
    <col min="1006" max="1006" width="23.140625" style="469" customWidth="1"/>
    <col min="1007" max="1020" width="0" style="469" hidden="1" customWidth="1"/>
    <col min="1021" max="1021" width="21" style="469" customWidth="1"/>
    <col min="1022" max="1023" width="0" style="469" hidden="1" customWidth="1"/>
    <col min="1024" max="1024" width="15.85546875" style="469" customWidth="1"/>
    <col min="1025" max="1243" width="11.42578125" style="469"/>
    <col min="1244" max="1244" width="3.5703125" style="469" bestFit="1" customWidth="1"/>
    <col min="1245" max="1245" width="36.7109375" style="469" customWidth="1"/>
    <col min="1246" max="1255" width="0" style="469" hidden="1" customWidth="1"/>
    <col min="1256" max="1256" width="24.5703125" style="469" customWidth="1"/>
    <col min="1257" max="1257" width="21.85546875" style="469" customWidth="1"/>
    <col min="1258" max="1258" width="19.42578125" style="469" customWidth="1"/>
    <col min="1259" max="1259" width="20" style="469" customWidth="1"/>
    <col min="1260" max="1260" width="19.42578125" style="469" customWidth="1"/>
    <col min="1261" max="1261" width="20.140625" style="469" customWidth="1"/>
    <col min="1262" max="1262" width="23.140625" style="469" customWidth="1"/>
    <col min="1263" max="1276" width="0" style="469" hidden="1" customWidth="1"/>
    <col min="1277" max="1277" width="21" style="469" customWidth="1"/>
    <col min="1278" max="1279" width="0" style="469" hidden="1" customWidth="1"/>
    <col min="1280" max="1280" width="15.85546875" style="469" customWidth="1"/>
    <col min="1281" max="1499" width="11.42578125" style="469"/>
    <col min="1500" max="1500" width="3.5703125" style="469" bestFit="1" customWidth="1"/>
    <col min="1501" max="1501" width="36.7109375" style="469" customWidth="1"/>
    <col min="1502" max="1511" width="0" style="469" hidden="1" customWidth="1"/>
    <col min="1512" max="1512" width="24.5703125" style="469" customWidth="1"/>
    <col min="1513" max="1513" width="21.85546875" style="469" customWidth="1"/>
    <col min="1514" max="1514" width="19.42578125" style="469" customWidth="1"/>
    <col min="1515" max="1515" width="20" style="469" customWidth="1"/>
    <col min="1516" max="1516" width="19.42578125" style="469" customWidth="1"/>
    <col min="1517" max="1517" width="20.140625" style="469" customWidth="1"/>
    <col min="1518" max="1518" width="23.140625" style="469" customWidth="1"/>
    <col min="1519" max="1532" width="0" style="469" hidden="1" customWidth="1"/>
    <col min="1533" max="1533" width="21" style="469" customWidth="1"/>
    <col min="1534" max="1535" width="0" style="469" hidden="1" customWidth="1"/>
    <col min="1536" max="1536" width="15.85546875" style="469" customWidth="1"/>
    <col min="1537" max="1755" width="11.42578125" style="469"/>
    <col min="1756" max="1756" width="3.5703125" style="469" bestFit="1" customWidth="1"/>
    <col min="1757" max="1757" width="36.7109375" style="469" customWidth="1"/>
    <col min="1758" max="1767" width="0" style="469" hidden="1" customWidth="1"/>
    <col min="1768" max="1768" width="24.5703125" style="469" customWidth="1"/>
    <col min="1769" max="1769" width="21.85546875" style="469" customWidth="1"/>
    <col min="1770" max="1770" width="19.42578125" style="469" customWidth="1"/>
    <col min="1771" max="1771" width="20" style="469" customWidth="1"/>
    <col min="1772" max="1772" width="19.42578125" style="469" customWidth="1"/>
    <col min="1773" max="1773" width="20.140625" style="469" customWidth="1"/>
    <col min="1774" max="1774" width="23.140625" style="469" customWidth="1"/>
    <col min="1775" max="1788" width="0" style="469" hidden="1" customWidth="1"/>
    <col min="1789" max="1789" width="21" style="469" customWidth="1"/>
    <col min="1790" max="1791" width="0" style="469" hidden="1" customWidth="1"/>
    <col min="1792" max="1792" width="15.85546875" style="469" customWidth="1"/>
    <col min="1793" max="2011" width="11.42578125" style="469"/>
    <col min="2012" max="2012" width="3.5703125" style="469" bestFit="1" customWidth="1"/>
    <col min="2013" max="2013" width="36.7109375" style="469" customWidth="1"/>
    <col min="2014" max="2023" width="0" style="469" hidden="1" customWidth="1"/>
    <col min="2024" max="2024" width="24.5703125" style="469" customWidth="1"/>
    <col min="2025" max="2025" width="21.85546875" style="469" customWidth="1"/>
    <col min="2026" max="2026" width="19.42578125" style="469" customWidth="1"/>
    <col min="2027" max="2027" width="20" style="469" customWidth="1"/>
    <col min="2028" max="2028" width="19.42578125" style="469" customWidth="1"/>
    <col min="2029" max="2029" width="20.140625" style="469" customWidth="1"/>
    <col min="2030" max="2030" width="23.140625" style="469" customWidth="1"/>
    <col min="2031" max="2044" width="0" style="469" hidden="1" customWidth="1"/>
    <col min="2045" max="2045" width="21" style="469" customWidth="1"/>
    <col min="2046" max="2047" width="0" style="469" hidden="1" customWidth="1"/>
    <col min="2048" max="2048" width="15.85546875" style="469" customWidth="1"/>
    <col min="2049" max="2267" width="11.42578125" style="469"/>
    <col min="2268" max="2268" width="3.5703125" style="469" bestFit="1" customWidth="1"/>
    <col min="2269" max="2269" width="36.7109375" style="469" customWidth="1"/>
    <col min="2270" max="2279" width="0" style="469" hidden="1" customWidth="1"/>
    <col min="2280" max="2280" width="24.5703125" style="469" customWidth="1"/>
    <col min="2281" max="2281" width="21.85546875" style="469" customWidth="1"/>
    <col min="2282" max="2282" width="19.42578125" style="469" customWidth="1"/>
    <col min="2283" max="2283" width="20" style="469" customWidth="1"/>
    <col min="2284" max="2284" width="19.42578125" style="469" customWidth="1"/>
    <col min="2285" max="2285" width="20.140625" style="469" customWidth="1"/>
    <col min="2286" max="2286" width="23.140625" style="469" customWidth="1"/>
    <col min="2287" max="2300" width="0" style="469" hidden="1" customWidth="1"/>
    <col min="2301" max="2301" width="21" style="469" customWidth="1"/>
    <col min="2302" max="2303" width="0" style="469" hidden="1" customWidth="1"/>
    <col min="2304" max="2304" width="15.85546875" style="469" customWidth="1"/>
    <col min="2305" max="2523" width="11.42578125" style="469"/>
    <col min="2524" max="2524" width="3.5703125" style="469" bestFit="1" customWidth="1"/>
    <col min="2525" max="2525" width="36.7109375" style="469" customWidth="1"/>
    <col min="2526" max="2535" width="0" style="469" hidden="1" customWidth="1"/>
    <col min="2536" max="2536" width="24.5703125" style="469" customWidth="1"/>
    <col min="2537" max="2537" width="21.85546875" style="469" customWidth="1"/>
    <col min="2538" max="2538" width="19.42578125" style="469" customWidth="1"/>
    <col min="2539" max="2539" width="20" style="469" customWidth="1"/>
    <col min="2540" max="2540" width="19.42578125" style="469" customWidth="1"/>
    <col min="2541" max="2541" width="20.140625" style="469" customWidth="1"/>
    <col min="2542" max="2542" width="23.140625" style="469" customWidth="1"/>
    <col min="2543" max="2556" width="0" style="469" hidden="1" customWidth="1"/>
    <col min="2557" max="2557" width="21" style="469" customWidth="1"/>
    <col min="2558" max="2559" width="0" style="469" hidden="1" customWidth="1"/>
    <col min="2560" max="2560" width="15.85546875" style="469" customWidth="1"/>
    <col min="2561" max="2779" width="11.42578125" style="469"/>
    <col min="2780" max="2780" width="3.5703125" style="469" bestFit="1" customWidth="1"/>
    <col min="2781" max="2781" width="36.7109375" style="469" customWidth="1"/>
    <col min="2782" max="2791" width="0" style="469" hidden="1" customWidth="1"/>
    <col min="2792" max="2792" width="24.5703125" style="469" customWidth="1"/>
    <col min="2793" max="2793" width="21.85546875" style="469" customWidth="1"/>
    <col min="2794" max="2794" width="19.42578125" style="469" customWidth="1"/>
    <col min="2795" max="2795" width="20" style="469" customWidth="1"/>
    <col min="2796" max="2796" width="19.42578125" style="469" customWidth="1"/>
    <col min="2797" max="2797" width="20.140625" style="469" customWidth="1"/>
    <col min="2798" max="2798" width="23.140625" style="469" customWidth="1"/>
    <col min="2799" max="2812" width="0" style="469" hidden="1" customWidth="1"/>
    <col min="2813" max="2813" width="21" style="469" customWidth="1"/>
    <col min="2814" max="2815" width="0" style="469" hidden="1" customWidth="1"/>
    <col min="2816" max="2816" width="15.85546875" style="469" customWidth="1"/>
    <col min="2817" max="3035" width="11.42578125" style="469"/>
    <col min="3036" max="3036" width="3.5703125" style="469" bestFit="1" customWidth="1"/>
    <col min="3037" max="3037" width="36.7109375" style="469" customWidth="1"/>
    <col min="3038" max="3047" width="0" style="469" hidden="1" customWidth="1"/>
    <col min="3048" max="3048" width="24.5703125" style="469" customWidth="1"/>
    <col min="3049" max="3049" width="21.85546875" style="469" customWidth="1"/>
    <col min="3050" max="3050" width="19.42578125" style="469" customWidth="1"/>
    <col min="3051" max="3051" width="20" style="469" customWidth="1"/>
    <col min="3052" max="3052" width="19.42578125" style="469" customWidth="1"/>
    <col min="3053" max="3053" width="20.140625" style="469" customWidth="1"/>
    <col min="3054" max="3054" width="23.140625" style="469" customWidth="1"/>
    <col min="3055" max="3068" width="0" style="469" hidden="1" customWidth="1"/>
    <col min="3069" max="3069" width="21" style="469" customWidth="1"/>
    <col min="3070" max="3071" width="0" style="469" hidden="1" customWidth="1"/>
    <col min="3072" max="3072" width="15.85546875" style="469" customWidth="1"/>
    <col min="3073" max="3291" width="11.42578125" style="469"/>
    <col min="3292" max="3292" width="3.5703125" style="469" bestFit="1" customWidth="1"/>
    <col min="3293" max="3293" width="36.7109375" style="469" customWidth="1"/>
    <col min="3294" max="3303" width="0" style="469" hidden="1" customWidth="1"/>
    <col min="3304" max="3304" width="24.5703125" style="469" customWidth="1"/>
    <col min="3305" max="3305" width="21.85546875" style="469" customWidth="1"/>
    <col min="3306" max="3306" width="19.42578125" style="469" customWidth="1"/>
    <col min="3307" max="3307" width="20" style="469" customWidth="1"/>
    <col min="3308" max="3308" width="19.42578125" style="469" customWidth="1"/>
    <col min="3309" max="3309" width="20.140625" style="469" customWidth="1"/>
    <col min="3310" max="3310" width="23.140625" style="469" customWidth="1"/>
    <col min="3311" max="3324" width="0" style="469" hidden="1" customWidth="1"/>
    <col min="3325" max="3325" width="21" style="469" customWidth="1"/>
    <col min="3326" max="3327" width="0" style="469" hidden="1" customWidth="1"/>
    <col min="3328" max="3328" width="15.85546875" style="469" customWidth="1"/>
    <col min="3329" max="3547" width="11.42578125" style="469"/>
    <col min="3548" max="3548" width="3.5703125" style="469" bestFit="1" customWidth="1"/>
    <col min="3549" max="3549" width="36.7109375" style="469" customWidth="1"/>
    <col min="3550" max="3559" width="0" style="469" hidden="1" customWidth="1"/>
    <col min="3560" max="3560" width="24.5703125" style="469" customWidth="1"/>
    <col min="3561" max="3561" width="21.85546875" style="469" customWidth="1"/>
    <col min="3562" max="3562" width="19.42578125" style="469" customWidth="1"/>
    <col min="3563" max="3563" width="20" style="469" customWidth="1"/>
    <col min="3564" max="3564" width="19.42578125" style="469" customWidth="1"/>
    <col min="3565" max="3565" width="20.140625" style="469" customWidth="1"/>
    <col min="3566" max="3566" width="23.140625" style="469" customWidth="1"/>
    <col min="3567" max="3580" width="0" style="469" hidden="1" customWidth="1"/>
    <col min="3581" max="3581" width="21" style="469" customWidth="1"/>
    <col min="3582" max="3583" width="0" style="469" hidden="1" customWidth="1"/>
    <col min="3584" max="3584" width="15.85546875" style="469" customWidth="1"/>
    <col min="3585" max="3803" width="11.42578125" style="469"/>
    <col min="3804" max="3804" width="3.5703125" style="469" bestFit="1" customWidth="1"/>
    <col min="3805" max="3805" width="36.7109375" style="469" customWidth="1"/>
    <col min="3806" max="3815" width="0" style="469" hidden="1" customWidth="1"/>
    <col min="3816" max="3816" width="24.5703125" style="469" customWidth="1"/>
    <col min="3817" max="3817" width="21.85546875" style="469" customWidth="1"/>
    <col min="3818" max="3818" width="19.42578125" style="469" customWidth="1"/>
    <col min="3819" max="3819" width="20" style="469" customWidth="1"/>
    <col min="3820" max="3820" width="19.42578125" style="469" customWidth="1"/>
    <col min="3821" max="3821" width="20.140625" style="469" customWidth="1"/>
    <col min="3822" max="3822" width="23.140625" style="469" customWidth="1"/>
    <col min="3823" max="3836" width="0" style="469" hidden="1" customWidth="1"/>
    <col min="3837" max="3837" width="21" style="469" customWidth="1"/>
    <col min="3838" max="3839" width="0" style="469" hidden="1" customWidth="1"/>
    <col min="3840" max="3840" width="15.85546875" style="469" customWidth="1"/>
    <col min="3841" max="4059" width="11.42578125" style="469"/>
    <col min="4060" max="4060" width="3.5703125" style="469" bestFit="1" customWidth="1"/>
    <col min="4061" max="4061" width="36.7109375" style="469" customWidth="1"/>
    <col min="4062" max="4071" width="0" style="469" hidden="1" customWidth="1"/>
    <col min="4072" max="4072" width="24.5703125" style="469" customWidth="1"/>
    <col min="4073" max="4073" width="21.85546875" style="469" customWidth="1"/>
    <col min="4074" max="4074" width="19.42578125" style="469" customWidth="1"/>
    <col min="4075" max="4075" width="20" style="469" customWidth="1"/>
    <col min="4076" max="4076" width="19.42578125" style="469" customWidth="1"/>
    <col min="4077" max="4077" width="20.140625" style="469" customWidth="1"/>
    <col min="4078" max="4078" width="23.140625" style="469" customWidth="1"/>
    <col min="4079" max="4092" width="0" style="469" hidden="1" customWidth="1"/>
    <col min="4093" max="4093" width="21" style="469" customWidth="1"/>
    <col min="4094" max="4095" width="0" style="469" hidden="1" customWidth="1"/>
    <col min="4096" max="4096" width="15.85546875" style="469" customWidth="1"/>
    <col min="4097" max="4315" width="11.42578125" style="469"/>
    <col min="4316" max="4316" width="3.5703125" style="469" bestFit="1" customWidth="1"/>
    <col min="4317" max="4317" width="36.7109375" style="469" customWidth="1"/>
    <col min="4318" max="4327" width="0" style="469" hidden="1" customWidth="1"/>
    <col min="4328" max="4328" width="24.5703125" style="469" customWidth="1"/>
    <col min="4329" max="4329" width="21.85546875" style="469" customWidth="1"/>
    <col min="4330" max="4330" width="19.42578125" style="469" customWidth="1"/>
    <col min="4331" max="4331" width="20" style="469" customWidth="1"/>
    <col min="4332" max="4332" width="19.42578125" style="469" customWidth="1"/>
    <col min="4333" max="4333" width="20.140625" style="469" customWidth="1"/>
    <col min="4334" max="4334" width="23.140625" style="469" customWidth="1"/>
    <col min="4335" max="4348" width="0" style="469" hidden="1" customWidth="1"/>
    <col min="4349" max="4349" width="21" style="469" customWidth="1"/>
    <col min="4350" max="4351" width="0" style="469" hidden="1" customWidth="1"/>
    <col min="4352" max="4352" width="15.85546875" style="469" customWidth="1"/>
    <col min="4353" max="4571" width="11.42578125" style="469"/>
    <col min="4572" max="4572" width="3.5703125" style="469" bestFit="1" customWidth="1"/>
    <col min="4573" max="4573" width="36.7109375" style="469" customWidth="1"/>
    <col min="4574" max="4583" width="0" style="469" hidden="1" customWidth="1"/>
    <col min="4584" max="4584" width="24.5703125" style="469" customWidth="1"/>
    <col min="4585" max="4585" width="21.85546875" style="469" customWidth="1"/>
    <col min="4586" max="4586" width="19.42578125" style="469" customWidth="1"/>
    <col min="4587" max="4587" width="20" style="469" customWidth="1"/>
    <col min="4588" max="4588" width="19.42578125" style="469" customWidth="1"/>
    <col min="4589" max="4589" width="20.140625" style="469" customWidth="1"/>
    <col min="4590" max="4590" width="23.140625" style="469" customWidth="1"/>
    <col min="4591" max="4604" width="0" style="469" hidden="1" customWidth="1"/>
    <col min="4605" max="4605" width="21" style="469" customWidth="1"/>
    <col min="4606" max="4607" width="0" style="469" hidden="1" customWidth="1"/>
    <col min="4608" max="4608" width="15.85546875" style="469" customWidth="1"/>
    <col min="4609" max="4827" width="11.42578125" style="469"/>
    <col min="4828" max="4828" width="3.5703125" style="469" bestFit="1" customWidth="1"/>
    <col min="4829" max="4829" width="36.7109375" style="469" customWidth="1"/>
    <col min="4830" max="4839" width="0" style="469" hidden="1" customWidth="1"/>
    <col min="4840" max="4840" width="24.5703125" style="469" customWidth="1"/>
    <col min="4841" max="4841" width="21.85546875" style="469" customWidth="1"/>
    <col min="4842" max="4842" width="19.42578125" style="469" customWidth="1"/>
    <col min="4843" max="4843" width="20" style="469" customWidth="1"/>
    <col min="4844" max="4844" width="19.42578125" style="469" customWidth="1"/>
    <col min="4845" max="4845" width="20.140625" style="469" customWidth="1"/>
    <col min="4846" max="4846" width="23.140625" style="469" customWidth="1"/>
    <col min="4847" max="4860" width="0" style="469" hidden="1" customWidth="1"/>
    <col min="4861" max="4861" width="21" style="469" customWidth="1"/>
    <col min="4862" max="4863" width="0" style="469" hidden="1" customWidth="1"/>
    <col min="4864" max="4864" width="15.85546875" style="469" customWidth="1"/>
    <col min="4865" max="5083" width="11.42578125" style="469"/>
    <col min="5084" max="5084" width="3.5703125" style="469" bestFit="1" customWidth="1"/>
    <col min="5085" max="5085" width="36.7109375" style="469" customWidth="1"/>
    <col min="5086" max="5095" width="0" style="469" hidden="1" customWidth="1"/>
    <col min="5096" max="5096" width="24.5703125" style="469" customWidth="1"/>
    <col min="5097" max="5097" width="21.85546875" style="469" customWidth="1"/>
    <col min="5098" max="5098" width="19.42578125" style="469" customWidth="1"/>
    <col min="5099" max="5099" width="20" style="469" customWidth="1"/>
    <col min="5100" max="5100" width="19.42578125" style="469" customWidth="1"/>
    <col min="5101" max="5101" width="20.140625" style="469" customWidth="1"/>
    <col min="5102" max="5102" width="23.140625" style="469" customWidth="1"/>
    <col min="5103" max="5116" width="0" style="469" hidden="1" customWidth="1"/>
    <col min="5117" max="5117" width="21" style="469" customWidth="1"/>
    <col min="5118" max="5119" width="0" style="469" hidden="1" customWidth="1"/>
    <col min="5120" max="5120" width="15.85546875" style="469" customWidth="1"/>
    <col min="5121" max="5339" width="11.42578125" style="469"/>
    <col min="5340" max="5340" width="3.5703125" style="469" bestFit="1" customWidth="1"/>
    <col min="5341" max="5341" width="36.7109375" style="469" customWidth="1"/>
    <col min="5342" max="5351" width="0" style="469" hidden="1" customWidth="1"/>
    <col min="5352" max="5352" width="24.5703125" style="469" customWidth="1"/>
    <col min="5353" max="5353" width="21.85546875" style="469" customWidth="1"/>
    <col min="5354" max="5354" width="19.42578125" style="469" customWidth="1"/>
    <col min="5355" max="5355" width="20" style="469" customWidth="1"/>
    <col min="5356" max="5356" width="19.42578125" style="469" customWidth="1"/>
    <col min="5357" max="5357" width="20.140625" style="469" customWidth="1"/>
    <col min="5358" max="5358" width="23.140625" style="469" customWidth="1"/>
    <col min="5359" max="5372" width="0" style="469" hidden="1" customWidth="1"/>
    <col min="5373" max="5373" width="21" style="469" customWidth="1"/>
    <col min="5374" max="5375" width="0" style="469" hidden="1" customWidth="1"/>
    <col min="5376" max="5376" width="15.85546875" style="469" customWidth="1"/>
    <col min="5377" max="5595" width="11.42578125" style="469"/>
    <col min="5596" max="5596" width="3.5703125" style="469" bestFit="1" customWidth="1"/>
    <col min="5597" max="5597" width="36.7109375" style="469" customWidth="1"/>
    <col min="5598" max="5607" width="0" style="469" hidden="1" customWidth="1"/>
    <col min="5608" max="5608" width="24.5703125" style="469" customWidth="1"/>
    <col min="5609" max="5609" width="21.85546875" style="469" customWidth="1"/>
    <col min="5610" max="5610" width="19.42578125" style="469" customWidth="1"/>
    <col min="5611" max="5611" width="20" style="469" customWidth="1"/>
    <col min="5612" max="5612" width="19.42578125" style="469" customWidth="1"/>
    <col min="5613" max="5613" width="20.140625" style="469" customWidth="1"/>
    <col min="5614" max="5614" width="23.140625" style="469" customWidth="1"/>
    <col min="5615" max="5628" width="0" style="469" hidden="1" customWidth="1"/>
    <col min="5629" max="5629" width="21" style="469" customWidth="1"/>
    <col min="5630" max="5631" width="0" style="469" hidden="1" customWidth="1"/>
    <col min="5632" max="5632" width="15.85546875" style="469" customWidth="1"/>
    <col min="5633" max="5851" width="11.42578125" style="469"/>
    <col min="5852" max="5852" width="3.5703125" style="469" bestFit="1" customWidth="1"/>
    <col min="5853" max="5853" width="36.7109375" style="469" customWidth="1"/>
    <col min="5854" max="5863" width="0" style="469" hidden="1" customWidth="1"/>
    <col min="5864" max="5864" width="24.5703125" style="469" customWidth="1"/>
    <col min="5865" max="5865" width="21.85546875" style="469" customWidth="1"/>
    <col min="5866" max="5866" width="19.42578125" style="469" customWidth="1"/>
    <col min="5867" max="5867" width="20" style="469" customWidth="1"/>
    <col min="5868" max="5868" width="19.42578125" style="469" customWidth="1"/>
    <col min="5869" max="5869" width="20.140625" style="469" customWidth="1"/>
    <col min="5870" max="5870" width="23.140625" style="469" customWidth="1"/>
    <col min="5871" max="5884" width="0" style="469" hidden="1" customWidth="1"/>
    <col min="5885" max="5885" width="21" style="469" customWidth="1"/>
    <col min="5886" max="5887" width="0" style="469" hidden="1" customWidth="1"/>
    <col min="5888" max="5888" width="15.85546875" style="469" customWidth="1"/>
    <col min="5889" max="6107" width="11.42578125" style="469"/>
    <col min="6108" max="6108" width="3.5703125" style="469" bestFit="1" customWidth="1"/>
    <col min="6109" max="6109" width="36.7109375" style="469" customWidth="1"/>
    <col min="6110" max="6119" width="0" style="469" hidden="1" customWidth="1"/>
    <col min="6120" max="6120" width="24.5703125" style="469" customWidth="1"/>
    <col min="6121" max="6121" width="21.85546875" style="469" customWidth="1"/>
    <col min="6122" max="6122" width="19.42578125" style="469" customWidth="1"/>
    <col min="6123" max="6123" width="20" style="469" customWidth="1"/>
    <col min="6124" max="6124" width="19.42578125" style="469" customWidth="1"/>
    <col min="6125" max="6125" width="20.140625" style="469" customWidth="1"/>
    <col min="6126" max="6126" width="23.140625" style="469" customWidth="1"/>
    <col min="6127" max="6140" width="0" style="469" hidden="1" customWidth="1"/>
    <col min="6141" max="6141" width="21" style="469" customWidth="1"/>
    <col min="6142" max="6143" width="0" style="469" hidden="1" customWidth="1"/>
    <col min="6144" max="6144" width="15.85546875" style="469" customWidth="1"/>
    <col min="6145" max="6363" width="11.42578125" style="469"/>
    <col min="6364" max="6364" width="3.5703125" style="469" bestFit="1" customWidth="1"/>
    <col min="6365" max="6365" width="36.7109375" style="469" customWidth="1"/>
    <col min="6366" max="6375" width="0" style="469" hidden="1" customWidth="1"/>
    <col min="6376" max="6376" width="24.5703125" style="469" customWidth="1"/>
    <col min="6377" max="6377" width="21.85546875" style="469" customWidth="1"/>
    <col min="6378" max="6378" width="19.42578125" style="469" customWidth="1"/>
    <col min="6379" max="6379" width="20" style="469" customWidth="1"/>
    <col min="6380" max="6380" width="19.42578125" style="469" customWidth="1"/>
    <col min="6381" max="6381" width="20.140625" style="469" customWidth="1"/>
    <col min="6382" max="6382" width="23.140625" style="469" customWidth="1"/>
    <col min="6383" max="6396" width="0" style="469" hidden="1" customWidth="1"/>
    <col min="6397" max="6397" width="21" style="469" customWidth="1"/>
    <col min="6398" max="6399" width="0" style="469" hidden="1" customWidth="1"/>
    <col min="6400" max="6400" width="15.85546875" style="469" customWidth="1"/>
    <col min="6401" max="6619" width="11.42578125" style="469"/>
    <col min="6620" max="6620" width="3.5703125" style="469" bestFit="1" customWidth="1"/>
    <col min="6621" max="6621" width="36.7109375" style="469" customWidth="1"/>
    <col min="6622" max="6631" width="0" style="469" hidden="1" customWidth="1"/>
    <col min="6632" max="6632" width="24.5703125" style="469" customWidth="1"/>
    <col min="6633" max="6633" width="21.85546875" style="469" customWidth="1"/>
    <col min="6634" max="6634" width="19.42578125" style="469" customWidth="1"/>
    <col min="6635" max="6635" width="20" style="469" customWidth="1"/>
    <col min="6636" max="6636" width="19.42578125" style="469" customWidth="1"/>
    <col min="6637" max="6637" width="20.140625" style="469" customWidth="1"/>
    <col min="6638" max="6638" width="23.140625" style="469" customWidth="1"/>
    <col min="6639" max="6652" width="0" style="469" hidden="1" customWidth="1"/>
    <col min="6653" max="6653" width="21" style="469" customWidth="1"/>
    <col min="6654" max="6655" width="0" style="469" hidden="1" customWidth="1"/>
    <col min="6656" max="6656" width="15.85546875" style="469" customWidth="1"/>
    <col min="6657" max="6875" width="11.42578125" style="469"/>
    <col min="6876" max="6876" width="3.5703125" style="469" bestFit="1" customWidth="1"/>
    <col min="6877" max="6877" width="36.7109375" style="469" customWidth="1"/>
    <col min="6878" max="6887" width="0" style="469" hidden="1" customWidth="1"/>
    <col min="6888" max="6888" width="24.5703125" style="469" customWidth="1"/>
    <col min="6889" max="6889" width="21.85546875" style="469" customWidth="1"/>
    <col min="6890" max="6890" width="19.42578125" style="469" customWidth="1"/>
    <col min="6891" max="6891" width="20" style="469" customWidth="1"/>
    <col min="6892" max="6892" width="19.42578125" style="469" customWidth="1"/>
    <col min="6893" max="6893" width="20.140625" style="469" customWidth="1"/>
    <col min="6894" max="6894" width="23.140625" style="469" customWidth="1"/>
    <col min="6895" max="6908" width="0" style="469" hidden="1" customWidth="1"/>
    <col min="6909" max="6909" width="21" style="469" customWidth="1"/>
    <col min="6910" max="6911" width="0" style="469" hidden="1" customWidth="1"/>
    <col min="6912" max="6912" width="15.85546875" style="469" customWidth="1"/>
    <col min="6913" max="7131" width="11.42578125" style="469"/>
    <col min="7132" max="7132" width="3.5703125" style="469" bestFit="1" customWidth="1"/>
    <col min="7133" max="7133" width="36.7109375" style="469" customWidth="1"/>
    <col min="7134" max="7143" width="0" style="469" hidden="1" customWidth="1"/>
    <col min="7144" max="7144" width="24.5703125" style="469" customWidth="1"/>
    <col min="7145" max="7145" width="21.85546875" style="469" customWidth="1"/>
    <col min="7146" max="7146" width="19.42578125" style="469" customWidth="1"/>
    <col min="7147" max="7147" width="20" style="469" customWidth="1"/>
    <col min="7148" max="7148" width="19.42578125" style="469" customWidth="1"/>
    <col min="7149" max="7149" width="20.140625" style="469" customWidth="1"/>
    <col min="7150" max="7150" width="23.140625" style="469" customWidth="1"/>
    <col min="7151" max="7164" width="0" style="469" hidden="1" customWidth="1"/>
    <col min="7165" max="7165" width="21" style="469" customWidth="1"/>
    <col min="7166" max="7167" width="0" style="469" hidden="1" customWidth="1"/>
    <col min="7168" max="7168" width="15.85546875" style="469" customWidth="1"/>
    <col min="7169" max="7387" width="11.42578125" style="469"/>
    <col min="7388" max="7388" width="3.5703125" style="469" bestFit="1" customWidth="1"/>
    <col min="7389" max="7389" width="36.7109375" style="469" customWidth="1"/>
    <col min="7390" max="7399" width="0" style="469" hidden="1" customWidth="1"/>
    <col min="7400" max="7400" width="24.5703125" style="469" customWidth="1"/>
    <col min="7401" max="7401" width="21.85546875" style="469" customWidth="1"/>
    <col min="7402" max="7402" width="19.42578125" style="469" customWidth="1"/>
    <col min="7403" max="7403" width="20" style="469" customWidth="1"/>
    <col min="7404" max="7404" width="19.42578125" style="469" customWidth="1"/>
    <col min="7405" max="7405" width="20.140625" style="469" customWidth="1"/>
    <col min="7406" max="7406" width="23.140625" style="469" customWidth="1"/>
    <col min="7407" max="7420" width="0" style="469" hidden="1" customWidth="1"/>
    <col min="7421" max="7421" width="21" style="469" customWidth="1"/>
    <col min="7422" max="7423" width="0" style="469" hidden="1" customWidth="1"/>
    <col min="7424" max="7424" width="15.85546875" style="469" customWidth="1"/>
    <col min="7425" max="7643" width="11.42578125" style="469"/>
    <col min="7644" max="7644" width="3.5703125" style="469" bestFit="1" customWidth="1"/>
    <col min="7645" max="7645" width="36.7109375" style="469" customWidth="1"/>
    <col min="7646" max="7655" width="0" style="469" hidden="1" customWidth="1"/>
    <col min="7656" max="7656" width="24.5703125" style="469" customWidth="1"/>
    <col min="7657" max="7657" width="21.85546875" style="469" customWidth="1"/>
    <col min="7658" max="7658" width="19.42578125" style="469" customWidth="1"/>
    <col min="7659" max="7659" width="20" style="469" customWidth="1"/>
    <col min="7660" max="7660" width="19.42578125" style="469" customWidth="1"/>
    <col min="7661" max="7661" width="20.140625" style="469" customWidth="1"/>
    <col min="7662" max="7662" width="23.140625" style="469" customWidth="1"/>
    <col min="7663" max="7676" width="0" style="469" hidden="1" customWidth="1"/>
    <col min="7677" max="7677" width="21" style="469" customWidth="1"/>
    <col min="7678" max="7679" width="0" style="469" hidden="1" customWidth="1"/>
    <col min="7680" max="7680" width="15.85546875" style="469" customWidth="1"/>
    <col min="7681" max="7899" width="11.42578125" style="469"/>
    <col min="7900" max="7900" width="3.5703125" style="469" bestFit="1" customWidth="1"/>
    <col min="7901" max="7901" width="36.7109375" style="469" customWidth="1"/>
    <col min="7902" max="7911" width="0" style="469" hidden="1" customWidth="1"/>
    <col min="7912" max="7912" width="24.5703125" style="469" customWidth="1"/>
    <col min="7913" max="7913" width="21.85546875" style="469" customWidth="1"/>
    <col min="7914" max="7914" width="19.42578125" style="469" customWidth="1"/>
    <col min="7915" max="7915" width="20" style="469" customWidth="1"/>
    <col min="7916" max="7916" width="19.42578125" style="469" customWidth="1"/>
    <col min="7917" max="7917" width="20.140625" style="469" customWidth="1"/>
    <col min="7918" max="7918" width="23.140625" style="469" customWidth="1"/>
    <col min="7919" max="7932" width="0" style="469" hidden="1" customWidth="1"/>
    <col min="7933" max="7933" width="21" style="469" customWidth="1"/>
    <col min="7934" max="7935" width="0" style="469" hidden="1" customWidth="1"/>
    <col min="7936" max="7936" width="15.85546875" style="469" customWidth="1"/>
    <col min="7937" max="8155" width="11.42578125" style="469"/>
    <col min="8156" max="8156" width="3.5703125" style="469" bestFit="1" customWidth="1"/>
    <col min="8157" max="8157" width="36.7109375" style="469" customWidth="1"/>
    <col min="8158" max="8167" width="0" style="469" hidden="1" customWidth="1"/>
    <col min="8168" max="8168" width="24.5703125" style="469" customWidth="1"/>
    <col min="8169" max="8169" width="21.85546875" style="469" customWidth="1"/>
    <col min="8170" max="8170" width="19.42578125" style="469" customWidth="1"/>
    <col min="8171" max="8171" width="20" style="469" customWidth="1"/>
    <col min="8172" max="8172" width="19.42578125" style="469" customWidth="1"/>
    <col min="8173" max="8173" width="20.140625" style="469" customWidth="1"/>
    <col min="8174" max="8174" width="23.140625" style="469" customWidth="1"/>
    <col min="8175" max="8188" width="0" style="469" hidden="1" customWidth="1"/>
    <col min="8189" max="8189" width="21" style="469" customWidth="1"/>
    <col min="8190" max="8191" width="0" style="469" hidden="1" customWidth="1"/>
    <col min="8192" max="8192" width="15.85546875" style="469" customWidth="1"/>
    <col min="8193" max="8411" width="11.42578125" style="469"/>
    <col min="8412" max="8412" width="3.5703125" style="469" bestFit="1" customWidth="1"/>
    <col min="8413" max="8413" width="36.7109375" style="469" customWidth="1"/>
    <col min="8414" max="8423" width="0" style="469" hidden="1" customWidth="1"/>
    <col min="8424" max="8424" width="24.5703125" style="469" customWidth="1"/>
    <col min="8425" max="8425" width="21.85546875" style="469" customWidth="1"/>
    <col min="8426" max="8426" width="19.42578125" style="469" customWidth="1"/>
    <col min="8427" max="8427" width="20" style="469" customWidth="1"/>
    <col min="8428" max="8428" width="19.42578125" style="469" customWidth="1"/>
    <col min="8429" max="8429" width="20.140625" style="469" customWidth="1"/>
    <col min="8430" max="8430" width="23.140625" style="469" customWidth="1"/>
    <col min="8431" max="8444" width="0" style="469" hidden="1" customWidth="1"/>
    <col min="8445" max="8445" width="21" style="469" customWidth="1"/>
    <col min="8446" max="8447" width="0" style="469" hidden="1" customWidth="1"/>
    <col min="8448" max="8448" width="15.85546875" style="469" customWidth="1"/>
    <col min="8449" max="8667" width="11.42578125" style="469"/>
    <col min="8668" max="8668" width="3.5703125" style="469" bestFit="1" customWidth="1"/>
    <col min="8669" max="8669" width="36.7109375" style="469" customWidth="1"/>
    <col min="8670" max="8679" width="0" style="469" hidden="1" customWidth="1"/>
    <col min="8680" max="8680" width="24.5703125" style="469" customWidth="1"/>
    <col min="8681" max="8681" width="21.85546875" style="469" customWidth="1"/>
    <col min="8682" max="8682" width="19.42578125" style="469" customWidth="1"/>
    <col min="8683" max="8683" width="20" style="469" customWidth="1"/>
    <col min="8684" max="8684" width="19.42578125" style="469" customWidth="1"/>
    <col min="8685" max="8685" width="20.140625" style="469" customWidth="1"/>
    <col min="8686" max="8686" width="23.140625" style="469" customWidth="1"/>
    <col min="8687" max="8700" width="0" style="469" hidden="1" customWidth="1"/>
    <col min="8701" max="8701" width="21" style="469" customWidth="1"/>
    <col min="8702" max="8703" width="0" style="469" hidden="1" customWidth="1"/>
    <col min="8704" max="8704" width="15.85546875" style="469" customWidth="1"/>
    <col min="8705" max="8923" width="11.42578125" style="469"/>
    <col min="8924" max="8924" width="3.5703125" style="469" bestFit="1" customWidth="1"/>
    <col min="8925" max="8925" width="36.7109375" style="469" customWidth="1"/>
    <col min="8926" max="8935" width="0" style="469" hidden="1" customWidth="1"/>
    <col min="8936" max="8936" width="24.5703125" style="469" customWidth="1"/>
    <col min="8937" max="8937" width="21.85546875" style="469" customWidth="1"/>
    <col min="8938" max="8938" width="19.42578125" style="469" customWidth="1"/>
    <col min="8939" max="8939" width="20" style="469" customWidth="1"/>
    <col min="8940" max="8940" width="19.42578125" style="469" customWidth="1"/>
    <col min="8941" max="8941" width="20.140625" style="469" customWidth="1"/>
    <col min="8942" max="8942" width="23.140625" style="469" customWidth="1"/>
    <col min="8943" max="8956" width="0" style="469" hidden="1" customWidth="1"/>
    <col min="8957" max="8957" width="21" style="469" customWidth="1"/>
    <col min="8958" max="8959" width="0" style="469" hidden="1" customWidth="1"/>
    <col min="8960" max="8960" width="15.85546875" style="469" customWidth="1"/>
    <col min="8961" max="9179" width="11.42578125" style="469"/>
    <col min="9180" max="9180" width="3.5703125" style="469" bestFit="1" customWidth="1"/>
    <col min="9181" max="9181" width="36.7109375" style="469" customWidth="1"/>
    <col min="9182" max="9191" width="0" style="469" hidden="1" customWidth="1"/>
    <col min="9192" max="9192" width="24.5703125" style="469" customWidth="1"/>
    <col min="9193" max="9193" width="21.85546875" style="469" customWidth="1"/>
    <col min="9194" max="9194" width="19.42578125" style="469" customWidth="1"/>
    <col min="9195" max="9195" width="20" style="469" customWidth="1"/>
    <col min="9196" max="9196" width="19.42578125" style="469" customWidth="1"/>
    <col min="9197" max="9197" width="20.140625" style="469" customWidth="1"/>
    <col min="9198" max="9198" width="23.140625" style="469" customWidth="1"/>
    <col min="9199" max="9212" width="0" style="469" hidden="1" customWidth="1"/>
    <col min="9213" max="9213" width="21" style="469" customWidth="1"/>
    <col min="9214" max="9215" width="0" style="469" hidden="1" customWidth="1"/>
    <col min="9216" max="9216" width="15.85546875" style="469" customWidth="1"/>
    <col min="9217" max="9435" width="11.42578125" style="469"/>
    <col min="9436" max="9436" width="3.5703125" style="469" bestFit="1" customWidth="1"/>
    <col min="9437" max="9437" width="36.7109375" style="469" customWidth="1"/>
    <col min="9438" max="9447" width="0" style="469" hidden="1" customWidth="1"/>
    <col min="9448" max="9448" width="24.5703125" style="469" customWidth="1"/>
    <col min="9449" max="9449" width="21.85546875" style="469" customWidth="1"/>
    <col min="9450" max="9450" width="19.42578125" style="469" customWidth="1"/>
    <col min="9451" max="9451" width="20" style="469" customWidth="1"/>
    <col min="9452" max="9452" width="19.42578125" style="469" customWidth="1"/>
    <col min="9453" max="9453" width="20.140625" style="469" customWidth="1"/>
    <col min="9454" max="9454" width="23.140625" style="469" customWidth="1"/>
    <col min="9455" max="9468" width="0" style="469" hidden="1" customWidth="1"/>
    <col min="9469" max="9469" width="21" style="469" customWidth="1"/>
    <col min="9470" max="9471" width="0" style="469" hidden="1" customWidth="1"/>
    <col min="9472" max="9472" width="15.85546875" style="469" customWidth="1"/>
    <col min="9473" max="9691" width="11.42578125" style="469"/>
    <col min="9692" max="9692" width="3.5703125" style="469" bestFit="1" customWidth="1"/>
    <col min="9693" max="9693" width="36.7109375" style="469" customWidth="1"/>
    <col min="9694" max="9703" width="0" style="469" hidden="1" customWidth="1"/>
    <col min="9704" max="9704" width="24.5703125" style="469" customWidth="1"/>
    <col min="9705" max="9705" width="21.85546875" style="469" customWidth="1"/>
    <col min="9706" max="9706" width="19.42578125" style="469" customWidth="1"/>
    <col min="9707" max="9707" width="20" style="469" customWidth="1"/>
    <col min="9708" max="9708" width="19.42578125" style="469" customWidth="1"/>
    <col min="9709" max="9709" width="20.140625" style="469" customWidth="1"/>
    <col min="9710" max="9710" width="23.140625" style="469" customWidth="1"/>
    <col min="9711" max="9724" width="0" style="469" hidden="1" customWidth="1"/>
    <col min="9725" max="9725" width="21" style="469" customWidth="1"/>
    <col min="9726" max="9727" width="0" style="469" hidden="1" customWidth="1"/>
    <col min="9728" max="9728" width="15.85546875" style="469" customWidth="1"/>
    <col min="9729" max="9947" width="11.42578125" style="469"/>
    <col min="9948" max="9948" width="3.5703125" style="469" bestFit="1" customWidth="1"/>
    <col min="9949" max="9949" width="36.7109375" style="469" customWidth="1"/>
    <col min="9950" max="9959" width="0" style="469" hidden="1" customWidth="1"/>
    <col min="9960" max="9960" width="24.5703125" style="469" customWidth="1"/>
    <col min="9961" max="9961" width="21.85546875" style="469" customWidth="1"/>
    <col min="9962" max="9962" width="19.42578125" style="469" customWidth="1"/>
    <col min="9963" max="9963" width="20" style="469" customWidth="1"/>
    <col min="9964" max="9964" width="19.42578125" style="469" customWidth="1"/>
    <col min="9965" max="9965" width="20.140625" style="469" customWidth="1"/>
    <col min="9966" max="9966" width="23.140625" style="469" customWidth="1"/>
    <col min="9967" max="9980" width="0" style="469" hidden="1" customWidth="1"/>
    <col min="9981" max="9981" width="21" style="469" customWidth="1"/>
    <col min="9982" max="9983" width="0" style="469" hidden="1" customWidth="1"/>
    <col min="9984" max="9984" width="15.85546875" style="469" customWidth="1"/>
    <col min="9985" max="10203" width="11.42578125" style="469"/>
    <col min="10204" max="10204" width="3.5703125" style="469" bestFit="1" customWidth="1"/>
    <col min="10205" max="10205" width="36.7109375" style="469" customWidth="1"/>
    <col min="10206" max="10215" width="0" style="469" hidden="1" customWidth="1"/>
    <col min="10216" max="10216" width="24.5703125" style="469" customWidth="1"/>
    <col min="10217" max="10217" width="21.85546875" style="469" customWidth="1"/>
    <col min="10218" max="10218" width="19.42578125" style="469" customWidth="1"/>
    <col min="10219" max="10219" width="20" style="469" customWidth="1"/>
    <col min="10220" max="10220" width="19.42578125" style="469" customWidth="1"/>
    <col min="10221" max="10221" width="20.140625" style="469" customWidth="1"/>
    <col min="10222" max="10222" width="23.140625" style="469" customWidth="1"/>
    <col min="10223" max="10236" width="0" style="469" hidden="1" customWidth="1"/>
    <col min="10237" max="10237" width="21" style="469" customWidth="1"/>
    <col min="10238" max="10239" width="0" style="469" hidden="1" customWidth="1"/>
    <col min="10240" max="10240" width="15.85546875" style="469" customWidth="1"/>
    <col min="10241" max="10459" width="11.42578125" style="469"/>
    <col min="10460" max="10460" width="3.5703125" style="469" bestFit="1" customWidth="1"/>
    <col min="10461" max="10461" width="36.7109375" style="469" customWidth="1"/>
    <col min="10462" max="10471" width="0" style="469" hidden="1" customWidth="1"/>
    <col min="10472" max="10472" width="24.5703125" style="469" customWidth="1"/>
    <col min="10473" max="10473" width="21.85546875" style="469" customWidth="1"/>
    <col min="10474" max="10474" width="19.42578125" style="469" customWidth="1"/>
    <col min="10475" max="10475" width="20" style="469" customWidth="1"/>
    <col min="10476" max="10476" width="19.42578125" style="469" customWidth="1"/>
    <col min="10477" max="10477" width="20.140625" style="469" customWidth="1"/>
    <col min="10478" max="10478" width="23.140625" style="469" customWidth="1"/>
    <col min="10479" max="10492" width="0" style="469" hidden="1" customWidth="1"/>
    <col min="10493" max="10493" width="21" style="469" customWidth="1"/>
    <col min="10494" max="10495" width="0" style="469" hidden="1" customWidth="1"/>
    <col min="10496" max="10496" width="15.85546875" style="469" customWidth="1"/>
    <col min="10497" max="10715" width="11.42578125" style="469"/>
    <col min="10716" max="10716" width="3.5703125" style="469" bestFit="1" customWidth="1"/>
    <col min="10717" max="10717" width="36.7109375" style="469" customWidth="1"/>
    <col min="10718" max="10727" width="0" style="469" hidden="1" customWidth="1"/>
    <col min="10728" max="10728" width="24.5703125" style="469" customWidth="1"/>
    <col min="10729" max="10729" width="21.85546875" style="469" customWidth="1"/>
    <col min="10730" max="10730" width="19.42578125" style="469" customWidth="1"/>
    <col min="10731" max="10731" width="20" style="469" customWidth="1"/>
    <col min="10732" max="10732" width="19.42578125" style="469" customWidth="1"/>
    <col min="10733" max="10733" width="20.140625" style="469" customWidth="1"/>
    <col min="10734" max="10734" width="23.140625" style="469" customWidth="1"/>
    <col min="10735" max="10748" width="0" style="469" hidden="1" customWidth="1"/>
    <col min="10749" max="10749" width="21" style="469" customWidth="1"/>
    <col min="10750" max="10751" width="0" style="469" hidden="1" customWidth="1"/>
    <col min="10752" max="10752" width="15.85546875" style="469" customWidth="1"/>
    <col min="10753" max="10971" width="11.42578125" style="469"/>
    <col min="10972" max="10972" width="3.5703125" style="469" bestFit="1" customWidth="1"/>
    <col min="10973" max="10973" width="36.7109375" style="469" customWidth="1"/>
    <col min="10974" max="10983" width="0" style="469" hidden="1" customWidth="1"/>
    <col min="10984" max="10984" width="24.5703125" style="469" customWidth="1"/>
    <col min="10985" max="10985" width="21.85546875" style="469" customWidth="1"/>
    <col min="10986" max="10986" width="19.42578125" style="469" customWidth="1"/>
    <col min="10987" max="10987" width="20" style="469" customWidth="1"/>
    <col min="10988" max="10988" width="19.42578125" style="469" customWidth="1"/>
    <col min="10989" max="10989" width="20.140625" style="469" customWidth="1"/>
    <col min="10990" max="10990" width="23.140625" style="469" customWidth="1"/>
    <col min="10991" max="11004" width="0" style="469" hidden="1" customWidth="1"/>
    <col min="11005" max="11005" width="21" style="469" customWidth="1"/>
    <col min="11006" max="11007" width="0" style="469" hidden="1" customWidth="1"/>
    <col min="11008" max="11008" width="15.85546875" style="469" customWidth="1"/>
    <col min="11009" max="11227" width="11.42578125" style="469"/>
    <col min="11228" max="11228" width="3.5703125" style="469" bestFit="1" customWidth="1"/>
    <col min="11229" max="11229" width="36.7109375" style="469" customWidth="1"/>
    <col min="11230" max="11239" width="0" style="469" hidden="1" customWidth="1"/>
    <col min="11240" max="11240" width="24.5703125" style="469" customWidth="1"/>
    <col min="11241" max="11241" width="21.85546875" style="469" customWidth="1"/>
    <col min="11242" max="11242" width="19.42578125" style="469" customWidth="1"/>
    <col min="11243" max="11243" width="20" style="469" customWidth="1"/>
    <col min="11244" max="11244" width="19.42578125" style="469" customWidth="1"/>
    <col min="11245" max="11245" width="20.140625" style="469" customWidth="1"/>
    <col min="11246" max="11246" width="23.140625" style="469" customWidth="1"/>
    <col min="11247" max="11260" width="0" style="469" hidden="1" customWidth="1"/>
    <col min="11261" max="11261" width="21" style="469" customWidth="1"/>
    <col min="11262" max="11263" width="0" style="469" hidden="1" customWidth="1"/>
    <col min="11264" max="11264" width="15.85546875" style="469" customWidth="1"/>
    <col min="11265" max="11483" width="11.42578125" style="469"/>
    <col min="11484" max="11484" width="3.5703125" style="469" bestFit="1" customWidth="1"/>
    <col min="11485" max="11485" width="36.7109375" style="469" customWidth="1"/>
    <col min="11486" max="11495" width="0" style="469" hidden="1" customWidth="1"/>
    <col min="11496" max="11496" width="24.5703125" style="469" customWidth="1"/>
    <col min="11497" max="11497" width="21.85546875" style="469" customWidth="1"/>
    <col min="11498" max="11498" width="19.42578125" style="469" customWidth="1"/>
    <col min="11499" max="11499" width="20" style="469" customWidth="1"/>
    <col min="11500" max="11500" width="19.42578125" style="469" customWidth="1"/>
    <col min="11501" max="11501" width="20.140625" style="469" customWidth="1"/>
    <col min="11502" max="11502" width="23.140625" style="469" customWidth="1"/>
    <col min="11503" max="11516" width="0" style="469" hidden="1" customWidth="1"/>
    <col min="11517" max="11517" width="21" style="469" customWidth="1"/>
    <col min="11518" max="11519" width="0" style="469" hidden="1" customWidth="1"/>
    <col min="11520" max="11520" width="15.85546875" style="469" customWidth="1"/>
    <col min="11521" max="11739" width="11.42578125" style="469"/>
    <col min="11740" max="11740" width="3.5703125" style="469" bestFit="1" customWidth="1"/>
    <col min="11741" max="11741" width="36.7109375" style="469" customWidth="1"/>
    <col min="11742" max="11751" width="0" style="469" hidden="1" customWidth="1"/>
    <col min="11752" max="11752" width="24.5703125" style="469" customWidth="1"/>
    <col min="11753" max="11753" width="21.85546875" style="469" customWidth="1"/>
    <col min="11754" max="11754" width="19.42578125" style="469" customWidth="1"/>
    <col min="11755" max="11755" width="20" style="469" customWidth="1"/>
    <col min="11756" max="11756" width="19.42578125" style="469" customWidth="1"/>
    <col min="11757" max="11757" width="20.140625" style="469" customWidth="1"/>
    <col min="11758" max="11758" width="23.140625" style="469" customWidth="1"/>
    <col min="11759" max="11772" width="0" style="469" hidden="1" customWidth="1"/>
    <col min="11773" max="11773" width="21" style="469" customWidth="1"/>
    <col min="11774" max="11775" width="0" style="469" hidden="1" customWidth="1"/>
    <col min="11776" max="11776" width="15.85546875" style="469" customWidth="1"/>
    <col min="11777" max="11995" width="11.42578125" style="469"/>
    <col min="11996" max="11996" width="3.5703125" style="469" bestFit="1" customWidth="1"/>
    <col min="11997" max="11997" width="36.7109375" style="469" customWidth="1"/>
    <col min="11998" max="12007" width="0" style="469" hidden="1" customWidth="1"/>
    <col min="12008" max="12008" width="24.5703125" style="469" customWidth="1"/>
    <col min="12009" max="12009" width="21.85546875" style="469" customWidth="1"/>
    <col min="12010" max="12010" width="19.42578125" style="469" customWidth="1"/>
    <col min="12011" max="12011" width="20" style="469" customWidth="1"/>
    <col min="12012" max="12012" width="19.42578125" style="469" customWidth="1"/>
    <col min="12013" max="12013" width="20.140625" style="469" customWidth="1"/>
    <col min="12014" max="12014" width="23.140625" style="469" customWidth="1"/>
    <col min="12015" max="12028" width="0" style="469" hidden="1" customWidth="1"/>
    <col min="12029" max="12029" width="21" style="469" customWidth="1"/>
    <col min="12030" max="12031" width="0" style="469" hidden="1" customWidth="1"/>
    <col min="12032" max="12032" width="15.85546875" style="469" customWidth="1"/>
    <col min="12033" max="12251" width="11.42578125" style="469"/>
    <col min="12252" max="12252" width="3.5703125" style="469" bestFit="1" customWidth="1"/>
    <col min="12253" max="12253" width="36.7109375" style="469" customWidth="1"/>
    <col min="12254" max="12263" width="0" style="469" hidden="1" customWidth="1"/>
    <col min="12264" max="12264" width="24.5703125" style="469" customWidth="1"/>
    <col min="12265" max="12265" width="21.85546875" style="469" customWidth="1"/>
    <col min="12266" max="12266" width="19.42578125" style="469" customWidth="1"/>
    <col min="12267" max="12267" width="20" style="469" customWidth="1"/>
    <col min="12268" max="12268" width="19.42578125" style="469" customWidth="1"/>
    <col min="12269" max="12269" width="20.140625" style="469" customWidth="1"/>
    <col min="12270" max="12270" width="23.140625" style="469" customWidth="1"/>
    <col min="12271" max="12284" width="0" style="469" hidden="1" customWidth="1"/>
    <col min="12285" max="12285" width="21" style="469" customWidth="1"/>
    <col min="12286" max="12287" width="0" style="469" hidden="1" customWidth="1"/>
    <col min="12288" max="12288" width="15.85546875" style="469" customWidth="1"/>
    <col min="12289" max="12507" width="11.42578125" style="469"/>
    <col min="12508" max="12508" width="3.5703125" style="469" bestFit="1" customWidth="1"/>
    <col min="12509" max="12509" width="36.7109375" style="469" customWidth="1"/>
    <col min="12510" max="12519" width="0" style="469" hidden="1" customWidth="1"/>
    <col min="12520" max="12520" width="24.5703125" style="469" customWidth="1"/>
    <col min="12521" max="12521" width="21.85546875" style="469" customWidth="1"/>
    <col min="12522" max="12522" width="19.42578125" style="469" customWidth="1"/>
    <col min="12523" max="12523" width="20" style="469" customWidth="1"/>
    <col min="12524" max="12524" width="19.42578125" style="469" customWidth="1"/>
    <col min="12525" max="12525" width="20.140625" style="469" customWidth="1"/>
    <col min="12526" max="12526" width="23.140625" style="469" customWidth="1"/>
    <col min="12527" max="12540" width="0" style="469" hidden="1" customWidth="1"/>
    <col min="12541" max="12541" width="21" style="469" customWidth="1"/>
    <col min="12542" max="12543" width="0" style="469" hidden="1" customWidth="1"/>
    <col min="12544" max="12544" width="15.85546875" style="469" customWidth="1"/>
    <col min="12545" max="12763" width="11.42578125" style="469"/>
    <col min="12764" max="12764" width="3.5703125" style="469" bestFit="1" customWidth="1"/>
    <col min="12765" max="12765" width="36.7109375" style="469" customWidth="1"/>
    <col min="12766" max="12775" width="0" style="469" hidden="1" customWidth="1"/>
    <col min="12776" max="12776" width="24.5703125" style="469" customWidth="1"/>
    <col min="12777" max="12777" width="21.85546875" style="469" customWidth="1"/>
    <col min="12778" max="12778" width="19.42578125" style="469" customWidth="1"/>
    <col min="12779" max="12779" width="20" style="469" customWidth="1"/>
    <col min="12780" max="12780" width="19.42578125" style="469" customWidth="1"/>
    <col min="12781" max="12781" width="20.140625" style="469" customWidth="1"/>
    <col min="12782" max="12782" width="23.140625" style="469" customWidth="1"/>
    <col min="12783" max="12796" width="0" style="469" hidden="1" customWidth="1"/>
    <col min="12797" max="12797" width="21" style="469" customWidth="1"/>
    <col min="12798" max="12799" width="0" style="469" hidden="1" customWidth="1"/>
    <col min="12800" max="12800" width="15.85546875" style="469" customWidth="1"/>
    <col min="12801" max="13019" width="11.42578125" style="469"/>
    <col min="13020" max="13020" width="3.5703125" style="469" bestFit="1" customWidth="1"/>
    <col min="13021" max="13021" width="36.7109375" style="469" customWidth="1"/>
    <col min="13022" max="13031" width="0" style="469" hidden="1" customWidth="1"/>
    <col min="13032" max="13032" width="24.5703125" style="469" customWidth="1"/>
    <col min="13033" max="13033" width="21.85546875" style="469" customWidth="1"/>
    <col min="13034" max="13034" width="19.42578125" style="469" customWidth="1"/>
    <col min="13035" max="13035" width="20" style="469" customWidth="1"/>
    <col min="13036" max="13036" width="19.42578125" style="469" customWidth="1"/>
    <col min="13037" max="13037" width="20.140625" style="469" customWidth="1"/>
    <col min="13038" max="13038" width="23.140625" style="469" customWidth="1"/>
    <col min="13039" max="13052" width="0" style="469" hidden="1" customWidth="1"/>
    <col min="13053" max="13053" width="21" style="469" customWidth="1"/>
    <col min="13054" max="13055" width="0" style="469" hidden="1" customWidth="1"/>
    <col min="13056" max="13056" width="15.85546875" style="469" customWidth="1"/>
    <col min="13057" max="13275" width="11.42578125" style="469"/>
    <col min="13276" max="13276" width="3.5703125" style="469" bestFit="1" customWidth="1"/>
    <col min="13277" max="13277" width="36.7109375" style="469" customWidth="1"/>
    <col min="13278" max="13287" width="0" style="469" hidden="1" customWidth="1"/>
    <col min="13288" max="13288" width="24.5703125" style="469" customWidth="1"/>
    <col min="13289" max="13289" width="21.85546875" style="469" customWidth="1"/>
    <col min="13290" max="13290" width="19.42578125" style="469" customWidth="1"/>
    <col min="13291" max="13291" width="20" style="469" customWidth="1"/>
    <col min="13292" max="13292" width="19.42578125" style="469" customWidth="1"/>
    <col min="13293" max="13293" width="20.140625" style="469" customWidth="1"/>
    <col min="13294" max="13294" width="23.140625" style="469" customWidth="1"/>
    <col min="13295" max="13308" width="0" style="469" hidden="1" customWidth="1"/>
    <col min="13309" max="13309" width="21" style="469" customWidth="1"/>
    <col min="13310" max="13311" width="0" style="469" hidden="1" customWidth="1"/>
    <col min="13312" max="13312" width="15.85546875" style="469" customWidth="1"/>
    <col min="13313" max="13531" width="11.42578125" style="469"/>
    <col min="13532" max="13532" width="3.5703125" style="469" bestFit="1" customWidth="1"/>
    <col min="13533" max="13533" width="36.7109375" style="469" customWidth="1"/>
    <col min="13534" max="13543" width="0" style="469" hidden="1" customWidth="1"/>
    <col min="13544" max="13544" width="24.5703125" style="469" customWidth="1"/>
    <col min="13545" max="13545" width="21.85546875" style="469" customWidth="1"/>
    <col min="13546" max="13546" width="19.42578125" style="469" customWidth="1"/>
    <col min="13547" max="13547" width="20" style="469" customWidth="1"/>
    <col min="13548" max="13548" width="19.42578125" style="469" customWidth="1"/>
    <col min="13549" max="13549" width="20.140625" style="469" customWidth="1"/>
    <col min="13550" max="13550" width="23.140625" style="469" customWidth="1"/>
    <col min="13551" max="13564" width="0" style="469" hidden="1" customWidth="1"/>
    <col min="13565" max="13565" width="21" style="469" customWidth="1"/>
    <col min="13566" max="13567" width="0" style="469" hidden="1" customWidth="1"/>
    <col min="13568" max="13568" width="15.85546875" style="469" customWidth="1"/>
    <col min="13569" max="13787" width="11.42578125" style="469"/>
    <col min="13788" max="13788" width="3.5703125" style="469" bestFit="1" customWidth="1"/>
    <col min="13789" max="13789" width="36.7109375" style="469" customWidth="1"/>
    <col min="13790" max="13799" width="0" style="469" hidden="1" customWidth="1"/>
    <col min="13800" max="13800" width="24.5703125" style="469" customWidth="1"/>
    <col min="13801" max="13801" width="21.85546875" style="469" customWidth="1"/>
    <col min="13802" max="13802" width="19.42578125" style="469" customWidth="1"/>
    <col min="13803" max="13803" width="20" style="469" customWidth="1"/>
    <col min="13804" max="13804" width="19.42578125" style="469" customWidth="1"/>
    <col min="13805" max="13805" width="20.140625" style="469" customWidth="1"/>
    <col min="13806" max="13806" width="23.140625" style="469" customWidth="1"/>
    <col min="13807" max="13820" width="0" style="469" hidden="1" customWidth="1"/>
    <col min="13821" max="13821" width="21" style="469" customWidth="1"/>
    <col min="13822" max="13823" width="0" style="469" hidden="1" customWidth="1"/>
    <col min="13824" max="13824" width="15.85546875" style="469" customWidth="1"/>
    <col min="13825" max="14043" width="11.42578125" style="469"/>
    <col min="14044" max="14044" width="3.5703125" style="469" bestFit="1" customWidth="1"/>
    <col min="14045" max="14045" width="36.7109375" style="469" customWidth="1"/>
    <col min="14046" max="14055" width="0" style="469" hidden="1" customWidth="1"/>
    <col min="14056" max="14056" width="24.5703125" style="469" customWidth="1"/>
    <col min="14057" max="14057" width="21.85546875" style="469" customWidth="1"/>
    <col min="14058" max="14058" width="19.42578125" style="469" customWidth="1"/>
    <col min="14059" max="14059" width="20" style="469" customWidth="1"/>
    <col min="14060" max="14060" width="19.42578125" style="469" customWidth="1"/>
    <col min="14061" max="14061" width="20.140625" style="469" customWidth="1"/>
    <col min="14062" max="14062" width="23.140625" style="469" customWidth="1"/>
    <col min="14063" max="14076" width="0" style="469" hidden="1" customWidth="1"/>
    <col min="14077" max="14077" width="21" style="469" customWidth="1"/>
    <col min="14078" max="14079" width="0" style="469" hidden="1" customWidth="1"/>
    <col min="14080" max="14080" width="15.85546875" style="469" customWidth="1"/>
    <col min="14081" max="14299" width="11.42578125" style="469"/>
    <col min="14300" max="14300" width="3.5703125" style="469" bestFit="1" customWidth="1"/>
    <col min="14301" max="14301" width="36.7109375" style="469" customWidth="1"/>
    <col min="14302" max="14311" width="0" style="469" hidden="1" customWidth="1"/>
    <col min="14312" max="14312" width="24.5703125" style="469" customWidth="1"/>
    <col min="14313" max="14313" width="21.85546875" style="469" customWidth="1"/>
    <col min="14314" max="14314" width="19.42578125" style="469" customWidth="1"/>
    <col min="14315" max="14315" width="20" style="469" customWidth="1"/>
    <col min="14316" max="14316" width="19.42578125" style="469" customWidth="1"/>
    <col min="14317" max="14317" width="20.140625" style="469" customWidth="1"/>
    <col min="14318" max="14318" width="23.140625" style="469" customWidth="1"/>
    <col min="14319" max="14332" width="0" style="469" hidden="1" customWidth="1"/>
    <col min="14333" max="14333" width="21" style="469" customWidth="1"/>
    <col min="14334" max="14335" width="0" style="469" hidden="1" customWidth="1"/>
    <col min="14336" max="14336" width="15.85546875" style="469" customWidth="1"/>
    <col min="14337" max="14555" width="11.42578125" style="469"/>
    <col min="14556" max="14556" width="3.5703125" style="469" bestFit="1" customWidth="1"/>
    <col min="14557" max="14557" width="36.7109375" style="469" customWidth="1"/>
    <col min="14558" max="14567" width="0" style="469" hidden="1" customWidth="1"/>
    <col min="14568" max="14568" width="24.5703125" style="469" customWidth="1"/>
    <col min="14569" max="14569" width="21.85546875" style="469" customWidth="1"/>
    <col min="14570" max="14570" width="19.42578125" style="469" customWidth="1"/>
    <col min="14571" max="14571" width="20" style="469" customWidth="1"/>
    <col min="14572" max="14572" width="19.42578125" style="469" customWidth="1"/>
    <col min="14573" max="14573" width="20.140625" style="469" customWidth="1"/>
    <col min="14574" max="14574" width="23.140625" style="469" customWidth="1"/>
    <col min="14575" max="14588" width="0" style="469" hidden="1" customWidth="1"/>
    <col min="14589" max="14589" width="21" style="469" customWidth="1"/>
    <col min="14590" max="14591" width="0" style="469" hidden="1" customWidth="1"/>
    <col min="14592" max="14592" width="15.85546875" style="469" customWidth="1"/>
    <col min="14593" max="14811" width="11.42578125" style="469"/>
    <col min="14812" max="14812" width="3.5703125" style="469" bestFit="1" customWidth="1"/>
    <col min="14813" max="14813" width="36.7109375" style="469" customWidth="1"/>
    <col min="14814" max="14823" width="0" style="469" hidden="1" customWidth="1"/>
    <col min="14824" max="14824" width="24.5703125" style="469" customWidth="1"/>
    <col min="14825" max="14825" width="21.85546875" style="469" customWidth="1"/>
    <col min="14826" max="14826" width="19.42578125" style="469" customWidth="1"/>
    <col min="14827" max="14827" width="20" style="469" customWidth="1"/>
    <col min="14828" max="14828" width="19.42578125" style="469" customWidth="1"/>
    <col min="14829" max="14829" width="20.140625" style="469" customWidth="1"/>
    <col min="14830" max="14830" width="23.140625" style="469" customWidth="1"/>
    <col min="14831" max="14844" width="0" style="469" hidden="1" customWidth="1"/>
    <col min="14845" max="14845" width="21" style="469" customWidth="1"/>
    <col min="14846" max="14847" width="0" style="469" hidden="1" customWidth="1"/>
    <col min="14848" max="14848" width="15.85546875" style="469" customWidth="1"/>
    <col min="14849" max="15067" width="11.42578125" style="469"/>
    <col min="15068" max="15068" width="3.5703125" style="469" bestFit="1" customWidth="1"/>
    <col min="15069" max="15069" width="36.7109375" style="469" customWidth="1"/>
    <col min="15070" max="15079" width="0" style="469" hidden="1" customWidth="1"/>
    <col min="15080" max="15080" width="24.5703125" style="469" customWidth="1"/>
    <col min="15081" max="15081" width="21.85546875" style="469" customWidth="1"/>
    <col min="15082" max="15082" width="19.42578125" style="469" customWidth="1"/>
    <col min="15083" max="15083" width="20" style="469" customWidth="1"/>
    <col min="15084" max="15084" width="19.42578125" style="469" customWidth="1"/>
    <col min="15085" max="15085" width="20.140625" style="469" customWidth="1"/>
    <col min="15086" max="15086" width="23.140625" style="469" customWidth="1"/>
    <col min="15087" max="15100" width="0" style="469" hidden="1" customWidth="1"/>
    <col min="15101" max="15101" width="21" style="469" customWidth="1"/>
    <col min="15102" max="15103" width="0" style="469" hidden="1" customWidth="1"/>
    <col min="15104" max="15104" width="15.85546875" style="469" customWidth="1"/>
    <col min="15105" max="15323" width="11.42578125" style="469"/>
    <col min="15324" max="15324" width="3.5703125" style="469" bestFit="1" customWidth="1"/>
    <col min="15325" max="15325" width="36.7109375" style="469" customWidth="1"/>
    <col min="15326" max="15335" width="0" style="469" hidden="1" customWidth="1"/>
    <col min="15336" max="15336" width="24.5703125" style="469" customWidth="1"/>
    <col min="15337" max="15337" width="21.85546875" style="469" customWidth="1"/>
    <col min="15338" max="15338" width="19.42578125" style="469" customWidth="1"/>
    <col min="15339" max="15339" width="20" style="469" customWidth="1"/>
    <col min="15340" max="15340" width="19.42578125" style="469" customWidth="1"/>
    <col min="15341" max="15341" width="20.140625" style="469" customWidth="1"/>
    <col min="15342" max="15342" width="23.140625" style="469" customWidth="1"/>
    <col min="15343" max="15356" width="0" style="469" hidden="1" customWidth="1"/>
    <col min="15357" max="15357" width="21" style="469" customWidth="1"/>
    <col min="15358" max="15359" width="0" style="469" hidden="1" customWidth="1"/>
    <col min="15360" max="15360" width="15.85546875" style="469" customWidth="1"/>
    <col min="15361" max="15579" width="11.42578125" style="469"/>
    <col min="15580" max="15580" width="3.5703125" style="469" bestFit="1" customWidth="1"/>
    <col min="15581" max="15581" width="36.7109375" style="469" customWidth="1"/>
    <col min="15582" max="15591" width="0" style="469" hidden="1" customWidth="1"/>
    <col min="15592" max="15592" width="24.5703125" style="469" customWidth="1"/>
    <col min="15593" max="15593" width="21.85546875" style="469" customWidth="1"/>
    <col min="15594" max="15594" width="19.42578125" style="469" customWidth="1"/>
    <col min="15595" max="15595" width="20" style="469" customWidth="1"/>
    <col min="15596" max="15596" width="19.42578125" style="469" customWidth="1"/>
    <col min="15597" max="15597" width="20.140625" style="469" customWidth="1"/>
    <col min="15598" max="15598" width="23.140625" style="469" customWidth="1"/>
    <col min="15599" max="15612" width="0" style="469" hidden="1" customWidth="1"/>
    <col min="15613" max="15613" width="21" style="469" customWidth="1"/>
    <col min="15614" max="15615" width="0" style="469" hidden="1" customWidth="1"/>
    <col min="15616" max="15616" width="15.85546875" style="469" customWidth="1"/>
    <col min="15617" max="15835" width="11.42578125" style="469"/>
    <col min="15836" max="15836" width="3.5703125" style="469" bestFit="1" customWidth="1"/>
    <col min="15837" max="15837" width="36.7109375" style="469" customWidth="1"/>
    <col min="15838" max="15847" width="0" style="469" hidden="1" customWidth="1"/>
    <col min="15848" max="15848" width="24.5703125" style="469" customWidth="1"/>
    <col min="15849" max="15849" width="21.85546875" style="469" customWidth="1"/>
    <col min="15850" max="15850" width="19.42578125" style="469" customWidth="1"/>
    <col min="15851" max="15851" width="20" style="469" customWidth="1"/>
    <col min="15852" max="15852" width="19.42578125" style="469" customWidth="1"/>
    <col min="15853" max="15853" width="20.140625" style="469" customWidth="1"/>
    <col min="15854" max="15854" width="23.140625" style="469" customWidth="1"/>
    <col min="15855" max="15868" width="0" style="469" hidden="1" customWidth="1"/>
    <col min="15869" max="15869" width="21" style="469" customWidth="1"/>
    <col min="15870" max="15871" width="0" style="469" hidden="1" customWidth="1"/>
    <col min="15872" max="15872" width="15.85546875" style="469" customWidth="1"/>
    <col min="15873" max="16091" width="11.42578125" style="469"/>
    <col min="16092" max="16092" width="3.5703125" style="469" bestFit="1" customWidth="1"/>
    <col min="16093" max="16093" width="36.7109375" style="469" customWidth="1"/>
    <col min="16094" max="16103" width="0" style="469" hidden="1" customWidth="1"/>
    <col min="16104" max="16104" width="24.5703125" style="469" customWidth="1"/>
    <col min="16105" max="16105" width="21.85546875" style="469" customWidth="1"/>
    <col min="16106" max="16106" width="19.42578125" style="469" customWidth="1"/>
    <col min="16107" max="16107" width="20" style="469" customWidth="1"/>
    <col min="16108" max="16108" width="19.42578125" style="469" customWidth="1"/>
    <col min="16109" max="16109" width="20.140625" style="469" customWidth="1"/>
    <col min="16110" max="16110" width="23.140625" style="469" customWidth="1"/>
    <col min="16111" max="16124" width="0" style="469" hidden="1" customWidth="1"/>
    <col min="16125" max="16125" width="21" style="469" customWidth="1"/>
    <col min="16126" max="16127" width="0" style="469" hidden="1" customWidth="1"/>
    <col min="16128" max="16128" width="15.85546875" style="469" customWidth="1"/>
    <col min="16129" max="16384" width="11.42578125" style="469"/>
  </cols>
  <sheetData>
    <row r="1" spans="1:195" ht="18" customHeight="1">
      <c r="A1" s="466" t="s">
        <v>195</v>
      </c>
      <c r="B1" s="466" t="s">
        <v>196</v>
      </c>
      <c r="C1" s="467">
        <v>2018</v>
      </c>
      <c r="D1" s="467"/>
      <c r="E1" s="467"/>
      <c r="F1" s="467"/>
      <c r="G1" s="467"/>
      <c r="H1" s="467"/>
      <c r="I1" s="467"/>
      <c r="J1" s="467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  <c r="AV1" s="468"/>
      <c r="AW1" s="468"/>
      <c r="AX1" s="468"/>
      <c r="AY1" s="468"/>
      <c r="AZ1" s="468"/>
      <c r="BA1" s="468"/>
      <c r="BB1" s="468"/>
      <c r="BC1" s="468"/>
      <c r="BD1" s="468"/>
      <c r="BE1" s="468"/>
      <c r="BF1" s="468"/>
      <c r="BG1" s="468"/>
      <c r="BH1" s="468"/>
      <c r="BI1" s="468"/>
      <c r="BJ1" s="468"/>
      <c r="BK1" s="468"/>
      <c r="BL1" s="468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8"/>
      <c r="BX1" s="468"/>
      <c r="BY1" s="468"/>
      <c r="BZ1" s="468"/>
      <c r="CA1" s="468"/>
      <c r="CB1" s="468"/>
      <c r="CC1" s="468"/>
      <c r="CD1" s="468"/>
      <c r="CE1" s="468"/>
      <c r="CF1" s="468"/>
      <c r="CG1" s="468"/>
      <c r="CH1" s="468"/>
      <c r="CI1" s="468"/>
      <c r="CJ1" s="468"/>
      <c r="CK1" s="468"/>
      <c r="CL1" s="468"/>
      <c r="CM1" s="468"/>
      <c r="CN1" s="468"/>
      <c r="CO1" s="468"/>
      <c r="CP1" s="468"/>
      <c r="CQ1" s="468"/>
      <c r="CR1" s="468"/>
      <c r="CS1" s="468"/>
      <c r="CT1" s="468"/>
      <c r="CU1" s="468"/>
      <c r="CV1" s="468"/>
      <c r="CW1" s="468"/>
      <c r="CX1" s="468"/>
      <c r="CY1" s="468"/>
      <c r="CZ1" s="468"/>
      <c r="DA1" s="468"/>
      <c r="DB1" s="468"/>
      <c r="DC1" s="468"/>
      <c r="DD1" s="468"/>
      <c r="DE1" s="468"/>
      <c r="DF1" s="468"/>
      <c r="DG1" s="468"/>
      <c r="DH1" s="468"/>
      <c r="DI1" s="468"/>
      <c r="DJ1" s="468"/>
      <c r="DK1" s="468"/>
      <c r="DL1" s="468"/>
      <c r="DM1" s="468"/>
      <c r="DN1" s="468"/>
      <c r="DO1" s="468"/>
      <c r="DP1" s="468"/>
      <c r="DQ1" s="468"/>
      <c r="DR1" s="468"/>
      <c r="DS1" s="468"/>
      <c r="DT1" s="468"/>
      <c r="DU1" s="468"/>
      <c r="DV1" s="468"/>
      <c r="DW1" s="468"/>
      <c r="DX1" s="468"/>
      <c r="DY1" s="468"/>
      <c r="DZ1" s="468"/>
      <c r="EA1" s="468"/>
      <c r="EB1" s="468"/>
      <c r="EC1" s="468"/>
      <c r="ED1" s="468"/>
      <c r="EE1" s="468"/>
      <c r="EF1" s="468"/>
      <c r="EG1" s="468"/>
      <c r="EH1" s="468"/>
      <c r="EI1" s="468"/>
      <c r="EJ1" s="468"/>
      <c r="EK1" s="468"/>
      <c r="EL1" s="468"/>
      <c r="EM1" s="468"/>
      <c r="EN1" s="468"/>
      <c r="EO1" s="468"/>
      <c r="EP1" s="468"/>
      <c r="EQ1" s="468"/>
      <c r="ER1" s="468"/>
      <c r="ES1" s="468"/>
      <c r="ET1" s="468"/>
      <c r="EU1" s="468"/>
      <c r="EV1" s="468"/>
      <c r="EW1" s="468"/>
      <c r="EX1" s="468"/>
      <c r="EY1" s="468"/>
      <c r="EZ1" s="468"/>
      <c r="FA1" s="468"/>
      <c r="FB1" s="468"/>
      <c r="FC1" s="468"/>
      <c r="FD1" s="468"/>
      <c r="FE1" s="468"/>
      <c r="FF1" s="468"/>
      <c r="FG1" s="468"/>
      <c r="FH1" s="468"/>
      <c r="FI1" s="468"/>
      <c r="FJ1" s="468"/>
      <c r="FK1" s="468"/>
      <c r="FL1" s="468"/>
      <c r="FM1" s="468"/>
      <c r="FN1" s="468"/>
      <c r="FO1" s="468"/>
      <c r="FP1" s="468"/>
      <c r="FQ1" s="468"/>
      <c r="FR1" s="468"/>
      <c r="FS1" s="468"/>
      <c r="FT1" s="468"/>
      <c r="FU1" s="468"/>
      <c r="FV1" s="468"/>
      <c r="FW1" s="468"/>
      <c r="FX1" s="468"/>
      <c r="FY1" s="468"/>
      <c r="FZ1" s="468"/>
      <c r="GA1" s="468"/>
      <c r="GB1" s="468"/>
      <c r="GC1" s="468"/>
      <c r="GD1" s="468"/>
      <c r="GE1" s="468"/>
      <c r="GF1" s="468"/>
      <c r="GG1" s="468"/>
      <c r="GH1" s="468"/>
      <c r="GI1" s="468"/>
      <c r="GJ1" s="468"/>
      <c r="GK1" s="468"/>
      <c r="GL1" s="468"/>
      <c r="GM1" s="468"/>
    </row>
    <row r="2" spans="1:195" ht="55.5" customHeight="1">
      <c r="A2" s="466"/>
      <c r="B2" s="466"/>
      <c r="C2" s="290" t="s">
        <v>197</v>
      </c>
      <c r="D2" s="290" t="s">
        <v>198</v>
      </c>
      <c r="E2" s="290" t="s">
        <v>199</v>
      </c>
      <c r="F2" s="290" t="s">
        <v>200</v>
      </c>
      <c r="G2" s="290" t="s">
        <v>201</v>
      </c>
      <c r="H2" s="290" t="s">
        <v>246</v>
      </c>
      <c r="I2" s="290" t="s">
        <v>247</v>
      </c>
      <c r="J2" s="290" t="s">
        <v>248</v>
      </c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  <c r="AO2" s="470"/>
      <c r="AP2" s="470"/>
      <c r="AQ2" s="470"/>
      <c r="AR2" s="470"/>
      <c r="AS2" s="470"/>
      <c r="AT2" s="470"/>
      <c r="AU2" s="470"/>
      <c r="AV2" s="470"/>
      <c r="AW2" s="470"/>
      <c r="AX2" s="470"/>
      <c r="AY2" s="470"/>
      <c r="AZ2" s="470"/>
      <c r="BA2" s="470"/>
      <c r="BB2" s="470"/>
      <c r="BC2" s="470"/>
      <c r="BD2" s="470"/>
      <c r="BE2" s="470"/>
      <c r="BF2" s="470"/>
      <c r="BG2" s="470"/>
      <c r="BH2" s="470"/>
      <c r="BI2" s="470"/>
      <c r="BJ2" s="470"/>
      <c r="BK2" s="470"/>
      <c r="BL2" s="470"/>
      <c r="BM2" s="470"/>
      <c r="BN2" s="470"/>
      <c r="BO2" s="470"/>
      <c r="BP2" s="470"/>
      <c r="BQ2" s="470"/>
      <c r="BR2" s="470"/>
      <c r="BS2" s="470"/>
      <c r="BT2" s="470"/>
      <c r="BU2" s="470"/>
      <c r="BV2" s="470"/>
      <c r="BW2" s="470"/>
      <c r="BX2" s="470"/>
      <c r="BY2" s="470"/>
      <c r="BZ2" s="470"/>
      <c r="CA2" s="470"/>
      <c r="CB2" s="470"/>
      <c r="CC2" s="470"/>
      <c r="CD2" s="470"/>
      <c r="CE2" s="470"/>
      <c r="CF2" s="470"/>
      <c r="CG2" s="470"/>
      <c r="CH2" s="470"/>
      <c r="CI2" s="470"/>
      <c r="CJ2" s="470"/>
      <c r="CK2" s="470"/>
      <c r="CL2" s="470"/>
      <c r="CM2" s="470"/>
      <c r="CN2" s="470"/>
      <c r="CO2" s="470"/>
      <c r="CP2" s="470"/>
      <c r="CQ2" s="470"/>
      <c r="CR2" s="470"/>
      <c r="CS2" s="470"/>
      <c r="CT2" s="470"/>
      <c r="CU2" s="470"/>
      <c r="CV2" s="470"/>
      <c r="CW2" s="470"/>
      <c r="CX2" s="470"/>
      <c r="CY2" s="470"/>
      <c r="CZ2" s="470"/>
      <c r="DA2" s="470"/>
      <c r="DB2" s="470"/>
      <c r="DC2" s="470"/>
      <c r="DD2" s="470"/>
      <c r="DE2" s="470"/>
      <c r="DF2" s="470"/>
      <c r="DG2" s="470"/>
      <c r="DH2" s="470"/>
      <c r="DI2" s="470"/>
      <c r="DJ2" s="470"/>
      <c r="DK2" s="470"/>
      <c r="DL2" s="470"/>
      <c r="DM2" s="470"/>
      <c r="DN2" s="470"/>
      <c r="DO2" s="470"/>
      <c r="DP2" s="470"/>
      <c r="DQ2" s="470"/>
      <c r="DR2" s="470"/>
      <c r="DS2" s="470"/>
      <c r="DT2" s="470"/>
      <c r="DU2" s="470"/>
      <c r="DV2" s="470"/>
      <c r="DW2" s="470"/>
      <c r="DX2" s="470"/>
      <c r="DY2" s="470"/>
      <c r="DZ2" s="470"/>
      <c r="EA2" s="470"/>
      <c r="EB2" s="470"/>
      <c r="EC2" s="470"/>
      <c r="ED2" s="470"/>
      <c r="EE2" s="470"/>
      <c r="EF2" s="470"/>
      <c r="EG2" s="470"/>
      <c r="EH2" s="470"/>
      <c r="EI2" s="470"/>
      <c r="EJ2" s="470"/>
      <c r="EK2" s="470"/>
      <c r="EL2" s="470"/>
      <c r="EM2" s="470"/>
      <c r="EN2" s="470"/>
      <c r="EO2" s="470"/>
      <c r="EP2" s="470"/>
      <c r="EQ2" s="470"/>
      <c r="ER2" s="470"/>
      <c r="ES2" s="470"/>
      <c r="ET2" s="470"/>
      <c r="EU2" s="470"/>
      <c r="EV2" s="470"/>
      <c r="EW2" s="470"/>
      <c r="EX2" s="470"/>
      <c r="EY2" s="470"/>
      <c r="EZ2" s="470"/>
      <c r="FA2" s="470"/>
      <c r="FB2" s="470"/>
      <c r="FC2" s="470"/>
      <c r="FD2" s="470"/>
      <c r="FE2" s="470"/>
      <c r="FF2" s="470"/>
      <c r="FG2" s="470"/>
      <c r="FH2" s="470"/>
      <c r="FI2" s="470"/>
      <c r="FJ2" s="470"/>
      <c r="FK2" s="470"/>
      <c r="FL2" s="470"/>
      <c r="FM2" s="470"/>
      <c r="FN2" s="470"/>
      <c r="FO2" s="470"/>
      <c r="FP2" s="470"/>
      <c r="FQ2" s="470"/>
      <c r="FR2" s="470"/>
      <c r="FS2" s="470"/>
      <c r="FT2" s="470"/>
      <c r="FU2" s="470"/>
      <c r="FV2" s="470"/>
      <c r="FW2" s="470"/>
      <c r="FX2" s="470"/>
      <c r="FY2" s="470"/>
      <c r="FZ2" s="470"/>
      <c r="GA2" s="470"/>
      <c r="GB2" s="470"/>
      <c r="GC2" s="470"/>
      <c r="GD2" s="470"/>
      <c r="GE2" s="470"/>
      <c r="GF2" s="470"/>
      <c r="GG2" s="470"/>
      <c r="GH2" s="470"/>
      <c r="GI2" s="470"/>
      <c r="GJ2" s="470"/>
      <c r="GK2" s="470"/>
      <c r="GL2" s="470"/>
      <c r="GM2" s="470"/>
    </row>
    <row r="3" spans="1:195" ht="21" customHeight="1">
      <c r="A3" s="465"/>
      <c r="B3" s="464" t="s">
        <v>202</v>
      </c>
      <c r="C3" s="471">
        <f t="shared" ref="C3:I3" si="0">SUM(C4:C6)</f>
        <v>1298600000</v>
      </c>
      <c r="D3" s="471">
        <f t="shared" si="0"/>
        <v>2967971285</v>
      </c>
      <c r="E3" s="471">
        <f t="shared" si="0"/>
        <v>1391137674.9877982</v>
      </c>
      <c r="F3" s="471">
        <f t="shared" si="0"/>
        <v>1698090796</v>
      </c>
      <c r="G3" s="471">
        <f t="shared" si="0"/>
        <v>0</v>
      </c>
      <c r="H3" s="471">
        <f t="shared" si="0"/>
        <v>228372300</v>
      </c>
      <c r="I3" s="471">
        <f t="shared" si="0"/>
        <v>0</v>
      </c>
      <c r="J3" s="471">
        <f>SUM(C3:I3)</f>
        <v>7584172055.9877987</v>
      </c>
    </row>
    <row r="4" spans="1:195" ht="39.75" customHeight="1">
      <c r="A4" s="465">
        <v>1</v>
      </c>
      <c r="B4" s="473" t="s">
        <v>0</v>
      </c>
      <c r="C4" s="161">
        <v>900000000</v>
      </c>
      <c r="D4" s="161">
        <v>342000000</v>
      </c>
      <c r="E4" s="161">
        <v>0</v>
      </c>
      <c r="F4" s="293">
        <v>500000000</v>
      </c>
      <c r="G4" s="186">
        <v>0</v>
      </c>
      <c r="H4" s="186">
        <v>0</v>
      </c>
      <c r="I4" s="186">
        <v>0</v>
      </c>
      <c r="J4" s="186">
        <f>SUM(C4:I4)</f>
        <v>1742000000</v>
      </c>
    </row>
    <row r="5" spans="1:195" ht="24.75" customHeight="1">
      <c r="A5" s="465">
        <v>2</v>
      </c>
      <c r="B5" s="473" t="s">
        <v>32</v>
      </c>
      <c r="C5" s="161">
        <v>398600000</v>
      </c>
      <c r="D5" s="161">
        <f>2615297612+10673673</f>
        <v>2625971285</v>
      </c>
      <c r="E5" s="161">
        <v>0</v>
      </c>
      <c r="F5" s="293">
        <f>35663149+1162427647</f>
        <v>1198090796</v>
      </c>
      <c r="G5" s="293">
        <v>0</v>
      </c>
      <c r="H5" s="293">
        <v>228372300</v>
      </c>
      <c r="I5" s="186">
        <v>0</v>
      </c>
      <c r="J5" s="186">
        <f>SUM(C5:I5)</f>
        <v>4451034381</v>
      </c>
    </row>
    <row r="6" spans="1:195" ht="25.5" customHeight="1">
      <c r="A6" s="465">
        <v>3</v>
      </c>
      <c r="B6" s="473" t="s">
        <v>93</v>
      </c>
      <c r="C6" s="161">
        <v>0</v>
      </c>
      <c r="D6" s="161">
        <v>0</v>
      </c>
      <c r="E6" s="161">
        <v>1391137674.9877982</v>
      </c>
      <c r="F6" s="293">
        <v>0</v>
      </c>
      <c r="G6" s="293">
        <v>0</v>
      </c>
      <c r="H6" s="293">
        <v>0</v>
      </c>
      <c r="I6" s="186">
        <v>0</v>
      </c>
      <c r="J6" s="186">
        <f>SUM(C6:I6)</f>
        <v>1391137674.9877982</v>
      </c>
    </row>
    <row r="7" spans="1:195" ht="24.75" customHeight="1">
      <c r="A7" s="290"/>
      <c r="B7" s="464" t="s">
        <v>203</v>
      </c>
      <c r="C7" s="471">
        <f>SUM(C8:C9)</f>
        <v>2387000000</v>
      </c>
      <c r="D7" s="472">
        <f>SUM(D8:D9)</f>
        <v>61342537</v>
      </c>
      <c r="E7" s="472">
        <f>SUM(E8:E9)</f>
        <v>0</v>
      </c>
      <c r="F7" s="471">
        <f>SUM(F9:F9)</f>
        <v>180000000</v>
      </c>
      <c r="G7" s="471">
        <f>SUM(G8:G9)</f>
        <v>0</v>
      </c>
      <c r="H7" s="471">
        <f>SUM(H8:H9)</f>
        <v>0</v>
      </c>
      <c r="I7" s="471">
        <f>SUM(I8:I9)</f>
        <v>0</v>
      </c>
      <c r="J7" s="471">
        <f>SUM(J8:J9)</f>
        <v>2628342537</v>
      </c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4"/>
      <c r="BI7" s="474"/>
      <c r="BJ7" s="474"/>
      <c r="BK7" s="474"/>
      <c r="BL7" s="474"/>
      <c r="BM7" s="474"/>
      <c r="BN7" s="474"/>
      <c r="BO7" s="474"/>
      <c r="BP7" s="474"/>
      <c r="BQ7" s="474"/>
      <c r="BR7" s="474"/>
      <c r="BS7" s="474"/>
      <c r="BT7" s="474"/>
      <c r="BU7" s="474"/>
      <c r="BV7" s="474"/>
      <c r="BW7" s="474"/>
      <c r="BX7" s="474"/>
      <c r="BY7" s="474"/>
      <c r="BZ7" s="474"/>
      <c r="CA7" s="474"/>
      <c r="CB7" s="474"/>
      <c r="CC7" s="474"/>
      <c r="CD7" s="474"/>
      <c r="CE7" s="474"/>
      <c r="CF7" s="474"/>
      <c r="CG7" s="474"/>
      <c r="CH7" s="474"/>
      <c r="CI7" s="474"/>
      <c r="CJ7" s="474"/>
      <c r="CK7" s="474"/>
      <c r="CL7" s="474"/>
      <c r="CM7" s="474"/>
      <c r="CN7" s="474"/>
      <c r="CO7" s="474"/>
      <c r="CP7" s="474"/>
      <c r="CQ7" s="474"/>
      <c r="CR7" s="474"/>
      <c r="CS7" s="474"/>
      <c r="CT7" s="474"/>
      <c r="CU7" s="474"/>
      <c r="CV7" s="474"/>
      <c r="CW7" s="474"/>
      <c r="CX7" s="474"/>
      <c r="CY7" s="474"/>
      <c r="CZ7" s="474"/>
      <c r="DA7" s="474"/>
      <c r="DB7" s="474"/>
      <c r="DC7" s="474"/>
      <c r="DD7" s="474"/>
      <c r="DE7" s="474"/>
      <c r="DF7" s="474"/>
      <c r="DG7" s="474"/>
      <c r="DH7" s="474"/>
      <c r="DI7" s="474"/>
      <c r="DJ7" s="474"/>
      <c r="DK7" s="474"/>
      <c r="DL7" s="474"/>
      <c r="DM7" s="474"/>
      <c r="DN7" s="474"/>
      <c r="DO7" s="474"/>
      <c r="DP7" s="474"/>
      <c r="DQ7" s="474"/>
      <c r="DR7" s="474"/>
      <c r="DS7" s="474"/>
      <c r="DT7" s="474"/>
      <c r="DU7" s="474"/>
      <c r="DV7" s="474"/>
      <c r="DW7" s="474"/>
      <c r="DX7" s="474"/>
      <c r="DY7" s="474"/>
      <c r="DZ7" s="474"/>
      <c r="EA7" s="474"/>
      <c r="EB7" s="474"/>
      <c r="EC7" s="474"/>
      <c r="ED7" s="474"/>
      <c r="EE7" s="474"/>
      <c r="EF7" s="474"/>
      <c r="EG7" s="474"/>
      <c r="EH7" s="474"/>
      <c r="EI7" s="474"/>
      <c r="EJ7" s="474"/>
      <c r="EK7" s="474"/>
      <c r="EL7" s="474"/>
      <c r="EM7" s="474"/>
      <c r="EN7" s="474"/>
      <c r="EO7" s="474"/>
      <c r="EP7" s="474"/>
      <c r="EQ7" s="474"/>
      <c r="ER7" s="474"/>
      <c r="ES7" s="474"/>
      <c r="ET7" s="474"/>
      <c r="EU7" s="474"/>
      <c r="EV7" s="474"/>
      <c r="EW7" s="474"/>
      <c r="EX7" s="474"/>
      <c r="EY7" s="474"/>
      <c r="EZ7" s="474"/>
      <c r="FA7" s="474"/>
      <c r="FB7" s="474"/>
      <c r="FC7" s="474"/>
      <c r="FD7" s="474"/>
      <c r="FE7" s="474"/>
      <c r="FF7" s="474"/>
      <c r="FG7" s="474"/>
      <c r="FH7" s="474"/>
      <c r="FI7" s="474"/>
      <c r="FJ7" s="474"/>
      <c r="FK7" s="474"/>
      <c r="FL7" s="474"/>
      <c r="FM7" s="474"/>
      <c r="FN7" s="474"/>
      <c r="FO7" s="474"/>
      <c r="FP7" s="474"/>
      <c r="FQ7" s="474"/>
      <c r="FR7" s="474"/>
      <c r="FS7" s="474"/>
      <c r="FT7" s="474"/>
      <c r="FU7" s="474"/>
      <c r="FV7" s="474"/>
      <c r="FW7" s="474"/>
      <c r="FX7" s="474"/>
      <c r="FY7" s="474"/>
      <c r="FZ7" s="474"/>
      <c r="GA7" s="474"/>
      <c r="GB7" s="474"/>
      <c r="GC7" s="474"/>
      <c r="GD7" s="474"/>
      <c r="GE7" s="474"/>
      <c r="GF7" s="474"/>
      <c r="GG7" s="474"/>
      <c r="GH7" s="474"/>
      <c r="GI7" s="474"/>
      <c r="GJ7" s="474"/>
      <c r="GK7" s="474"/>
      <c r="GL7" s="474"/>
      <c r="GM7" s="474"/>
    </row>
    <row r="8" spans="1:195" ht="39.75" customHeight="1">
      <c r="A8" s="465">
        <v>4</v>
      </c>
      <c r="B8" s="473" t="s">
        <v>48</v>
      </c>
      <c r="C8" s="293">
        <v>1425000000</v>
      </c>
      <c r="D8" s="291">
        <v>0</v>
      </c>
      <c r="E8" s="291">
        <v>0</v>
      </c>
      <c r="F8" s="480">
        <v>0</v>
      </c>
      <c r="G8" s="186">
        <v>0</v>
      </c>
      <c r="H8" s="186">
        <v>0</v>
      </c>
      <c r="I8" s="186">
        <v>0</v>
      </c>
      <c r="J8" s="186">
        <f>SUM(C8:I8)</f>
        <v>1425000000</v>
      </c>
    </row>
    <row r="9" spans="1:195" ht="36">
      <c r="A9" s="465">
        <v>5</v>
      </c>
      <c r="B9" s="473" t="s">
        <v>66</v>
      </c>
      <c r="C9" s="161">
        <v>962000000</v>
      </c>
      <c r="D9" s="291">
        <v>61342537</v>
      </c>
      <c r="E9" s="291">
        <v>0</v>
      </c>
      <c r="F9" s="186">
        <v>180000000</v>
      </c>
      <c r="G9" s="186">
        <v>0</v>
      </c>
      <c r="H9" s="186">
        <v>0</v>
      </c>
      <c r="I9" s="186">
        <v>0</v>
      </c>
      <c r="J9" s="186">
        <f>SUM(C9:I9)</f>
        <v>1203342537</v>
      </c>
    </row>
    <row r="10" spans="1:195" ht="33" customHeight="1">
      <c r="A10" s="290"/>
      <c r="B10" s="464" t="s">
        <v>204</v>
      </c>
      <c r="C10" s="475">
        <f t="shared" ref="C10:J10" si="1">SUM(C11:C12)</f>
        <v>900000000</v>
      </c>
      <c r="D10" s="475">
        <f t="shared" si="1"/>
        <v>300000000</v>
      </c>
      <c r="E10" s="475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1124086189</v>
      </c>
      <c r="J10" s="471">
        <f t="shared" si="1"/>
        <v>2324086189</v>
      </c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4"/>
      <c r="AR10" s="474"/>
      <c r="AS10" s="474"/>
      <c r="AT10" s="474"/>
      <c r="AU10" s="474"/>
      <c r="AV10" s="474"/>
      <c r="AW10" s="474"/>
      <c r="AX10" s="474"/>
      <c r="AY10" s="474"/>
      <c r="AZ10" s="474"/>
      <c r="BA10" s="474"/>
      <c r="BB10" s="474"/>
      <c r="BC10" s="474"/>
      <c r="BD10" s="474"/>
      <c r="BE10" s="474"/>
      <c r="BF10" s="474"/>
      <c r="BG10" s="474"/>
      <c r="BH10" s="474"/>
      <c r="BI10" s="474"/>
      <c r="BJ10" s="474"/>
      <c r="BK10" s="474"/>
      <c r="BL10" s="474"/>
      <c r="BM10" s="474"/>
      <c r="BN10" s="474"/>
      <c r="BO10" s="474"/>
      <c r="BP10" s="474"/>
      <c r="BQ10" s="474"/>
      <c r="BR10" s="474"/>
      <c r="BS10" s="474"/>
      <c r="BT10" s="474"/>
      <c r="BU10" s="474"/>
      <c r="BV10" s="474"/>
      <c r="BW10" s="474"/>
      <c r="BX10" s="474"/>
      <c r="BY10" s="474"/>
      <c r="BZ10" s="474"/>
      <c r="CA10" s="474"/>
      <c r="CB10" s="474"/>
      <c r="CC10" s="474"/>
      <c r="CD10" s="474"/>
      <c r="CE10" s="474"/>
      <c r="CF10" s="474"/>
      <c r="CG10" s="474"/>
      <c r="CH10" s="474"/>
      <c r="CI10" s="474"/>
      <c r="CJ10" s="474"/>
      <c r="CK10" s="474"/>
      <c r="CL10" s="474"/>
      <c r="CM10" s="474"/>
      <c r="CN10" s="474"/>
      <c r="CO10" s="474"/>
      <c r="CP10" s="474"/>
      <c r="CQ10" s="474"/>
      <c r="CR10" s="474"/>
      <c r="CS10" s="474"/>
      <c r="CT10" s="474"/>
      <c r="CU10" s="474"/>
      <c r="CV10" s="474"/>
      <c r="CW10" s="474"/>
      <c r="CX10" s="474"/>
      <c r="CY10" s="474"/>
      <c r="CZ10" s="474"/>
      <c r="DA10" s="474"/>
      <c r="DB10" s="474"/>
      <c r="DC10" s="474"/>
      <c r="DD10" s="474"/>
      <c r="DE10" s="474"/>
      <c r="DF10" s="474"/>
      <c r="DG10" s="474"/>
      <c r="DH10" s="474"/>
      <c r="DI10" s="474"/>
      <c r="DJ10" s="474"/>
      <c r="DK10" s="474"/>
      <c r="DL10" s="474"/>
      <c r="DM10" s="474"/>
      <c r="DN10" s="474"/>
      <c r="DO10" s="474"/>
      <c r="DP10" s="474"/>
      <c r="DQ10" s="474"/>
      <c r="DR10" s="474"/>
      <c r="DS10" s="474"/>
      <c r="DT10" s="474"/>
      <c r="DU10" s="474"/>
      <c r="DV10" s="474"/>
      <c r="DW10" s="474"/>
      <c r="DX10" s="474"/>
      <c r="DY10" s="474"/>
      <c r="DZ10" s="474"/>
      <c r="EA10" s="474"/>
      <c r="EB10" s="474"/>
      <c r="EC10" s="474"/>
      <c r="ED10" s="474"/>
      <c r="EE10" s="474"/>
      <c r="EF10" s="474"/>
      <c r="EG10" s="474"/>
      <c r="EH10" s="474"/>
      <c r="EI10" s="474"/>
      <c r="EJ10" s="474"/>
      <c r="EK10" s="474"/>
      <c r="EL10" s="474"/>
      <c r="EM10" s="474"/>
      <c r="EN10" s="474"/>
      <c r="EO10" s="474"/>
      <c r="EP10" s="474"/>
      <c r="EQ10" s="474"/>
      <c r="ER10" s="474"/>
      <c r="ES10" s="474"/>
      <c r="ET10" s="474"/>
      <c r="EU10" s="474"/>
      <c r="EV10" s="474"/>
      <c r="EW10" s="474"/>
      <c r="EX10" s="474"/>
      <c r="EY10" s="474"/>
      <c r="EZ10" s="474"/>
      <c r="FA10" s="474"/>
      <c r="FB10" s="474"/>
      <c r="FC10" s="474"/>
      <c r="FD10" s="474"/>
      <c r="FE10" s="474"/>
      <c r="FF10" s="474"/>
      <c r="FG10" s="474"/>
      <c r="FH10" s="474"/>
      <c r="FI10" s="474"/>
      <c r="FJ10" s="474"/>
      <c r="FK10" s="474"/>
      <c r="FL10" s="474"/>
      <c r="FM10" s="474"/>
      <c r="FN10" s="474"/>
      <c r="FO10" s="474"/>
      <c r="FP10" s="474"/>
      <c r="FQ10" s="474"/>
      <c r="FR10" s="474"/>
      <c r="FS10" s="474"/>
      <c r="FT10" s="474"/>
      <c r="FU10" s="474"/>
      <c r="FV10" s="474"/>
      <c r="FW10" s="474"/>
      <c r="FX10" s="474"/>
      <c r="FY10" s="474"/>
      <c r="FZ10" s="474"/>
      <c r="GA10" s="474"/>
      <c r="GB10" s="474"/>
      <c r="GC10" s="474"/>
      <c r="GD10" s="474"/>
      <c r="GE10" s="474"/>
      <c r="GF10" s="474"/>
      <c r="GG10" s="474"/>
      <c r="GH10" s="474"/>
      <c r="GI10" s="474"/>
      <c r="GJ10" s="474"/>
      <c r="GK10" s="474"/>
      <c r="GL10" s="474"/>
      <c r="GM10" s="474"/>
    </row>
    <row r="11" spans="1:195" ht="26.25" customHeight="1">
      <c r="A11" s="465">
        <v>8</v>
      </c>
      <c r="B11" s="473" t="s">
        <v>83</v>
      </c>
      <c r="C11" s="161">
        <v>400000000</v>
      </c>
      <c r="D11" s="161">
        <v>300000000</v>
      </c>
      <c r="E11" s="161">
        <v>0</v>
      </c>
      <c r="F11" s="293">
        <v>0</v>
      </c>
      <c r="G11" s="293">
        <v>0</v>
      </c>
      <c r="H11" s="293">
        <v>0</v>
      </c>
      <c r="I11" s="293">
        <v>1124086189</v>
      </c>
      <c r="J11" s="186">
        <f>SUM(C11:I11)</f>
        <v>1824086189</v>
      </c>
    </row>
    <row r="12" spans="1:195" ht="23.25" customHeight="1">
      <c r="A12" s="465">
        <v>9</v>
      </c>
      <c r="B12" s="473" t="s">
        <v>205</v>
      </c>
      <c r="C12" s="161">
        <v>500000000</v>
      </c>
      <c r="D12" s="161">
        <v>0</v>
      </c>
      <c r="E12" s="161">
        <v>0</v>
      </c>
      <c r="F12" s="293">
        <v>0</v>
      </c>
      <c r="G12" s="293"/>
      <c r="H12" s="293">
        <v>0</v>
      </c>
      <c r="I12" s="186">
        <v>0</v>
      </c>
      <c r="J12" s="186">
        <f>SUM(C12:I12)</f>
        <v>500000000</v>
      </c>
    </row>
    <row r="13" spans="1:195" ht="36.75" customHeight="1">
      <c r="A13" s="290"/>
      <c r="B13" s="464" t="s">
        <v>206</v>
      </c>
      <c r="C13" s="471">
        <f>SUM(C14)</f>
        <v>0</v>
      </c>
      <c r="D13" s="471">
        <f t="shared" ref="D13:I13" si="2">SUM(D14)</f>
        <v>1576527312</v>
      </c>
      <c r="E13" s="472">
        <f t="shared" si="2"/>
        <v>0</v>
      </c>
      <c r="F13" s="471">
        <f t="shared" si="2"/>
        <v>0</v>
      </c>
      <c r="G13" s="471">
        <f t="shared" si="2"/>
        <v>803467192</v>
      </c>
      <c r="H13" s="471">
        <f t="shared" si="2"/>
        <v>0</v>
      </c>
      <c r="I13" s="471">
        <f t="shared" si="2"/>
        <v>0</v>
      </c>
      <c r="J13" s="471">
        <f>SUM(J14)</f>
        <v>2379994504</v>
      </c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474"/>
      <c r="AN13" s="474"/>
      <c r="AO13" s="474"/>
      <c r="AP13" s="474"/>
      <c r="AQ13" s="474"/>
      <c r="AR13" s="474"/>
      <c r="AS13" s="474"/>
      <c r="AT13" s="474"/>
      <c r="AU13" s="474"/>
      <c r="AV13" s="474"/>
      <c r="AW13" s="474"/>
      <c r="AX13" s="474"/>
      <c r="AY13" s="474"/>
      <c r="AZ13" s="474"/>
      <c r="BA13" s="474"/>
      <c r="BB13" s="474"/>
      <c r="BC13" s="474"/>
      <c r="BD13" s="474"/>
      <c r="BE13" s="474"/>
      <c r="BF13" s="474"/>
      <c r="BG13" s="474"/>
      <c r="BH13" s="474"/>
      <c r="BI13" s="474"/>
      <c r="BJ13" s="474"/>
      <c r="BK13" s="474"/>
      <c r="BL13" s="474"/>
      <c r="BM13" s="474"/>
      <c r="BN13" s="474"/>
      <c r="BO13" s="474"/>
      <c r="BP13" s="474"/>
      <c r="BQ13" s="474"/>
      <c r="BR13" s="474"/>
      <c r="BS13" s="474"/>
      <c r="BT13" s="474"/>
      <c r="BU13" s="474"/>
      <c r="BV13" s="474"/>
      <c r="BW13" s="474"/>
      <c r="BX13" s="474"/>
      <c r="BY13" s="474"/>
      <c r="BZ13" s="474"/>
      <c r="CA13" s="474"/>
      <c r="CB13" s="474"/>
      <c r="CC13" s="474"/>
      <c r="CD13" s="474"/>
      <c r="CE13" s="474"/>
      <c r="CF13" s="474"/>
      <c r="CG13" s="474"/>
      <c r="CH13" s="474"/>
      <c r="CI13" s="474"/>
      <c r="CJ13" s="474"/>
      <c r="CK13" s="474"/>
      <c r="CL13" s="474"/>
      <c r="CM13" s="474"/>
      <c r="CN13" s="474"/>
      <c r="CO13" s="474"/>
      <c r="CP13" s="474"/>
      <c r="CQ13" s="474"/>
      <c r="CR13" s="474"/>
      <c r="CS13" s="474"/>
      <c r="CT13" s="474"/>
      <c r="CU13" s="474"/>
      <c r="CV13" s="474"/>
      <c r="CW13" s="474"/>
      <c r="CX13" s="474"/>
      <c r="CY13" s="474"/>
      <c r="CZ13" s="474"/>
      <c r="DA13" s="474"/>
      <c r="DB13" s="474"/>
      <c r="DC13" s="474"/>
      <c r="DD13" s="474"/>
      <c r="DE13" s="474"/>
      <c r="DF13" s="474"/>
      <c r="DG13" s="474"/>
      <c r="DH13" s="474"/>
      <c r="DI13" s="474"/>
      <c r="DJ13" s="474"/>
      <c r="DK13" s="474"/>
      <c r="DL13" s="474"/>
      <c r="DM13" s="474"/>
      <c r="DN13" s="474"/>
      <c r="DO13" s="474"/>
      <c r="DP13" s="474"/>
      <c r="DQ13" s="474"/>
      <c r="DR13" s="474"/>
      <c r="DS13" s="474"/>
      <c r="DT13" s="474"/>
      <c r="DU13" s="474"/>
      <c r="DV13" s="474"/>
      <c r="DW13" s="474"/>
      <c r="DX13" s="474"/>
      <c r="DY13" s="474"/>
      <c r="DZ13" s="474"/>
      <c r="EA13" s="474"/>
      <c r="EB13" s="474"/>
      <c r="EC13" s="474"/>
      <c r="ED13" s="474"/>
      <c r="EE13" s="474"/>
      <c r="EF13" s="474"/>
      <c r="EG13" s="474"/>
      <c r="EH13" s="474"/>
      <c r="EI13" s="474"/>
      <c r="EJ13" s="474"/>
      <c r="EK13" s="474"/>
      <c r="EL13" s="474"/>
      <c r="EM13" s="474"/>
      <c r="EN13" s="474"/>
      <c r="EO13" s="474"/>
      <c r="EP13" s="474"/>
      <c r="EQ13" s="474"/>
      <c r="ER13" s="474"/>
      <c r="ES13" s="474"/>
      <c r="ET13" s="474"/>
      <c r="EU13" s="474"/>
      <c r="EV13" s="474"/>
      <c r="EW13" s="474"/>
      <c r="EX13" s="474"/>
      <c r="EY13" s="474"/>
      <c r="EZ13" s="474"/>
      <c r="FA13" s="474"/>
      <c r="FB13" s="474"/>
      <c r="FC13" s="474"/>
      <c r="FD13" s="474"/>
      <c r="FE13" s="474"/>
      <c r="FF13" s="474"/>
      <c r="FG13" s="474"/>
      <c r="FH13" s="474"/>
      <c r="FI13" s="474"/>
      <c r="FJ13" s="474"/>
      <c r="FK13" s="474"/>
      <c r="FL13" s="474"/>
      <c r="FM13" s="474"/>
      <c r="FN13" s="474"/>
      <c r="FO13" s="474"/>
      <c r="FP13" s="474"/>
      <c r="FQ13" s="474"/>
      <c r="FR13" s="474"/>
      <c r="FS13" s="474"/>
      <c r="FT13" s="474"/>
      <c r="FU13" s="474"/>
      <c r="FV13" s="474"/>
      <c r="FW13" s="474"/>
      <c r="FX13" s="474"/>
      <c r="FY13" s="474"/>
      <c r="FZ13" s="474"/>
      <c r="GA13" s="474"/>
      <c r="GB13" s="474"/>
      <c r="GC13" s="474"/>
      <c r="GD13" s="474"/>
      <c r="GE13" s="474"/>
      <c r="GF13" s="474"/>
      <c r="GG13" s="474"/>
      <c r="GH13" s="474"/>
      <c r="GI13" s="474"/>
      <c r="GJ13" s="474"/>
      <c r="GK13" s="474"/>
      <c r="GL13" s="474"/>
      <c r="GM13" s="474"/>
    </row>
    <row r="14" spans="1:195" ht="25.5" customHeight="1">
      <c r="A14" s="465">
        <v>10</v>
      </c>
      <c r="B14" s="473" t="s">
        <v>165</v>
      </c>
      <c r="C14" s="291">
        <v>0</v>
      </c>
      <c r="D14" s="161">
        <v>1576527312</v>
      </c>
      <c r="E14" s="291">
        <v>0</v>
      </c>
      <c r="F14" s="186">
        <v>0</v>
      </c>
      <c r="G14" s="293">
        <f>723472688+79994504</f>
        <v>803467192</v>
      </c>
      <c r="H14" s="186">
        <v>0</v>
      </c>
      <c r="I14" s="186">
        <v>0</v>
      </c>
      <c r="J14" s="186">
        <f>SUM(C14:I14)</f>
        <v>2379994504</v>
      </c>
    </row>
    <row r="15" spans="1:195" ht="25.5" customHeight="1">
      <c r="A15" s="290"/>
      <c r="B15" s="464" t="s">
        <v>207</v>
      </c>
      <c r="C15" s="471">
        <f>SUM(C16:C17)</f>
        <v>1196500000</v>
      </c>
      <c r="D15" s="471">
        <f t="shared" ref="D15:I15" si="3">SUM(D16:D17)</f>
        <v>326000000</v>
      </c>
      <c r="E15" s="472">
        <f t="shared" si="3"/>
        <v>0</v>
      </c>
      <c r="F15" s="471">
        <f t="shared" si="3"/>
        <v>0</v>
      </c>
      <c r="G15" s="471">
        <f t="shared" si="3"/>
        <v>0</v>
      </c>
      <c r="H15" s="471">
        <f t="shared" si="3"/>
        <v>0</v>
      </c>
      <c r="I15" s="471">
        <f t="shared" si="3"/>
        <v>0</v>
      </c>
      <c r="J15" s="471">
        <f>SUM(J16:J17)</f>
        <v>1522500000</v>
      </c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4"/>
      <c r="AL15" s="474"/>
      <c r="AM15" s="474"/>
      <c r="AN15" s="474"/>
      <c r="AO15" s="474"/>
      <c r="AP15" s="474"/>
      <c r="AQ15" s="474"/>
      <c r="AR15" s="474"/>
      <c r="AS15" s="474"/>
      <c r="AT15" s="474"/>
      <c r="AU15" s="474"/>
      <c r="AV15" s="474"/>
      <c r="AW15" s="474"/>
      <c r="AX15" s="474"/>
      <c r="AY15" s="474"/>
      <c r="AZ15" s="474"/>
      <c r="BA15" s="474"/>
      <c r="BB15" s="474"/>
      <c r="BC15" s="474"/>
      <c r="BD15" s="474"/>
      <c r="BE15" s="474"/>
      <c r="BF15" s="474"/>
      <c r="BG15" s="474"/>
      <c r="BH15" s="474"/>
      <c r="BI15" s="474"/>
      <c r="BJ15" s="474"/>
      <c r="BK15" s="474"/>
      <c r="BL15" s="474"/>
      <c r="BM15" s="474"/>
      <c r="BN15" s="474"/>
      <c r="BO15" s="474"/>
      <c r="BP15" s="474"/>
      <c r="BQ15" s="474"/>
      <c r="BR15" s="474"/>
      <c r="BS15" s="474"/>
      <c r="BT15" s="474"/>
      <c r="BU15" s="474"/>
      <c r="BV15" s="474"/>
      <c r="BW15" s="474"/>
      <c r="BX15" s="474"/>
      <c r="BY15" s="474"/>
      <c r="BZ15" s="474"/>
      <c r="CA15" s="474"/>
      <c r="CB15" s="474"/>
      <c r="CC15" s="474"/>
      <c r="CD15" s="474"/>
      <c r="CE15" s="474"/>
      <c r="CF15" s="474"/>
      <c r="CG15" s="474"/>
      <c r="CH15" s="474"/>
      <c r="CI15" s="474"/>
      <c r="CJ15" s="474"/>
      <c r="CK15" s="474"/>
      <c r="CL15" s="474"/>
      <c r="CM15" s="474"/>
      <c r="CN15" s="474"/>
      <c r="CO15" s="474"/>
      <c r="CP15" s="474"/>
      <c r="CQ15" s="474"/>
      <c r="CR15" s="474"/>
      <c r="CS15" s="474"/>
      <c r="CT15" s="474"/>
      <c r="CU15" s="474"/>
      <c r="CV15" s="474"/>
      <c r="CW15" s="474"/>
      <c r="CX15" s="474"/>
      <c r="CY15" s="474"/>
      <c r="CZ15" s="474"/>
      <c r="DA15" s="474"/>
      <c r="DB15" s="474"/>
      <c r="DC15" s="474"/>
      <c r="DD15" s="474"/>
      <c r="DE15" s="474"/>
      <c r="DF15" s="474"/>
      <c r="DG15" s="474"/>
      <c r="DH15" s="474"/>
      <c r="DI15" s="474"/>
      <c r="DJ15" s="474"/>
      <c r="DK15" s="474"/>
      <c r="DL15" s="474"/>
      <c r="DM15" s="474"/>
      <c r="DN15" s="474"/>
      <c r="DO15" s="474"/>
      <c r="DP15" s="474"/>
      <c r="DQ15" s="474"/>
      <c r="DR15" s="474"/>
      <c r="DS15" s="474"/>
      <c r="DT15" s="474"/>
      <c r="DU15" s="474"/>
      <c r="DV15" s="474"/>
      <c r="DW15" s="474"/>
      <c r="DX15" s="474"/>
      <c r="DY15" s="474"/>
      <c r="DZ15" s="474"/>
      <c r="EA15" s="474"/>
      <c r="EB15" s="474"/>
      <c r="EC15" s="474"/>
      <c r="ED15" s="474"/>
      <c r="EE15" s="474"/>
      <c r="EF15" s="474"/>
      <c r="EG15" s="474"/>
      <c r="EH15" s="474"/>
      <c r="EI15" s="474"/>
      <c r="EJ15" s="474"/>
      <c r="EK15" s="474"/>
      <c r="EL15" s="474"/>
      <c r="EM15" s="474"/>
      <c r="EN15" s="474"/>
      <c r="EO15" s="474"/>
      <c r="EP15" s="474"/>
      <c r="EQ15" s="474"/>
      <c r="ER15" s="474"/>
      <c r="ES15" s="474"/>
      <c r="ET15" s="474"/>
      <c r="EU15" s="474"/>
      <c r="EV15" s="474"/>
      <c r="EW15" s="474"/>
      <c r="EX15" s="474"/>
      <c r="EY15" s="474"/>
      <c r="EZ15" s="474"/>
      <c r="FA15" s="474"/>
      <c r="FB15" s="474"/>
      <c r="FC15" s="474"/>
      <c r="FD15" s="474"/>
      <c r="FE15" s="474"/>
      <c r="FF15" s="474"/>
      <c r="FG15" s="474"/>
      <c r="FH15" s="474"/>
      <c r="FI15" s="474"/>
      <c r="FJ15" s="474"/>
      <c r="FK15" s="474"/>
      <c r="FL15" s="474"/>
      <c r="FM15" s="474"/>
      <c r="FN15" s="474"/>
      <c r="FO15" s="474"/>
      <c r="FP15" s="474"/>
      <c r="FQ15" s="474"/>
      <c r="FR15" s="474"/>
      <c r="FS15" s="474"/>
      <c r="FT15" s="474"/>
      <c r="FU15" s="474"/>
      <c r="FV15" s="474"/>
      <c r="FW15" s="474"/>
      <c r="FX15" s="474"/>
      <c r="FY15" s="474"/>
      <c r="FZ15" s="474"/>
      <c r="GA15" s="474"/>
      <c r="GB15" s="474"/>
      <c r="GC15" s="474"/>
      <c r="GD15" s="474"/>
      <c r="GE15" s="474"/>
      <c r="GF15" s="474"/>
      <c r="GG15" s="474"/>
      <c r="GH15" s="474"/>
      <c r="GI15" s="474"/>
      <c r="GJ15" s="474"/>
      <c r="GK15" s="474"/>
      <c r="GL15" s="474"/>
      <c r="GM15" s="474"/>
    </row>
    <row r="16" spans="1:195" ht="22.5" customHeight="1">
      <c r="A16" s="465">
        <v>12</v>
      </c>
      <c r="B16" s="473" t="s">
        <v>208</v>
      </c>
      <c r="C16" s="161">
        <v>596500000</v>
      </c>
      <c r="D16" s="291">
        <v>0</v>
      </c>
      <c r="E16" s="291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f>SUM(C16:I16)</f>
        <v>596500000</v>
      </c>
    </row>
    <row r="17" spans="1:195" ht="33" customHeight="1">
      <c r="A17" s="465"/>
      <c r="B17" s="473" t="s">
        <v>187</v>
      </c>
      <c r="C17" s="291">
        <v>600000000</v>
      </c>
      <c r="D17" s="291">
        <v>326000000</v>
      </c>
      <c r="E17" s="291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f>SUM(C17:I17)</f>
        <v>926000000</v>
      </c>
    </row>
    <row r="18" spans="1:195" ht="21" customHeight="1">
      <c r="A18" s="290"/>
      <c r="B18" s="464" t="s">
        <v>209</v>
      </c>
      <c r="C18" s="471">
        <f t="shared" ref="C18:J18" si="4">SUM(C19:C20)</f>
        <v>567401056</v>
      </c>
      <c r="D18" s="471">
        <f t="shared" si="4"/>
        <v>1932041977.6907201</v>
      </c>
      <c r="E18" s="472">
        <f t="shared" si="4"/>
        <v>0</v>
      </c>
      <c r="F18" s="471">
        <f t="shared" si="4"/>
        <v>0</v>
      </c>
      <c r="G18" s="471">
        <f t="shared" si="4"/>
        <v>600000000</v>
      </c>
      <c r="H18" s="471">
        <f t="shared" si="4"/>
        <v>0</v>
      </c>
      <c r="I18" s="471">
        <f t="shared" si="4"/>
        <v>0</v>
      </c>
      <c r="J18" s="471">
        <f t="shared" si="4"/>
        <v>3099443033.6907201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4"/>
      <c r="AL18" s="474"/>
      <c r="AM18" s="474"/>
      <c r="AN18" s="474"/>
      <c r="AO18" s="474"/>
      <c r="AP18" s="474"/>
      <c r="AQ18" s="474"/>
      <c r="AR18" s="474"/>
      <c r="AS18" s="474"/>
      <c r="AT18" s="474"/>
      <c r="AU18" s="474"/>
      <c r="AV18" s="474"/>
      <c r="AW18" s="474"/>
      <c r="AX18" s="474"/>
      <c r="AY18" s="474"/>
      <c r="AZ18" s="474"/>
      <c r="BA18" s="474"/>
      <c r="BB18" s="474"/>
      <c r="BC18" s="474"/>
      <c r="BD18" s="474"/>
      <c r="BE18" s="474"/>
      <c r="BF18" s="474"/>
      <c r="BG18" s="474"/>
      <c r="BH18" s="474"/>
      <c r="BI18" s="474"/>
      <c r="BJ18" s="474"/>
      <c r="BK18" s="474"/>
      <c r="BL18" s="474"/>
      <c r="BM18" s="474"/>
      <c r="BN18" s="474"/>
      <c r="BO18" s="474"/>
      <c r="BP18" s="474"/>
      <c r="BQ18" s="474"/>
      <c r="BR18" s="474"/>
      <c r="BS18" s="474"/>
      <c r="BT18" s="474"/>
      <c r="BU18" s="474"/>
      <c r="BV18" s="474"/>
      <c r="BW18" s="474"/>
      <c r="BX18" s="474"/>
      <c r="BY18" s="474"/>
      <c r="BZ18" s="474"/>
      <c r="CA18" s="474"/>
      <c r="CB18" s="474"/>
      <c r="CC18" s="474"/>
      <c r="CD18" s="474"/>
      <c r="CE18" s="474"/>
      <c r="CF18" s="474"/>
      <c r="CG18" s="474"/>
      <c r="CH18" s="474"/>
      <c r="CI18" s="474"/>
      <c r="CJ18" s="474"/>
      <c r="CK18" s="474"/>
      <c r="CL18" s="474"/>
      <c r="CM18" s="474"/>
      <c r="CN18" s="474"/>
      <c r="CO18" s="474"/>
      <c r="CP18" s="474"/>
      <c r="CQ18" s="474"/>
      <c r="CR18" s="474"/>
      <c r="CS18" s="474"/>
      <c r="CT18" s="474"/>
      <c r="CU18" s="474"/>
      <c r="CV18" s="474"/>
      <c r="CW18" s="474"/>
      <c r="CX18" s="474"/>
      <c r="CY18" s="474"/>
      <c r="CZ18" s="474"/>
      <c r="DA18" s="474"/>
      <c r="DB18" s="474"/>
      <c r="DC18" s="474"/>
      <c r="DD18" s="474"/>
      <c r="DE18" s="474"/>
      <c r="DF18" s="474"/>
      <c r="DG18" s="474"/>
      <c r="DH18" s="474"/>
      <c r="DI18" s="474"/>
      <c r="DJ18" s="474"/>
      <c r="DK18" s="474"/>
      <c r="DL18" s="474"/>
      <c r="DM18" s="474"/>
      <c r="DN18" s="474"/>
      <c r="DO18" s="474"/>
      <c r="DP18" s="474"/>
      <c r="DQ18" s="474"/>
      <c r="DR18" s="474"/>
      <c r="DS18" s="474"/>
      <c r="DT18" s="474"/>
      <c r="DU18" s="474"/>
      <c r="DV18" s="474"/>
      <c r="DW18" s="474"/>
      <c r="DX18" s="474"/>
      <c r="DY18" s="474"/>
      <c r="DZ18" s="474"/>
      <c r="EA18" s="474"/>
      <c r="EB18" s="474"/>
      <c r="EC18" s="474"/>
      <c r="ED18" s="474"/>
      <c r="EE18" s="474"/>
      <c r="EF18" s="474"/>
      <c r="EG18" s="474"/>
      <c r="EH18" s="474"/>
      <c r="EI18" s="474"/>
      <c r="EJ18" s="474"/>
      <c r="EK18" s="474"/>
      <c r="EL18" s="474"/>
      <c r="EM18" s="474"/>
      <c r="EN18" s="474"/>
      <c r="EO18" s="474"/>
      <c r="EP18" s="474"/>
      <c r="EQ18" s="474"/>
      <c r="ER18" s="474"/>
      <c r="ES18" s="474"/>
      <c r="ET18" s="474"/>
      <c r="EU18" s="474"/>
      <c r="EV18" s="474"/>
      <c r="EW18" s="474"/>
      <c r="EX18" s="474"/>
      <c r="EY18" s="474"/>
      <c r="EZ18" s="474"/>
      <c r="FA18" s="474"/>
      <c r="FB18" s="474"/>
      <c r="FC18" s="474"/>
      <c r="FD18" s="474"/>
      <c r="FE18" s="474"/>
      <c r="FF18" s="474"/>
      <c r="FG18" s="474"/>
      <c r="FH18" s="474"/>
      <c r="FI18" s="474"/>
      <c r="FJ18" s="474"/>
      <c r="FK18" s="474"/>
      <c r="FL18" s="474"/>
      <c r="FM18" s="474"/>
      <c r="FN18" s="474"/>
      <c r="FO18" s="474"/>
      <c r="FP18" s="474"/>
      <c r="FQ18" s="474"/>
      <c r="FR18" s="474"/>
      <c r="FS18" s="474"/>
      <c r="FT18" s="474"/>
      <c r="FU18" s="474"/>
      <c r="FV18" s="474"/>
      <c r="FW18" s="474"/>
      <c r="FX18" s="474"/>
      <c r="FY18" s="474"/>
      <c r="FZ18" s="474"/>
      <c r="GA18" s="474"/>
      <c r="GB18" s="474"/>
      <c r="GC18" s="474"/>
      <c r="GD18" s="474"/>
      <c r="GE18" s="474"/>
      <c r="GF18" s="474"/>
      <c r="GG18" s="474"/>
      <c r="GH18" s="474"/>
      <c r="GI18" s="474"/>
      <c r="GJ18" s="474"/>
      <c r="GK18" s="474"/>
      <c r="GL18" s="474"/>
      <c r="GM18" s="474"/>
    </row>
    <row r="19" spans="1:195" ht="32.25" customHeight="1">
      <c r="A19" s="465">
        <v>13</v>
      </c>
      <c r="B19" s="473" t="s">
        <v>117</v>
      </c>
      <c r="C19" s="161">
        <v>0</v>
      </c>
      <c r="D19" s="161">
        <v>1079443033.6907201</v>
      </c>
      <c r="E19" s="161">
        <v>0</v>
      </c>
      <c r="F19" s="293">
        <v>0</v>
      </c>
      <c r="G19" s="293">
        <v>600000000</v>
      </c>
      <c r="H19" s="293">
        <v>0</v>
      </c>
      <c r="I19" s="293">
        <v>0</v>
      </c>
      <c r="J19" s="293">
        <f>SUM(C19:I19)</f>
        <v>1679443033.6907201</v>
      </c>
    </row>
    <row r="20" spans="1:195" ht="33.75" customHeight="1">
      <c r="A20" s="465">
        <v>14</v>
      </c>
      <c r="B20" s="473" t="s">
        <v>72</v>
      </c>
      <c r="C20" s="161">
        <v>567401056</v>
      </c>
      <c r="D20" s="161">
        <v>852598944</v>
      </c>
      <c r="E20" s="161">
        <v>0</v>
      </c>
      <c r="F20" s="293">
        <v>0</v>
      </c>
      <c r="G20" s="293">
        <v>0</v>
      </c>
      <c r="H20" s="293">
        <v>0</v>
      </c>
      <c r="I20" s="293">
        <v>0</v>
      </c>
      <c r="J20" s="293">
        <f>SUM(C20:I20)</f>
        <v>1420000000</v>
      </c>
    </row>
    <row r="21" spans="1:195" ht="21.75" customHeight="1">
      <c r="A21" s="465"/>
      <c r="B21" s="464" t="s">
        <v>210</v>
      </c>
      <c r="C21" s="291">
        <f>+C3+C7+C10+C13+C15+C18</f>
        <v>6349501056</v>
      </c>
      <c r="D21" s="291">
        <f>+D3+D7+D10+D13+D15+D18</f>
        <v>7163883111.6907196</v>
      </c>
      <c r="E21" s="291">
        <f t="shared" ref="E21:G22" si="5">+E3+E7+E10+E13+E15+E18</f>
        <v>1391137674.9877982</v>
      </c>
      <c r="F21" s="186">
        <f t="shared" si="5"/>
        <v>1878090796</v>
      </c>
      <c r="G21" s="186">
        <f t="shared" si="5"/>
        <v>1403467192</v>
      </c>
      <c r="H21" s="186">
        <f>+H3+H7+H10+H13+H15+H18</f>
        <v>228372300</v>
      </c>
      <c r="I21" s="186">
        <f>+I3+I7+I10+I13+I15+I18</f>
        <v>1124086189</v>
      </c>
      <c r="J21" s="186">
        <f>+J3+J7+J10+J13+J15+J18+1</f>
        <v>19538538320.67852</v>
      </c>
    </row>
    <row r="22" spans="1:195" ht="23.25" customHeight="1">
      <c r="A22" s="476" t="s">
        <v>211</v>
      </c>
      <c r="B22" s="476"/>
      <c r="C22" s="477">
        <f>6090301056.455+259200000</f>
        <v>6349501056.4549999</v>
      </c>
      <c r="D22" s="477">
        <f>4159785500+388800000+2615297612</f>
        <v>7163883112</v>
      </c>
      <c r="E22" s="477">
        <v>1391137674.9877982</v>
      </c>
      <c r="F22" s="478">
        <f>1842427647+35663149</f>
        <v>1878090796</v>
      </c>
      <c r="G22" s="478">
        <f t="shared" si="5"/>
        <v>1403467192</v>
      </c>
      <c r="H22" s="478">
        <v>228372300</v>
      </c>
      <c r="I22" s="478">
        <v>1124086189</v>
      </c>
      <c r="J22" s="478">
        <f>+C22+D22+E22+F22+G22+H22+I22</f>
        <v>19538538320.442799</v>
      </c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79"/>
      <c r="AJ22" s="479"/>
      <c r="AK22" s="479"/>
      <c r="AL22" s="479"/>
      <c r="AM22" s="479"/>
      <c r="AN22" s="479"/>
      <c r="AO22" s="479"/>
      <c r="AP22" s="479"/>
      <c r="AQ22" s="479"/>
      <c r="AR22" s="479"/>
      <c r="AS22" s="479"/>
      <c r="AT22" s="479"/>
      <c r="AU22" s="479"/>
      <c r="AV22" s="479"/>
      <c r="AW22" s="479"/>
      <c r="AX22" s="479"/>
      <c r="AY22" s="479"/>
      <c r="AZ22" s="479"/>
      <c r="BA22" s="479"/>
      <c r="BB22" s="479"/>
      <c r="BC22" s="479"/>
      <c r="BD22" s="479"/>
      <c r="BE22" s="479"/>
      <c r="BF22" s="479"/>
      <c r="BG22" s="479"/>
      <c r="BH22" s="479"/>
      <c r="BI22" s="479"/>
      <c r="BJ22" s="479"/>
      <c r="BK22" s="479"/>
      <c r="BL22" s="479"/>
      <c r="BM22" s="479"/>
      <c r="BN22" s="479"/>
      <c r="BO22" s="479"/>
      <c r="BP22" s="479"/>
      <c r="BQ22" s="479"/>
      <c r="BR22" s="479"/>
      <c r="BS22" s="479"/>
      <c r="BT22" s="479"/>
      <c r="BU22" s="479"/>
      <c r="BV22" s="479"/>
      <c r="BW22" s="479"/>
      <c r="BX22" s="479"/>
      <c r="BY22" s="479"/>
      <c r="BZ22" s="479"/>
      <c r="CA22" s="479"/>
      <c r="CB22" s="479"/>
      <c r="CC22" s="479"/>
      <c r="CD22" s="479"/>
      <c r="CE22" s="479"/>
      <c r="CF22" s="479"/>
      <c r="CG22" s="479"/>
      <c r="CH22" s="479"/>
      <c r="CI22" s="479"/>
      <c r="CJ22" s="479"/>
      <c r="CK22" s="479"/>
      <c r="CL22" s="479"/>
      <c r="CM22" s="479"/>
      <c r="CN22" s="479"/>
      <c r="CO22" s="479"/>
      <c r="CP22" s="479"/>
      <c r="CQ22" s="479"/>
      <c r="CR22" s="479"/>
      <c r="CS22" s="479"/>
      <c r="CT22" s="479"/>
      <c r="CU22" s="479"/>
      <c r="CV22" s="479"/>
      <c r="CW22" s="479"/>
      <c r="CX22" s="479"/>
      <c r="CY22" s="479"/>
      <c r="CZ22" s="479"/>
      <c r="DA22" s="479"/>
      <c r="DB22" s="479"/>
      <c r="DC22" s="479"/>
      <c r="DD22" s="479"/>
      <c r="DE22" s="479"/>
      <c r="DF22" s="479"/>
      <c r="DG22" s="479"/>
      <c r="DH22" s="479"/>
      <c r="DI22" s="479"/>
      <c r="DJ22" s="479"/>
      <c r="DK22" s="479"/>
      <c r="DL22" s="479"/>
      <c r="DM22" s="479"/>
      <c r="DN22" s="479"/>
      <c r="DO22" s="479"/>
      <c r="DP22" s="479"/>
      <c r="DQ22" s="479"/>
      <c r="DR22" s="479"/>
      <c r="DS22" s="479"/>
      <c r="DT22" s="479"/>
      <c r="DU22" s="479"/>
      <c r="DV22" s="479"/>
      <c r="DW22" s="479"/>
      <c r="DX22" s="479"/>
      <c r="DY22" s="479"/>
      <c r="DZ22" s="479"/>
      <c r="EA22" s="479"/>
      <c r="EB22" s="479"/>
      <c r="EC22" s="479"/>
      <c r="ED22" s="479"/>
      <c r="EE22" s="479"/>
      <c r="EF22" s="479"/>
      <c r="EG22" s="479"/>
      <c r="EH22" s="479"/>
      <c r="EI22" s="479"/>
      <c r="EJ22" s="479"/>
      <c r="EK22" s="479"/>
      <c r="EL22" s="479"/>
      <c r="EM22" s="479"/>
      <c r="EN22" s="479"/>
      <c r="EO22" s="479"/>
      <c r="EP22" s="479"/>
      <c r="EQ22" s="479"/>
      <c r="ER22" s="479"/>
      <c r="ES22" s="479"/>
      <c r="ET22" s="479"/>
      <c r="EU22" s="479"/>
      <c r="EV22" s="479"/>
      <c r="EW22" s="479"/>
      <c r="EX22" s="479"/>
      <c r="EY22" s="479"/>
      <c r="EZ22" s="479"/>
      <c r="FA22" s="479"/>
      <c r="FB22" s="479"/>
      <c r="FC22" s="479"/>
      <c r="FD22" s="479"/>
      <c r="FE22" s="479"/>
      <c r="FF22" s="479"/>
      <c r="FG22" s="479"/>
      <c r="FH22" s="479"/>
      <c r="FI22" s="479"/>
      <c r="FJ22" s="479"/>
      <c r="FK22" s="479"/>
      <c r="FL22" s="479"/>
      <c r="FM22" s="479"/>
      <c r="FN22" s="479"/>
      <c r="FO22" s="479"/>
      <c r="FP22" s="479"/>
      <c r="FQ22" s="479"/>
      <c r="FR22" s="479"/>
      <c r="FS22" s="479"/>
      <c r="FT22" s="479"/>
      <c r="FU22" s="479"/>
      <c r="FV22" s="479"/>
      <c r="FW22" s="479"/>
      <c r="FX22" s="479"/>
      <c r="FY22" s="479"/>
      <c r="FZ22" s="479"/>
      <c r="GA22" s="479"/>
      <c r="GB22" s="479"/>
      <c r="GC22" s="479"/>
      <c r="GD22" s="479"/>
      <c r="GE22" s="479"/>
      <c r="GF22" s="479"/>
      <c r="GG22" s="479"/>
      <c r="GH22" s="479"/>
      <c r="GI22" s="479"/>
      <c r="GJ22" s="479"/>
      <c r="GK22" s="479"/>
      <c r="GL22" s="479"/>
      <c r="GM22" s="479"/>
    </row>
  </sheetData>
  <mergeCells count="4">
    <mergeCell ref="C1:J1"/>
    <mergeCell ref="A22:B22"/>
    <mergeCell ref="A1:A2"/>
    <mergeCell ref="B1:B2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9"/>
  <sheetViews>
    <sheetView zoomScale="90" zoomScaleNormal="90" workbookViewId="0">
      <pane ySplit="3" topLeftCell="A26" activePane="bottomLeft" state="frozen"/>
      <selection pane="bottomLeft" activeCell="F37" sqref="F37"/>
    </sheetView>
  </sheetViews>
  <sheetFormatPr baseColWidth="10" defaultRowHeight="15"/>
  <cols>
    <col min="1" max="1" width="32.85546875" customWidth="1"/>
    <col min="2" max="2" width="15.85546875" customWidth="1"/>
    <col min="4" max="4" width="17" customWidth="1"/>
    <col min="5" max="5" width="19.5703125" customWidth="1"/>
    <col min="6" max="6" width="15.140625" bestFit="1" customWidth="1"/>
    <col min="7" max="7" width="16.85546875" bestFit="1" customWidth="1"/>
    <col min="8" max="8" width="14.7109375" customWidth="1"/>
    <col min="9" max="9" width="15.140625" bestFit="1" customWidth="1"/>
    <col min="10" max="11" width="19.28515625" customWidth="1"/>
    <col min="12" max="12" width="19.5703125" customWidth="1"/>
    <col min="255" max="255" width="32.85546875" customWidth="1"/>
    <col min="258" max="258" width="17" customWidth="1"/>
    <col min="259" max="259" width="19.5703125" customWidth="1"/>
    <col min="260" max="260" width="15.140625" bestFit="1" customWidth="1"/>
    <col min="261" max="261" width="16.85546875" bestFit="1" customWidth="1"/>
    <col min="262" max="262" width="14.7109375" customWidth="1"/>
    <col min="263" max="263" width="15.140625" bestFit="1" customWidth="1"/>
    <col min="264" max="264" width="19.28515625" customWidth="1"/>
    <col min="265" max="265" width="19.5703125" customWidth="1"/>
    <col min="266" max="266" width="14.7109375" customWidth="1"/>
    <col min="267" max="267" width="12.7109375" bestFit="1" customWidth="1"/>
    <col min="269" max="269" width="12.7109375" bestFit="1" customWidth="1"/>
    <col min="511" max="511" width="32.85546875" customWidth="1"/>
    <col min="514" max="514" width="17" customWidth="1"/>
    <col min="515" max="515" width="19.5703125" customWidth="1"/>
    <col min="516" max="516" width="15.140625" bestFit="1" customWidth="1"/>
    <col min="517" max="517" width="16.85546875" bestFit="1" customWidth="1"/>
    <col min="518" max="518" width="14.7109375" customWidth="1"/>
    <col min="519" max="519" width="15.140625" bestFit="1" customWidth="1"/>
    <col min="520" max="520" width="19.28515625" customWidth="1"/>
    <col min="521" max="521" width="19.5703125" customWidth="1"/>
    <col min="522" max="522" width="14.7109375" customWidth="1"/>
    <col min="523" max="523" width="12.7109375" bestFit="1" customWidth="1"/>
    <col min="525" max="525" width="12.7109375" bestFit="1" customWidth="1"/>
    <col min="767" max="767" width="32.85546875" customWidth="1"/>
    <col min="770" max="770" width="17" customWidth="1"/>
    <col min="771" max="771" width="19.5703125" customWidth="1"/>
    <col min="772" max="772" width="15.140625" bestFit="1" customWidth="1"/>
    <col min="773" max="773" width="16.85546875" bestFit="1" customWidth="1"/>
    <col min="774" max="774" width="14.7109375" customWidth="1"/>
    <col min="775" max="775" width="15.140625" bestFit="1" customWidth="1"/>
    <col min="776" max="776" width="19.28515625" customWidth="1"/>
    <col min="777" max="777" width="19.5703125" customWidth="1"/>
    <col min="778" max="778" width="14.7109375" customWidth="1"/>
    <col min="779" max="779" width="12.7109375" bestFit="1" customWidth="1"/>
    <col min="781" max="781" width="12.7109375" bestFit="1" customWidth="1"/>
    <col min="1023" max="1023" width="32.85546875" customWidth="1"/>
    <col min="1026" max="1026" width="17" customWidth="1"/>
    <col min="1027" max="1027" width="19.5703125" customWidth="1"/>
    <col min="1028" max="1028" width="15.140625" bestFit="1" customWidth="1"/>
    <col min="1029" max="1029" width="16.85546875" bestFit="1" customWidth="1"/>
    <col min="1030" max="1030" width="14.7109375" customWidth="1"/>
    <col min="1031" max="1031" width="15.140625" bestFit="1" customWidth="1"/>
    <col min="1032" max="1032" width="19.28515625" customWidth="1"/>
    <col min="1033" max="1033" width="19.5703125" customWidth="1"/>
    <col min="1034" max="1034" width="14.7109375" customWidth="1"/>
    <col min="1035" max="1035" width="12.7109375" bestFit="1" customWidth="1"/>
    <col min="1037" max="1037" width="12.7109375" bestFit="1" customWidth="1"/>
    <col min="1279" max="1279" width="32.85546875" customWidth="1"/>
    <col min="1282" max="1282" width="17" customWidth="1"/>
    <col min="1283" max="1283" width="19.5703125" customWidth="1"/>
    <col min="1284" max="1284" width="15.140625" bestFit="1" customWidth="1"/>
    <col min="1285" max="1285" width="16.85546875" bestFit="1" customWidth="1"/>
    <col min="1286" max="1286" width="14.7109375" customWidth="1"/>
    <col min="1287" max="1287" width="15.140625" bestFit="1" customWidth="1"/>
    <col min="1288" max="1288" width="19.28515625" customWidth="1"/>
    <col min="1289" max="1289" width="19.5703125" customWidth="1"/>
    <col min="1290" max="1290" width="14.7109375" customWidth="1"/>
    <col min="1291" max="1291" width="12.7109375" bestFit="1" customWidth="1"/>
    <col min="1293" max="1293" width="12.7109375" bestFit="1" customWidth="1"/>
    <col min="1535" max="1535" width="32.85546875" customWidth="1"/>
    <col min="1538" max="1538" width="17" customWidth="1"/>
    <col min="1539" max="1539" width="19.5703125" customWidth="1"/>
    <col min="1540" max="1540" width="15.140625" bestFit="1" customWidth="1"/>
    <col min="1541" max="1541" width="16.85546875" bestFit="1" customWidth="1"/>
    <col min="1542" max="1542" width="14.7109375" customWidth="1"/>
    <col min="1543" max="1543" width="15.140625" bestFit="1" customWidth="1"/>
    <col min="1544" max="1544" width="19.28515625" customWidth="1"/>
    <col min="1545" max="1545" width="19.5703125" customWidth="1"/>
    <col min="1546" max="1546" width="14.7109375" customWidth="1"/>
    <col min="1547" max="1547" width="12.7109375" bestFit="1" customWidth="1"/>
    <col min="1549" max="1549" width="12.7109375" bestFit="1" customWidth="1"/>
    <col min="1791" max="1791" width="32.85546875" customWidth="1"/>
    <col min="1794" max="1794" width="17" customWidth="1"/>
    <col min="1795" max="1795" width="19.5703125" customWidth="1"/>
    <col min="1796" max="1796" width="15.140625" bestFit="1" customWidth="1"/>
    <col min="1797" max="1797" width="16.85546875" bestFit="1" customWidth="1"/>
    <col min="1798" max="1798" width="14.7109375" customWidth="1"/>
    <col min="1799" max="1799" width="15.140625" bestFit="1" customWidth="1"/>
    <col min="1800" max="1800" width="19.28515625" customWidth="1"/>
    <col min="1801" max="1801" width="19.5703125" customWidth="1"/>
    <col min="1802" max="1802" width="14.7109375" customWidth="1"/>
    <col min="1803" max="1803" width="12.7109375" bestFit="1" customWidth="1"/>
    <col min="1805" max="1805" width="12.7109375" bestFit="1" customWidth="1"/>
    <col min="2047" max="2047" width="32.85546875" customWidth="1"/>
    <col min="2050" max="2050" width="17" customWidth="1"/>
    <col min="2051" max="2051" width="19.5703125" customWidth="1"/>
    <col min="2052" max="2052" width="15.140625" bestFit="1" customWidth="1"/>
    <col min="2053" max="2053" width="16.85546875" bestFit="1" customWidth="1"/>
    <col min="2054" max="2054" width="14.7109375" customWidth="1"/>
    <col min="2055" max="2055" width="15.140625" bestFit="1" customWidth="1"/>
    <col min="2056" max="2056" width="19.28515625" customWidth="1"/>
    <col min="2057" max="2057" width="19.5703125" customWidth="1"/>
    <col min="2058" max="2058" width="14.7109375" customWidth="1"/>
    <col min="2059" max="2059" width="12.7109375" bestFit="1" customWidth="1"/>
    <col min="2061" max="2061" width="12.7109375" bestFit="1" customWidth="1"/>
    <col min="2303" max="2303" width="32.85546875" customWidth="1"/>
    <col min="2306" max="2306" width="17" customWidth="1"/>
    <col min="2307" max="2307" width="19.5703125" customWidth="1"/>
    <col min="2308" max="2308" width="15.140625" bestFit="1" customWidth="1"/>
    <col min="2309" max="2309" width="16.85546875" bestFit="1" customWidth="1"/>
    <col min="2310" max="2310" width="14.7109375" customWidth="1"/>
    <col min="2311" max="2311" width="15.140625" bestFit="1" customWidth="1"/>
    <col min="2312" max="2312" width="19.28515625" customWidth="1"/>
    <col min="2313" max="2313" width="19.5703125" customWidth="1"/>
    <col min="2314" max="2314" width="14.7109375" customWidth="1"/>
    <col min="2315" max="2315" width="12.7109375" bestFit="1" customWidth="1"/>
    <col min="2317" max="2317" width="12.7109375" bestFit="1" customWidth="1"/>
    <col min="2559" max="2559" width="32.85546875" customWidth="1"/>
    <col min="2562" max="2562" width="17" customWidth="1"/>
    <col min="2563" max="2563" width="19.5703125" customWidth="1"/>
    <col min="2564" max="2564" width="15.140625" bestFit="1" customWidth="1"/>
    <col min="2565" max="2565" width="16.85546875" bestFit="1" customWidth="1"/>
    <col min="2566" max="2566" width="14.7109375" customWidth="1"/>
    <col min="2567" max="2567" width="15.140625" bestFit="1" customWidth="1"/>
    <col min="2568" max="2568" width="19.28515625" customWidth="1"/>
    <col min="2569" max="2569" width="19.5703125" customWidth="1"/>
    <col min="2570" max="2570" width="14.7109375" customWidth="1"/>
    <col min="2571" max="2571" width="12.7109375" bestFit="1" customWidth="1"/>
    <col min="2573" max="2573" width="12.7109375" bestFit="1" customWidth="1"/>
    <col min="2815" max="2815" width="32.85546875" customWidth="1"/>
    <col min="2818" max="2818" width="17" customWidth="1"/>
    <col min="2819" max="2819" width="19.5703125" customWidth="1"/>
    <col min="2820" max="2820" width="15.140625" bestFit="1" customWidth="1"/>
    <col min="2821" max="2821" width="16.85546875" bestFit="1" customWidth="1"/>
    <col min="2822" max="2822" width="14.7109375" customWidth="1"/>
    <col min="2823" max="2823" width="15.140625" bestFit="1" customWidth="1"/>
    <col min="2824" max="2824" width="19.28515625" customWidth="1"/>
    <col min="2825" max="2825" width="19.5703125" customWidth="1"/>
    <col min="2826" max="2826" width="14.7109375" customWidth="1"/>
    <col min="2827" max="2827" width="12.7109375" bestFit="1" customWidth="1"/>
    <col min="2829" max="2829" width="12.7109375" bestFit="1" customWidth="1"/>
    <col min="3071" max="3071" width="32.85546875" customWidth="1"/>
    <col min="3074" max="3074" width="17" customWidth="1"/>
    <col min="3075" max="3075" width="19.5703125" customWidth="1"/>
    <col min="3076" max="3076" width="15.140625" bestFit="1" customWidth="1"/>
    <col min="3077" max="3077" width="16.85546875" bestFit="1" customWidth="1"/>
    <col min="3078" max="3078" width="14.7109375" customWidth="1"/>
    <col min="3079" max="3079" width="15.140625" bestFit="1" customWidth="1"/>
    <col min="3080" max="3080" width="19.28515625" customWidth="1"/>
    <col min="3081" max="3081" width="19.5703125" customWidth="1"/>
    <col min="3082" max="3082" width="14.7109375" customWidth="1"/>
    <col min="3083" max="3083" width="12.7109375" bestFit="1" customWidth="1"/>
    <col min="3085" max="3085" width="12.7109375" bestFit="1" customWidth="1"/>
    <col min="3327" max="3327" width="32.85546875" customWidth="1"/>
    <col min="3330" max="3330" width="17" customWidth="1"/>
    <col min="3331" max="3331" width="19.5703125" customWidth="1"/>
    <col min="3332" max="3332" width="15.140625" bestFit="1" customWidth="1"/>
    <col min="3333" max="3333" width="16.85546875" bestFit="1" customWidth="1"/>
    <col min="3334" max="3334" width="14.7109375" customWidth="1"/>
    <col min="3335" max="3335" width="15.140625" bestFit="1" customWidth="1"/>
    <col min="3336" max="3336" width="19.28515625" customWidth="1"/>
    <col min="3337" max="3337" width="19.5703125" customWidth="1"/>
    <col min="3338" max="3338" width="14.7109375" customWidth="1"/>
    <col min="3339" max="3339" width="12.7109375" bestFit="1" customWidth="1"/>
    <col min="3341" max="3341" width="12.7109375" bestFit="1" customWidth="1"/>
    <col min="3583" max="3583" width="32.85546875" customWidth="1"/>
    <col min="3586" max="3586" width="17" customWidth="1"/>
    <col min="3587" max="3587" width="19.5703125" customWidth="1"/>
    <col min="3588" max="3588" width="15.140625" bestFit="1" customWidth="1"/>
    <col min="3589" max="3589" width="16.85546875" bestFit="1" customWidth="1"/>
    <col min="3590" max="3590" width="14.7109375" customWidth="1"/>
    <col min="3591" max="3591" width="15.140625" bestFit="1" customWidth="1"/>
    <col min="3592" max="3592" width="19.28515625" customWidth="1"/>
    <col min="3593" max="3593" width="19.5703125" customWidth="1"/>
    <col min="3594" max="3594" width="14.7109375" customWidth="1"/>
    <col min="3595" max="3595" width="12.7109375" bestFit="1" customWidth="1"/>
    <col min="3597" max="3597" width="12.7109375" bestFit="1" customWidth="1"/>
    <col min="3839" max="3839" width="32.85546875" customWidth="1"/>
    <col min="3842" max="3842" width="17" customWidth="1"/>
    <col min="3843" max="3843" width="19.5703125" customWidth="1"/>
    <col min="3844" max="3844" width="15.140625" bestFit="1" customWidth="1"/>
    <col min="3845" max="3845" width="16.85546875" bestFit="1" customWidth="1"/>
    <col min="3846" max="3846" width="14.7109375" customWidth="1"/>
    <col min="3847" max="3847" width="15.140625" bestFit="1" customWidth="1"/>
    <col min="3848" max="3848" width="19.28515625" customWidth="1"/>
    <col min="3849" max="3849" width="19.5703125" customWidth="1"/>
    <col min="3850" max="3850" width="14.7109375" customWidth="1"/>
    <col min="3851" max="3851" width="12.7109375" bestFit="1" customWidth="1"/>
    <col min="3853" max="3853" width="12.7109375" bestFit="1" customWidth="1"/>
    <col min="4095" max="4095" width="32.85546875" customWidth="1"/>
    <col min="4098" max="4098" width="17" customWidth="1"/>
    <col min="4099" max="4099" width="19.5703125" customWidth="1"/>
    <col min="4100" max="4100" width="15.140625" bestFit="1" customWidth="1"/>
    <col min="4101" max="4101" width="16.85546875" bestFit="1" customWidth="1"/>
    <col min="4102" max="4102" width="14.7109375" customWidth="1"/>
    <col min="4103" max="4103" width="15.140625" bestFit="1" customWidth="1"/>
    <col min="4104" max="4104" width="19.28515625" customWidth="1"/>
    <col min="4105" max="4105" width="19.5703125" customWidth="1"/>
    <col min="4106" max="4106" width="14.7109375" customWidth="1"/>
    <col min="4107" max="4107" width="12.7109375" bestFit="1" customWidth="1"/>
    <col min="4109" max="4109" width="12.7109375" bestFit="1" customWidth="1"/>
    <col min="4351" max="4351" width="32.85546875" customWidth="1"/>
    <col min="4354" max="4354" width="17" customWidth="1"/>
    <col min="4355" max="4355" width="19.5703125" customWidth="1"/>
    <col min="4356" max="4356" width="15.140625" bestFit="1" customWidth="1"/>
    <col min="4357" max="4357" width="16.85546875" bestFit="1" customWidth="1"/>
    <col min="4358" max="4358" width="14.7109375" customWidth="1"/>
    <col min="4359" max="4359" width="15.140625" bestFit="1" customWidth="1"/>
    <col min="4360" max="4360" width="19.28515625" customWidth="1"/>
    <col min="4361" max="4361" width="19.5703125" customWidth="1"/>
    <col min="4362" max="4362" width="14.7109375" customWidth="1"/>
    <col min="4363" max="4363" width="12.7109375" bestFit="1" customWidth="1"/>
    <col min="4365" max="4365" width="12.7109375" bestFit="1" customWidth="1"/>
    <col min="4607" max="4607" width="32.85546875" customWidth="1"/>
    <col min="4610" max="4610" width="17" customWidth="1"/>
    <col min="4611" max="4611" width="19.5703125" customWidth="1"/>
    <col min="4612" max="4612" width="15.140625" bestFit="1" customWidth="1"/>
    <col min="4613" max="4613" width="16.85546875" bestFit="1" customWidth="1"/>
    <col min="4614" max="4614" width="14.7109375" customWidth="1"/>
    <col min="4615" max="4615" width="15.140625" bestFit="1" customWidth="1"/>
    <col min="4616" max="4616" width="19.28515625" customWidth="1"/>
    <col min="4617" max="4617" width="19.5703125" customWidth="1"/>
    <col min="4618" max="4618" width="14.7109375" customWidth="1"/>
    <col min="4619" max="4619" width="12.7109375" bestFit="1" customWidth="1"/>
    <col min="4621" max="4621" width="12.7109375" bestFit="1" customWidth="1"/>
    <col min="4863" max="4863" width="32.85546875" customWidth="1"/>
    <col min="4866" max="4866" width="17" customWidth="1"/>
    <col min="4867" max="4867" width="19.5703125" customWidth="1"/>
    <col min="4868" max="4868" width="15.140625" bestFit="1" customWidth="1"/>
    <col min="4869" max="4869" width="16.85546875" bestFit="1" customWidth="1"/>
    <col min="4870" max="4870" width="14.7109375" customWidth="1"/>
    <col min="4871" max="4871" width="15.140625" bestFit="1" customWidth="1"/>
    <col min="4872" max="4872" width="19.28515625" customWidth="1"/>
    <col min="4873" max="4873" width="19.5703125" customWidth="1"/>
    <col min="4874" max="4874" width="14.7109375" customWidth="1"/>
    <col min="4875" max="4875" width="12.7109375" bestFit="1" customWidth="1"/>
    <col min="4877" max="4877" width="12.7109375" bestFit="1" customWidth="1"/>
    <col min="5119" max="5119" width="32.85546875" customWidth="1"/>
    <col min="5122" max="5122" width="17" customWidth="1"/>
    <col min="5123" max="5123" width="19.5703125" customWidth="1"/>
    <col min="5124" max="5124" width="15.140625" bestFit="1" customWidth="1"/>
    <col min="5125" max="5125" width="16.85546875" bestFit="1" customWidth="1"/>
    <col min="5126" max="5126" width="14.7109375" customWidth="1"/>
    <col min="5127" max="5127" width="15.140625" bestFit="1" customWidth="1"/>
    <col min="5128" max="5128" width="19.28515625" customWidth="1"/>
    <col min="5129" max="5129" width="19.5703125" customWidth="1"/>
    <col min="5130" max="5130" width="14.7109375" customWidth="1"/>
    <col min="5131" max="5131" width="12.7109375" bestFit="1" customWidth="1"/>
    <col min="5133" max="5133" width="12.7109375" bestFit="1" customWidth="1"/>
    <col min="5375" max="5375" width="32.85546875" customWidth="1"/>
    <col min="5378" max="5378" width="17" customWidth="1"/>
    <col min="5379" max="5379" width="19.5703125" customWidth="1"/>
    <col min="5380" max="5380" width="15.140625" bestFit="1" customWidth="1"/>
    <col min="5381" max="5381" width="16.85546875" bestFit="1" customWidth="1"/>
    <col min="5382" max="5382" width="14.7109375" customWidth="1"/>
    <col min="5383" max="5383" width="15.140625" bestFit="1" customWidth="1"/>
    <col min="5384" max="5384" width="19.28515625" customWidth="1"/>
    <col min="5385" max="5385" width="19.5703125" customWidth="1"/>
    <col min="5386" max="5386" width="14.7109375" customWidth="1"/>
    <col min="5387" max="5387" width="12.7109375" bestFit="1" customWidth="1"/>
    <col min="5389" max="5389" width="12.7109375" bestFit="1" customWidth="1"/>
    <col min="5631" max="5631" width="32.85546875" customWidth="1"/>
    <col min="5634" max="5634" width="17" customWidth="1"/>
    <col min="5635" max="5635" width="19.5703125" customWidth="1"/>
    <col min="5636" max="5636" width="15.140625" bestFit="1" customWidth="1"/>
    <col min="5637" max="5637" width="16.85546875" bestFit="1" customWidth="1"/>
    <col min="5638" max="5638" width="14.7109375" customWidth="1"/>
    <col min="5639" max="5639" width="15.140625" bestFit="1" customWidth="1"/>
    <col min="5640" max="5640" width="19.28515625" customWidth="1"/>
    <col min="5641" max="5641" width="19.5703125" customWidth="1"/>
    <col min="5642" max="5642" width="14.7109375" customWidth="1"/>
    <col min="5643" max="5643" width="12.7109375" bestFit="1" customWidth="1"/>
    <col min="5645" max="5645" width="12.7109375" bestFit="1" customWidth="1"/>
    <col min="5887" max="5887" width="32.85546875" customWidth="1"/>
    <col min="5890" max="5890" width="17" customWidth="1"/>
    <col min="5891" max="5891" width="19.5703125" customWidth="1"/>
    <col min="5892" max="5892" width="15.140625" bestFit="1" customWidth="1"/>
    <col min="5893" max="5893" width="16.85546875" bestFit="1" customWidth="1"/>
    <col min="5894" max="5894" width="14.7109375" customWidth="1"/>
    <col min="5895" max="5895" width="15.140625" bestFit="1" customWidth="1"/>
    <col min="5896" max="5896" width="19.28515625" customWidth="1"/>
    <col min="5897" max="5897" width="19.5703125" customWidth="1"/>
    <col min="5898" max="5898" width="14.7109375" customWidth="1"/>
    <col min="5899" max="5899" width="12.7109375" bestFit="1" customWidth="1"/>
    <col min="5901" max="5901" width="12.7109375" bestFit="1" customWidth="1"/>
    <col min="6143" max="6143" width="32.85546875" customWidth="1"/>
    <col min="6146" max="6146" width="17" customWidth="1"/>
    <col min="6147" max="6147" width="19.5703125" customWidth="1"/>
    <col min="6148" max="6148" width="15.140625" bestFit="1" customWidth="1"/>
    <col min="6149" max="6149" width="16.85546875" bestFit="1" customWidth="1"/>
    <col min="6150" max="6150" width="14.7109375" customWidth="1"/>
    <col min="6151" max="6151" width="15.140625" bestFit="1" customWidth="1"/>
    <col min="6152" max="6152" width="19.28515625" customWidth="1"/>
    <col min="6153" max="6153" width="19.5703125" customWidth="1"/>
    <col min="6154" max="6154" width="14.7109375" customWidth="1"/>
    <col min="6155" max="6155" width="12.7109375" bestFit="1" customWidth="1"/>
    <col min="6157" max="6157" width="12.7109375" bestFit="1" customWidth="1"/>
    <col min="6399" max="6399" width="32.85546875" customWidth="1"/>
    <col min="6402" max="6402" width="17" customWidth="1"/>
    <col min="6403" max="6403" width="19.5703125" customWidth="1"/>
    <col min="6404" max="6404" width="15.140625" bestFit="1" customWidth="1"/>
    <col min="6405" max="6405" width="16.85546875" bestFit="1" customWidth="1"/>
    <col min="6406" max="6406" width="14.7109375" customWidth="1"/>
    <col min="6407" max="6407" width="15.140625" bestFit="1" customWidth="1"/>
    <col min="6408" max="6408" width="19.28515625" customWidth="1"/>
    <col min="6409" max="6409" width="19.5703125" customWidth="1"/>
    <col min="6410" max="6410" width="14.7109375" customWidth="1"/>
    <col min="6411" max="6411" width="12.7109375" bestFit="1" customWidth="1"/>
    <col min="6413" max="6413" width="12.7109375" bestFit="1" customWidth="1"/>
    <col min="6655" max="6655" width="32.85546875" customWidth="1"/>
    <col min="6658" max="6658" width="17" customWidth="1"/>
    <col min="6659" max="6659" width="19.5703125" customWidth="1"/>
    <col min="6660" max="6660" width="15.140625" bestFit="1" customWidth="1"/>
    <col min="6661" max="6661" width="16.85546875" bestFit="1" customWidth="1"/>
    <col min="6662" max="6662" width="14.7109375" customWidth="1"/>
    <col min="6663" max="6663" width="15.140625" bestFit="1" customWidth="1"/>
    <col min="6664" max="6664" width="19.28515625" customWidth="1"/>
    <col min="6665" max="6665" width="19.5703125" customWidth="1"/>
    <col min="6666" max="6666" width="14.7109375" customWidth="1"/>
    <col min="6667" max="6667" width="12.7109375" bestFit="1" customWidth="1"/>
    <col min="6669" max="6669" width="12.7109375" bestFit="1" customWidth="1"/>
    <col min="6911" max="6911" width="32.85546875" customWidth="1"/>
    <col min="6914" max="6914" width="17" customWidth="1"/>
    <col min="6915" max="6915" width="19.5703125" customWidth="1"/>
    <col min="6916" max="6916" width="15.140625" bestFit="1" customWidth="1"/>
    <col min="6917" max="6917" width="16.85546875" bestFit="1" customWidth="1"/>
    <col min="6918" max="6918" width="14.7109375" customWidth="1"/>
    <col min="6919" max="6919" width="15.140625" bestFit="1" customWidth="1"/>
    <col min="6920" max="6920" width="19.28515625" customWidth="1"/>
    <col min="6921" max="6921" width="19.5703125" customWidth="1"/>
    <col min="6922" max="6922" width="14.7109375" customWidth="1"/>
    <col min="6923" max="6923" width="12.7109375" bestFit="1" customWidth="1"/>
    <col min="6925" max="6925" width="12.7109375" bestFit="1" customWidth="1"/>
    <col min="7167" max="7167" width="32.85546875" customWidth="1"/>
    <col min="7170" max="7170" width="17" customWidth="1"/>
    <col min="7171" max="7171" width="19.5703125" customWidth="1"/>
    <col min="7172" max="7172" width="15.140625" bestFit="1" customWidth="1"/>
    <col min="7173" max="7173" width="16.85546875" bestFit="1" customWidth="1"/>
    <col min="7174" max="7174" width="14.7109375" customWidth="1"/>
    <col min="7175" max="7175" width="15.140625" bestFit="1" customWidth="1"/>
    <col min="7176" max="7176" width="19.28515625" customWidth="1"/>
    <col min="7177" max="7177" width="19.5703125" customWidth="1"/>
    <col min="7178" max="7178" width="14.7109375" customWidth="1"/>
    <col min="7179" max="7179" width="12.7109375" bestFit="1" customWidth="1"/>
    <col min="7181" max="7181" width="12.7109375" bestFit="1" customWidth="1"/>
    <col min="7423" max="7423" width="32.85546875" customWidth="1"/>
    <col min="7426" max="7426" width="17" customWidth="1"/>
    <col min="7427" max="7427" width="19.5703125" customWidth="1"/>
    <col min="7428" max="7428" width="15.140625" bestFit="1" customWidth="1"/>
    <col min="7429" max="7429" width="16.85546875" bestFit="1" customWidth="1"/>
    <col min="7430" max="7430" width="14.7109375" customWidth="1"/>
    <col min="7431" max="7431" width="15.140625" bestFit="1" customWidth="1"/>
    <col min="7432" max="7432" width="19.28515625" customWidth="1"/>
    <col min="7433" max="7433" width="19.5703125" customWidth="1"/>
    <col min="7434" max="7434" width="14.7109375" customWidth="1"/>
    <col min="7435" max="7435" width="12.7109375" bestFit="1" customWidth="1"/>
    <col min="7437" max="7437" width="12.7109375" bestFit="1" customWidth="1"/>
    <col min="7679" max="7679" width="32.85546875" customWidth="1"/>
    <col min="7682" max="7682" width="17" customWidth="1"/>
    <col min="7683" max="7683" width="19.5703125" customWidth="1"/>
    <col min="7684" max="7684" width="15.140625" bestFit="1" customWidth="1"/>
    <col min="7685" max="7685" width="16.85546875" bestFit="1" customWidth="1"/>
    <col min="7686" max="7686" width="14.7109375" customWidth="1"/>
    <col min="7687" max="7687" width="15.140625" bestFit="1" customWidth="1"/>
    <col min="7688" max="7688" width="19.28515625" customWidth="1"/>
    <col min="7689" max="7689" width="19.5703125" customWidth="1"/>
    <col min="7690" max="7690" width="14.7109375" customWidth="1"/>
    <col min="7691" max="7691" width="12.7109375" bestFit="1" customWidth="1"/>
    <col min="7693" max="7693" width="12.7109375" bestFit="1" customWidth="1"/>
    <col min="7935" max="7935" width="32.85546875" customWidth="1"/>
    <col min="7938" max="7938" width="17" customWidth="1"/>
    <col min="7939" max="7939" width="19.5703125" customWidth="1"/>
    <col min="7940" max="7940" width="15.140625" bestFit="1" customWidth="1"/>
    <col min="7941" max="7941" width="16.85546875" bestFit="1" customWidth="1"/>
    <col min="7942" max="7942" width="14.7109375" customWidth="1"/>
    <col min="7943" max="7943" width="15.140625" bestFit="1" customWidth="1"/>
    <col min="7944" max="7944" width="19.28515625" customWidth="1"/>
    <col min="7945" max="7945" width="19.5703125" customWidth="1"/>
    <col min="7946" max="7946" width="14.7109375" customWidth="1"/>
    <col min="7947" max="7947" width="12.7109375" bestFit="1" customWidth="1"/>
    <col min="7949" max="7949" width="12.7109375" bestFit="1" customWidth="1"/>
    <col min="8191" max="8191" width="32.85546875" customWidth="1"/>
    <col min="8194" max="8194" width="17" customWidth="1"/>
    <col min="8195" max="8195" width="19.5703125" customWidth="1"/>
    <col min="8196" max="8196" width="15.140625" bestFit="1" customWidth="1"/>
    <col min="8197" max="8197" width="16.85546875" bestFit="1" customWidth="1"/>
    <col min="8198" max="8198" width="14.7109375" customWidth="1"/>
    <col min="8199" max="8199" width="15.140625" bestFit="1" customWidth="1"/>
    <col min="8200" max="8200" width="19.28515625" customWidth="1"/>
    <col min="8201" max="8201" width="19.5703125" customWidth="1"/>
    <col min="8202" max="8202" width="14.7109375" customWidth="1"/>
    <col min="8203" max="8203" width="12.7109375" bestFit="1" customWidth="1"/>
    <col min="8205" max="8205" width="12.7109375" bestFit="1" customWidth="1"/>
    <col min="8447" max="8447" width="32.85546875" customWidth="1"/>
    <col min="8450" max="8450" width="17" customWidth="1"/>
    <col min="8451" max="8451" width="19.5703125" customWidth="1"/>
    <col min="8452" max="8452" width="15.140625" bestFit="1" customWidth="1"/>
    <col min="8453" max="8453" width="16.85546875" bestFit="1" customWidth="1"/>
    <col min="8454" max="8454" width="14.7109375" customWidth="1"/>
    <col min="8455" max="8455" width="15.140625" bestFit="1" customWidth="1"/>
    <col min="8456" max="8456" width="19.28515625" customWidth="1"/>
    <col min="8457" max="8457" width="19.5703125" customWidth="1"/>
    <col min="8458" max="8458" width="14.7109375" customWidth="1"/>
    <col min="8459" max="8459" width="12.7109375" bestFit="1" customWidth="1"/>
    <col min="8461" max="8461" width="12.7109375" bestFit="1" customWidth="1"/>
    <col min="8703" max="8703" width="32.85546875" customWidth="1"/>
    <col min="8706" max="8706" width="17" customWidth="1"/>
    <col min="8707" max="8707" width="19.5703125" customWidth="1"/>
    <col min="8708" max="8708" width="15.140625" bestFit="1" customWidth="1"/>
    <col min="8709" max="8709" width="16.85546875" bestFit="1" customWidth="1"/>
    <col min="8710" max="8710" width="14.7109375" customWidth="1"/>
    <col min="8711" max="8711" width="15.140625" bestFit="1" customWidth="1"/>
    <col min="8712" max="8712" width="19.28515625" customWidth="1"/>
    <col min="8713" max="8713" width="19.5703125" customWidth="1"/>
    <col min="8714" max="8714" width="14.7109375" customWidth="1"/>
    <col min="8715" max="8715" width="12.7109375" bestFit="1" customWidth="1"/>
    <col min="8717" max="8717" width="12.7109375" bestFit="1" customWidth="1"/>
    <col min="8959" max="8959" width="32.85546875" customWidth="1"/>
    <col min="8962" max="8962" width="17" customWidth="1"/>
    <col min="8963" max="8963" width="19.5703125" customWidth="1"/>
    <col min="8964" max="8964" width="15.140625" bestFit="1" customWidth="1"/>
    <col min="8965" max="8965" width="16.85546875" bestFit="1" customWidth="1"/>
    <col min="8966" max="8966" width="14.7109375" customWidth="1"/>
    <col min="8967" max="8967" width="15.140625" bestFit="1" customWidth="1"/>
    <col min="8968" max="8968" width="19.28515625" customWidth="1"/>
    <col min="8969" max="8969" width="19.5703125" customWidth="1"/>
    <col min="8970" max="8970" width="14.7109375" customWidth="1"/>
    <col min="8971" max="8971" width="12.7109375" bestFit="1" customWidth="1"/>
    <col min="8973" max="8973" width="12.7109375" bestFit="1" customWidth="1"/>
    <col min="9215" max="9215" width="32.85546875" customWidth="1"/>
    <col min="9218" max="9218" width="17" customWidth="1"/>
    <col min="9219" max="9219" width="19.5703125" customWidth="1"/>
    <col min="9220" max="9220" width="15.140625" bestFit="1" customWidth="1"/>
    <col min="9221" max="9221" width="16.85546875" bestFit="1" customWidth="1"/>
    <col min="9222" max="9222" width="14.7109375" customWidth="1"/>
    <col min="9223" max="9223" width="15.140625" bestFit="1" customWidth="1"/>
    <col min="9224" max="9224" width="19.28515625" customWidth="1"/>
    <col min="9225" max="9225" width="19.5703125" customWidth="1"/>
    <col min="9226" max="9226" width="14.7109375" customWidth="1"/>
    <col min="9227" max="9227" width="12.7109375" bestFit="1" customWidth="1"/>
    <col min="9229" max="9229" width="12.7109375" bestFit="1" customWidth="1"/>
    <col min="9471" max="9471" width="32.85546875" customWidth="1"/>
    <col min="9474" max="9474" width="17" customWidth="1"/>
    <col min="9475" max="9475" width="19.5703125" customWidth="1"/>
    <col min="9476" max="9476" width="15.140625" bestFit="1" customWidth="1"/>
    <col min="9477" max="9477" width="16.85546875" bestFit="1" customWidth="1"/>
    <col min="9478" max="9478" width="14.7109375" customWidth="1"/>
    <col min="9479" max="9479" width="15.140625" bestFit="1" customWidth="1"/>
    <col min="9480" max="9480" width="19.28515625" customWidth="1"/>
    <col min="9481" max="9481" width="19.5703125" customWidth="1"/>
    <col min="9482" max="9482" width="14.7109375" customWidth="1"/>
    <col min="9483" max="9483" width="12.7109375" bestFit="1" customWidth="1"/>
    <col min="9485" max="9485" width="12.7109375" bestFit="1" customWidth="1"/>
    <col min="9727" max="9727" width="32.85546875" customWidth="1"/>
    <col min="9730" max="9730" width="17" customWidth="1"/>
    <col min="9731" max="9731" width="19.5703125" customWidth="1"/>
    <col min="9732" max="9732" width="15.140625" bestFit="1" customWidth="1"/>
    <col min="9733" max="9733" width="16.85546875" bestFit="1" customWidth="1"/>
    <col min="9734" max="9734" width="14.7109375" customWidth="1"/>
    <col min="9735" max="9735" width="15.140625" bestFit="1" customWidth="1"/>
    <col min="9736" max="9736" width="19.28515625" customWidth="1"/>
    <col min="9737" max="9737" width="19.5703125" customWidth="1"/>
    <col min="9738" max="9738" width="14.7109375" customWidth="1"/>
    <col min="9739" max="9739" width="12.7109375" bestFit="1" customWidth="1"/>
    <col min="9741" max="9741" width="12.7109375" bestFit="1" customWidth="1"/>
    <col min="9983" max="9983" width="32.85546875" customWidth="1"/>
    <col min="9986" max="9986" width="17" customWidth="1"/>
    <col min="9987" max="9987" width="19.5703125" customWidth="1"/>
    <col min="9988" max="9988" width="15.140625" bestFit="1" customWidth="1"/>
    <col min="9989" max="9989" width="16.85546875" bestFit="1" customWidth="1"/>
    <col min="9990" max="9990" width="14.7109375" customWidth="1"/>
    <col min="9991" max="9991" width="15.140625" bestFit="1" customWidth="1"/>
    <col min="9992" max="9992" width="19.28515625" customWidth="1"/>
    <col min="9993" max="9993" width="19.5703125" customWidth="1"/>
    <col min="9994" max="9994" width="14.7109375" customWidth="1"/>
    <col min="9995" max="9995" width="12.7109375" bestFit="1" customWidth="1"/>
    <col min="9997" max="9997" width="12.7109375" bestFit="1" customWidth="1"/>
    <col min="10239" max="10239" width="32.85546875" customWidth="1"/>
    <col min="10242" max="10242" width="17" customWidth="1"/>
    <col min="10243" max="10243" width="19.5703125" customWidth="1"/>
    <col min="10244" max="10244" width="15.140625" bestFit="1" customWidth="1"/>
    <col min="10245" max="10245" width="16.85546875" bestFit="1" customWidth="1"/>
    <col min="10246" max="10246" width="14.7109375" customWidth="1"/>
    <col min="10247" max="10247" width="15.140625" bestFit="1" customWidth="1"/>
    <col min="10248" max="10248" width="19.28515625" customWidth="1"/>
    <col min="10249" max="10249" width="19.5703125" customWidth="1"/>
    <col min="10250" max="10250" width="14.7109375" customWidth="1"/>
    <col min="10251" max="10251" width="12.7109375" bestFit="1" customWidth="1"/>
    <col min="10253" max="10253" width="12.7109375" bestFit="1" customWidth="1"/>
    <col min="10495" max="10495" width="32.85546875" customWidth="1"/>
    <col min="10498" max="10498" width="17" customWidth="1"/>
    <col min="10499" max="10499" width="19.5703125" customWidth="1"/>
    <col min="10500" max="10500" width="15.140625" bestFit="1" customWidth="1"/>
    <col min="10501" max="10501" width="16.85546875" bestFit="1" customWidth="1"/>
    <col min="10502" max="10502" width="14.7109375" customWidth="1"/>
    <col min="10503" max="10503" width="15.140625" bestFit="1" customWidth="1"/>
    <col min="10504" max="10504" width="19.28515625" customWidth="1"/>
    <col min="10505" max="10505" width="19.5703125" customWidth="1"/>
    <col min="10506" max="10506" width="14.7109375" customWidth="1"/>
    <col min="10507" max="10507" width="12.7109375" bestFit="1" customWidth="1"/>
    <col min="10509" max="10509" width="12.7109375" bestFit="1" customWidth="1"/>
    <col min="10751" max="10751" width="32.85546875" customWidth="1"/>
    <col min="10754" max="10754" width="17" customWidth="1"/>
    <col min="10755" max="10755" width="19.5703125" customWidth="1"/>
    <col min="10756" max="10756" width="15.140625" bestFit="1" customWidth="1"/>
    <col min="10757" max="10757" width="16.85546875" bestFit="1" customWidth="1"/>
    <col min="10758" max="10758" width="14.7109375" customWidth="1"/>
    <col min="10759" max="10759" width="15.140625" bestFit="1" customWidth="1"/>
    <col min="10760" max="10760" width="19.28515625" customWidth="1"/>
    <col min="10761" max="10761" width="19.5703125" customWidth="1"/>
    <col min="10762" max="10762" width="14.7109375" customWidth="1"/>
    <col min="10763" max="10763" width="12.7109375" bestFit="1" customWidth="1"/>
    <col min="10765" max="10765" width="12.7109375" bestFit="1" customWidth="1"/>
    <col min="11007" max="11007" width="32.85546875" customWidth="1"/>
    <col min="11010" max="11010" width="17" customWidth="1"/>
    <col min="11011" max="11011" width="19.5703125" customWidth="1"/>
    <col min="11012" max="11012" width="15.140625" bestFit="1" customWidth="1"/>
    <col min="11013" max="11013" width="16.85546875" bestFit="1" customWidth="1"/>
    <col min="11014" max="11014" width="14.7109375" customWidth="1"/>
    <col min="11015" max="11015" width="15.140625" bestFit="1" customWidth="1"/>
    <col min="11016" max="11016" width="19.28515625" customWidth="1"/>
    <col min="11017" max="11017" width="19.5703125" customWidth="1"/>
    <col min="11018" max="11018" width="14.7109375" customWidth="1"/>
    <col min="11019" max="11019" width="12.7109375" bestFit="1" customWidth="1"/>
    <col min="11021" max="11021" width="12.7109375" bestFit="1" customWidth="1"/>
    <col min="11263" max="11263" width="32.85546875" customWidth="1"/>
    <col min="11266" max="11266" width="17" customWidth="1"/>
    <col min="11267" max="11267" width="19.5703125" customWidth="1"/>
    <col min="11268" max="11268" width="15.140625" bestFit="1" customWidth="1"/>
    <col min="11269" max="11269" width="16.85546875" bestFit="1" customWidth="1"/>
    <col min="11270" max="11270" width="14.7109375" customWidth="1"/>
    <col min="11271" max="11271" width="15.140625" bestFit="1" customWidth="1"/>
    <col min="11272" max="11272" width="19.28515625" customWidth="1"/>
    <col min="11273" max="11273" width="19.5703125" customWidth="1"/>
    <col min="11274" max="11274" width="14.7109375" customWidth="1"/>
    <col min="11275" max="11275" width="12.7109375" bestFit="1" customWidth="1"/>
    <col min="11277" max="11277" width="12.7109375" bestFit="1" customWidth="1"/>
    <col min="11519" max="11519" width="32.85546875" customWidth="1"/>
    <col min="11522" max="11522" width="17" customWidth="1"/>
    <col min="11523" max="11523" width="19.5703125" customWidth="1"/>
    <col min="11524" max="11524" width="15.140625" bestFit="1" customWidth="1"/>
    <col min="11525" max="11525" width="16.85546875" bestFit="1" customWidth="1"/>
    <col min="11526" max="11526" width="14.7109375" customWidth="1"/>
    <col min="11527" max="11527" width="15.140625" bestFit="1" customWidth="1"/>
    <col min="11528" max="11528" width="19.28515625" customWidth="1"/>
    <col min="11529" max="11529" width="19.5703125" customWidth="1"/>
    <col min="11530" max="11530" width="14.7109375" customWidth="1"/>
    <col min="11531" max="11531" width="12.7109375" bestFit="1" customWidth="1"/>
    <col min="11533" max="11533" width="12.7109375" bestFit="1" customWidth="1"/>
    <col min="11775" max="11775" width="32.85546875" customWidth="1"/>
    <col min="11778" max="11778" width="17" customWidth="1"/>
    <col min="11779" max="11779" width="19.5703125" customWidth="1"/>
    <col min="11780" max="11780" width="15.140625" bestFit="1" customWidth="1"/>
    <col min="11781" max="11781" width="16.85546875" bestFit="1" customWidth="1"/>
    <col min="11782" max="11782" width="14.7109375" customWidth="1"/>
    <col min="11783" max="11783" width="15.140625" bestFit="1" customWidth="1"/>
    <col min="11784" max="11784" width="19.28515625" customWidth="1"/>
    <col min="11785" max="11785" width="19.5703125" customWidth="1"/>
    <col min="11786" max="11786" width="14.7109375" customWidth="1"/>
    <col min="11787" max="11787" width="12.7109375" bestFit="1" customWidth="1"/>
    <col min="11789" max="11789" width="12.7109375" bestFit="1" customWidth="1"/>
    <col min="12031" max="12031" width="32.85546875" customWidth="1"/>
    <col min="12034" max="12034" width="17" customWidth="1"/>
    <col min="12035" max="12035" width="19.5703125" customWidth="1"/>
    <col min="12036" max="12036" width="15.140625" bestFit="1" customWidth="1"/>
    <col min="12037" max="12037" width="16.85546875" bestFit="1" customWidth="1"/>
    <col min="12038" max="12038" width="14.7109375" customWidth="1"/>
    <col min="12039" max="12039" width="15.140625" bestFit="1" customWidth="1"/>
    <col min="12040" max="12040" width="19.28515625" customWidth="1"/>
    <col min="12041" max="12041" width="19.5703125" customWidth="1"/>
    <col min="12042" max="12042" width="14.7109375" customWidth="1"/>
    <col min="12043" max="12043" width="12.7109375" bestFit="1" customWidth="1"/>
    <col min="12045" max="12045" width="12.7109375" bestFit="1" customWidth="1"/>
    <col min="12287" max="12287" width="32.85546875" customWidth="1"/>
    <col min="12290" max="12290" width="17" customWidth="1"/>
    <col min="12291" max="12291" width="19.5703125" customWidth="1"/>
    <col min="12292" max="12292" width="15.140625" bestFit="1" customWidth="1"/>
    <col min="12293" max="12293" width="16.85546875" bestFit="1" customWidth="1"/>
    <col min="12294" max="12294" width="14.7109375" customWidth="1"/>
    <col min="12295" max="12295" width="15.140625" bestFit="1" customWidth="1"/>
    <col min="12296" max="12296" width="19.28515625" customWidth="1"/>
    <col min="12297" max="12297" width="19.5703125" customWidth="1"/>
    <col min="12298" max="12298" width="14.7109375" customWidth="1"/>
    <col min="12299" max="12299" width="12.7109375" bestFit="1" customWidth="1"/>
    <col min="12301" max="12301" width="12.7109375" bestFit="1" customWidth="1"/>
    <col min="12543" max="12543" width="32.85546875" customWidth="1"/>
    <col min="12546" max="12546" width="17" customWidth="1"/>
    <col min="12547" max="12547" width="19.5703125" customWidth="1"/>
    <col min="12548" max="12548" width="15.140625" bestFit="1" customWidth="1"/>
    <col min="12549" max="12549" width="16.85546875" bestFit="1" customWidth="1"/>
    <col min="12550" max="12550" width="14.7109375" customWidth="1"/>
    <col min="12551" max="12551" width="15.140625" bestFit="1" customWidth="1"/>
    <col min="12552" max="12552" width="19.28515625" customWidth="1"/>
    <col min="12553" max="12553" width="19.5703125" customWidth="1"/>
    <col min="12554" max="12554" width="14.7109375" customWidth="1"/>
    <col min="12555" max="12555" width="12.7109375" bestFit="1" customWidth="1"/>
    <col min="12557" max="12557" width="12.7109375" bestFit="1" customWidth="1"/>
    <col min="12799" max="12799" width="32.85546875" customWidth="1"/>
    <col min="12802" max="12802" width="17" customWidth="1"/>
    <col min="12803" max="12803" width="19.5703125" customWidth="1"/>
    <col min="12804" max="12804" width="15.140625" bestFit="1" customWidth="1"/>
    <col min="12805" max="12805" width="16.85546875" bestFit="1" customWidth="1"/>
    <col min="12806" max="12806" width="14.7109375" customWidth="1"/>
    <col min="12807" max="12807" width="15.140625" bestFit="1" customWidth="1"/>
    <col min="12808" max="12808" width="19.28515625" customWidth="1"/>
    <col min="12809" max="12809" width="19.5703125" customWidth="1"/>
    <col min="12810" max="12810" width="14.7109375" customWidth="1"/>
    <col min="12811" max="12811" width="12.7109375" bestFit="1" customWidth="1"/>
    <col min="12813" max="12813" width="12.7109375" bestFit="1" customWidth="1"/>
    <col min="13055" max="13055" width="32.85546875" customWidth="1"/>
    <col min="13058" max="13058" width="17" customWidth="1"/>
    <col min="13059" max="13059" width="19.5703125" customWidth="1"/>
    <col min="13060" max="13060" width="15.140625" bestFit="1" customWidth="1"/>
    <col min="13061" max="13061" width="16.85546875" bestFit="1" customWidth="1"/>
    <col min="13062" max="13062" width="14.7109375" customWidth="1"/>
    <col min="13063" max="13063" width="15.140625" bestFit="1" customWidth="1"/>
    <col min="13064" max="13064" width="19.28515625" customWidth="1"/>
    <col min="13065" max="13065" width="19.5703125" customWidth="1"/>
    <col min="13066" max="13066" width="14.7109375" customWidth="1"/>
    <col min="13067" max="13067" width="12.7109375" bestFit="1" customWidth="1"/>
    <col min="13069" max="13069" width="12.7109375" bestFit="1" customWidth="1"/>
    <col min="13311" max="13311" width="32.85546875" customWidth="1"/>
    <col min="13314" max="13314" width="17" customWidth="1"/>
    <col min="13315" max="13315" width="19.5703125" customWidth="1"/>
    <col min="13316" max="13316" width="15.140625" bestFit="1" customWidth="1"/>
    <col min="13317" max="13317" width="16.85546875" bestFit="1" customWidth="1"/>
    <col min="13318" max="13318" width="14.7109375" customWidth="1"/>
    <col min="13319" max="13319" width="15.140625" bestFit="1" customWidth="1"/>
    <col min="13320" max="13320" width="19.28515625" customWidth="1"/>
    <col min="13321" max="13321" width="19.5703125" customWidth="1"/>
    <col min="13322" max="13322" width="14.7109375" customWidth="1"/>
    <col min="13323" max="13323" width="12.7109375" bestFit="1" customWidth="1"/>
    <col min="13325" max="13325" width="12.7109375" bestFit="1" customWidth="1"/>
    <col min="13567" max="13567" width="32.85546875" customWidth="1"/>
    <col min="13570" max="13570" width="17" customWidth="1"/>
    <col min="13571" max="13571" width="19.5703125" customWidth="1"/>
    <col min="13572" max="13572" width="15.140625" bestFit="1" customWidth="1"/>
    <col min="13573" max="13573" width="16.85546875" bestFit="1" customWidth="1"/>
    <col min="13574" max="13574" width="14.7109375" customWidth="1"/>
    <col min="13575" max="13575" width="15.140625" bestFit="1" customWidth="1"/>
    <col min="13576" max="13576" width="19.28515625" customWidth="1"/>
    <col min="13577" max="13577" width="19.5703125" customWidth="1"/>
    <col min="13578" max="13578" width="14.7109375" customWidth="1"/>
    <col min="13579" max="13579" width="12.7109375" bestFit="1" customWidth="1"/>
    <col min="13581" max="13581" width="12.7109375" bestFit="1" customWidth="1"/>
    <col min="13823" max="13823" width="32.85546875" customWidth="1"/>
    <col min="13826" max="13826" width="17" customWidth="1"/>
    <col min="13827" max="13827" width="19.5703125" customWidth="1"/>
    <col min="13828" max="13828" width="15.140625" bestFit="1" customWidth="1"/>
    <col min="13829" max="13829" width="16.85546875" bestFit="1" customWidth="1"/>
    <col min="13830" max="13830" width="14.7109375" customWidth="1"/>
    <col min="13831" max="13831" width="15.140625" bestFit="1" customWidth="1"/>
    <col min="13832" max="13832" width="19.28515625" customWidth="1"/>
    <col min="13833" max="13833" width="19.5703125" customWidth="1"/>
    <col min="13834" max="13834" width="14.7109375" customWidth="1"/>
    <col min="13835" max="13835" width="12.7109375" bestFit="1" customWidth="1"/>
    <col min="13837" max="13837" width="12.7109375" bestFit="1" customWidth="1"/>
    <col min="14079" max="14079" width="32.85546875" customWidth="1"/>
    <col min="14082" max="14082" width="17" customWidth="1"/>
    <col min="14083" max="14083" width="19.5703125" customWidth="1"/>
    <col min="14084" max="14084" width="15.140625" bestFit="1" customWidth="1"/>
    <col min="14085" max="14085" width="16.85546875" bestFit="1" customWidth="1"/>
    <col min="14086" max="14086" width="14.7109375" customWidth="1"/>
    <col min="14087" max="14087" width="15.140625" bestFit="1" customWidth="1"/>
    <col min="14088" max="14088" width="19.28515625" customWidth="1"/>
    <col min="14089" max="14089" width="19.5703125" customWidth="1"/>
    <col min="14090" max="14090" width="14.7109375" customWidth="1"/>
    <col min="14091" max="14091" width="12.7109375" bestFit="1" customWidth="1"/>
    <col min="14093" max="14093" width="12.7109375" bestFit="1" customWidth="1"/>
    <col min="14335" max="14335" width="32.85546875" customWidth="1"/>
    <col min="14338" max="14338" width="17" customWidth="1"/>
    <col min="14339" max="14339" width="19.5703125" customWidth="1"/>
    <col min="14340" max="14340" width="15.140625" bestFit="1" customWidth="1"/>
    <col min="14341" max="14341" width="16.85546875" bestFit="1" customWidth="1"/>
    <col min="14342" max="14342" width="14.7109375" customWidth="1"/>
    <col min="14343" max="14343" width="15.140625" bestFit="1" customWidth="1"/>
    <col min="14344" max="14344" width="19.28515625" customWidth="1"/>
    <col min="14345" max="14345" width="19.5703125" customWidth="1"/>
    <col min="14346" max="14346" width="14.7109375" customWidth="1"/>
    <col min="14347" max="14347" width="12.7109375" bestFit="1" customWidth="1"/>
    <col min="14349" max="14349" width="12.7109375" bestFit="1" customWidth="1"/>
    <col min="14591" max="14591" width="32.85546875" customWidth="1"/>
    <col min="14594" max="14594" width="17" customWidth="1"/>
    <col min="14595" max="14595" width="19.5703125" customWidth="1"/>
    <col min="14596" max="14596" width="15.140625" bestFit="1" customWidth="1"/>
    <col min="14597" max="14597" width="16.85546875" bestFit="1" customWidth="1"/>
    <col min="14598" max="14598" width="14.7109375" customWidth="1"/>
    <col min="14599" max="14599" width="15.140625" bestFit="1" customWidth="1"/>
    <col min="14600" max="14600" width="19.28515625" customWidth="1"/>
    <col min="14601" max="14601" width="19.5703125" customWidth="1"/>
    <col min="14602" max="14602" width="14.7109375" customWidth="1"/>
    <col min="14603" max="14603" width="12.7109375" bestFit="1" customWidth="1"/>
    <col min="14605" max="14605" width="12.7109375" bestFit="1" customWidth="1"/>
    <col min="14847" max="14847" width="32.85546875" customWidth="1"/>
    <col min="14850" max="14850" width="17" customWidth="1"/>
    <col min="14851" max="14851" width="19.5703125" customWidth="1"/>
    <col min="14852" max="14852" width="15.140625" bestFit="1" customWidth="1"/>
    <col min="14853" max="14853" width="16.85546875" bestFit="1" customWidth="1"/>
    <col min="14854" max="14854" width="14.7109375" customWidth="1"/>
    <col min="14855" max="14855" width="15.140625" bestFit="1" customWidth="1"/>
    <col min="14856" max="14856" width="19.28515625" customWidth="1"/>
    <col min="14857" max="14857" width="19.5703125" customWidth="1"/>
    <col min="14858" max="14858" width="14.7109375" customWidth="1"/>
    <col min="14859" max="14859" width="12.7109375" bestFit="1" customWidth="1"/>
    <col min="14861" max="14861" width="12.7109375" bestFit="1" customWidth="1"/>
    <col min="15103" max="15103" width="32.85546875" customWidth="1"/>
    <col min="15106" max="15106" width="17" customWidth="1"/>
    <col min="15107" max="15107" width="19.5703125" customWidth="1"/>
    <col min="15108" max="15108" width="15.140625" bestFit="1" customWidth="1"/>
    <col min="15109" max="15109" width="16.85546875" bestFit="1" customWidth="1"/>
    <col min="15110" max="15110" width="14.7109375" customWidth="1"/>
    <col min="15111" max="15111" width="15.140625" bestFit="1" customWidth="1"/>
    <col min="15112" max="15112" width="19.28515625" customWidth="1"/>
    <col min="15113" max="15113" width="19.5703125" customWidth="1"/>
    <col min="15114" max="15114" width="14.7109375" customWidth="1"/>
    <col min="15115" max="15115" width="12.7109375" bestFit="1" customWidth="1"/>
    <col min="15117" max="15117" width="12.7109375" bestFit="1" customWidth="1"/>
    <col min="15359" max="15359" width="32.85546875" customWidth="1"/>
    <col min="15362" max="15362" width="17" customWidth="1"/>
    <col min="15363" max="15363" width="19.5703125" customWidth="1"/>
    <col min="15364" max="15364" width="15.140625" bestFit="1" customWidth="1"/>
    <col min="15365" max="15365" width="16.85546875" bestFit="1" customWidth="1"/>
    <col min="15366" max="15366" width="14.7109375" customWidth="1"/>
    <col min="15367" max="15367" width="15.140625" bestFit="1" customWidth="1"/>
    <col min="15368" max="15368" width="19.28515625" customWidth="1"/>
    <col min="15369" max="15369" width="19.5703125" customWidth="1"/>
    <col min="15370" max="15370" width="14.7109375" customWidth="1"/>
    <col min="15371" max="15371" width="12.7109375" bestFit="1" customWidth="1"/>
    <col min="15373" max="15373" width="12.7109375" bestFit="1" customWidth="1"/>
    <col min="15615" max="15615" width="32.85546875" customWidth="1"/>
    <col min="15618" max="15618" width="17" customWidth="1"/>
    <col min="15619" max="15619" width="19.5703125" customWidth="1"/>
    <col min="15620" max="15620" width="15.140625" bestFit="1" customWidth="1"/>
    <col min="15621" max="15621" width="16.85546875" bestFit="1" customWidth="1"/>
    <col min="15622" max="15622" width="14.7109375" customWidth="1"/>
    <col min="15623" max="15623" width="15.140625" bestFit="1" customWidth="1"/>
    <col min="15624" max="15624" width="19.28515625" customWidth="1"/>
    <col min="15625" max="15625" width="19.5703125" customWidth="1"/>
    <col min="15626" max="15626" width="14.7109375" customWidth="1"/>
    <col min="15627" max="15627" width="12.7109375" bestFit="1" customWidth="1"/>
    <col min="15629" max="15629" width="12.7109375" bestFit="1" customWidth="1"/>
    <col min="15871" max="15871" width="32.85546875" customWidth="1"/>
    <col min="15874" max="15874" width="17" customWidth="1"/>
    <col min="15875" max="15875" width="19.5703125" customWidth="1"/>
    <col min="15876" max="15876" width="15.140625" bestFit="1" customWidth="1"/>
    <col min="15877" max="15877" width="16.85546875" bestFit="1" customWidth="1"/>
    <col min="15878" max="15878" width="14.7109375" customWidth="1"/>
    <col min="15879" max="15879" width="15.140625" bestFit="1" customWidth="1"/>
    <col min="15880" max="15880" width="19.28515625" customWidth="1"/>
    <col min="15881" max="15881" width="19.5703125" customWidth="1"/>
    <col min="15882" max="15882" width="14.7109375" customWidth="1"/>
    <col min="15883" max="15883" width="12.7109375" bestFit="1" customWidth="1"/>
    <col min="15885" max="15885" width="12.7109375" bestFit="1" customWidth="1"/>
    <col min="16127" max="16127" width="32.85546875" customWidth="1"/>
    <col min="16130" max="16130" width="17" customWidth="1"/>
    <col min="16131" max="16131" width="19.5703125" customWidth="1"/>
    <col min="16132" max="16132" width="15.140625" bestFit="1" customWidth="1"/>
    <col min="16133" max="16133" width="16.85546875" bestFit="1" customWidth="1"/>
    <col min="16134" max="16134" width="14.7109375" customWidth="1"/>
    <col min="16135" max="16135" width="15.140625" bestFit="1" customWidth="1"/>
    <col min="16136" max="16136" width="19.28515625" customWidth="1"/>
    <col min="16137" max="16137" width="19.5703125" customWidth="1"/>
    <col min="16138" max="16138" width="14.7109375" customWidth="1"/>
    <col min="16139" max="16139" width="12.7109375" bestFit="1" customWidth="1"/>
    <col min="16141" max="16141" width="12.7109375" bestFit="1" customWidth="1"/>
  </cols>
  <sheetData>
    <row r="1" spans="1:12">
      <c r="A1" s="424" t="s">
        <v>32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2" ht="15" customHeight="1">
      <c r="A2" s="398" t="s">
        <v>33</v>
      </c>
      <c r="B2" s="398" t="s">
        <v>2</v>
      </c>
      <c r="C2" s="399" t="s">
        <v>3</v>
      </c>
      <c r="D2" s="399" t="s">
        <v>4</v>
      </c>
      <c r="E2" s="399" t="s">
        <v>5</v>
      </c>
      <c r="F2" s="399" t="s">
        <v>6</v>
      </c>
      <c r="G2" s="399"/>
      <c r="H2" s="399"/>
      <c r="I2" s="399"/>
      <c r="J2" s="399"/>
      <c r="K2" s="399"/>
      <c r="L2" s="399"/>
    </row>
    <row r="3" spans="1:12" ht="25.5">
      <c r="A3" s="398"/>
      <c r="B3" s="398"/>
      <c r="C3" s="399"/>
      <c r="D3" s="399"/>
      <c r="E3" s="399"/>
      <c r="F3" s="335" t="s">
        <v>7</v>
      </c>
      <c r="G3" s="335" t="s">
        <v>8</v>
      </c>
      <c r="H3" s="335" t="s">
        <v>9</v>
      </c>
      <c r="I3" s="335" t="s">
        <v>10</v>
      </c>
      <c r="J3" s="335" t="s">
        <v>11</v>
      </c>
      <c r="K3" s="335" t="s">
        <v>246</v>
      </c>
      <c r="L3" s="335" t="s">
        <v>12</v>
      </c>
    </row>
    <row r="4" spans="1:12" ht="63.75">
      <c r="A4" s="336" t="s">
        <v>34</v>
      </c>
      <c r="B4" s="337" t="s">
        <v>35</v>
      </c>
      <c r="C4" s="338">
        <v>100</v>
      </c>
      <c r="D4" s="30"/>
      <c r="E4" s="30"/>
      <c r="F4" s="30"/>
      <c r="G4" s="30"/>
      <c r="H4" s="30"/>
      <c r="I4" s="30"/>
      <c r="J4" s="30"/>
      <c r="K4" s="30"/>
      <c r="L4" s="30"/>
    </row>
    <row r="5" spans="1:12" ht="63.75">
      <c r="A5" s="378" t="s">
        <v>36</v>
      </c>
      <c r="B5" s="379" t="s">
        <v>37</v>
      </c>
      <c r="C5" s="380">
        <v>3</v>
      </c>
      <c r="D5" s="340"/>
      <c r="E5" s="340"/>
      <c r="F5" s="340"/>
      <c r="G5" s="341"/>
      <c r="H5" s="340"/>
      <c r="I5" s="341"/>
      <c r="J5" s="30"/>
      <c r="K5" s="30"/>
      <c r="L5" s="30"/>
    </row>
    <row r="6" spans="1:12" ht="38.25">
      <c r="A6" s="31" t="s">
        <v>346</v>
      </c>
      <c r="B6" s="32"/>
      <c r="C6" s="339"/>
      <c r="D6" s="30">
        <v>115115999</v>
      </c>
      <c r="E6" s="30">
        <v>115115999</v>
      </c>
      <c r="F6" s="30">
        <v>15115999</v>
      </c>
      <c r="G6" s="30"/>
      <c r="H6" s="30"/>
      <c r="I6" s="30">
        <v>100000000</v>
      </c>
      <c r="J6" s="30"/>
      <c r="K6" s="30"/>
      <c r="L6" s="30"/>
    </row>
    <row r="7" spans="1:12" ht="25.5">
      <c r="A7" s="31" t="s">
        <v>347</v>
      </c>
      <c r="B7" s="32"/>
      <c r="C7" s="339">
        <v>1</v>
      </c>
      <c r="D7" s="30">
        <v>34884001</v>
      </c>
      <c r="E7" s="30">
        <v>34884001</v>
      </c>
      <c r="F7" s="30">
        <v>34884001</v>
      </c>
      <c r="G7" s="30"/>
      <c r="H7" s="30"/>
      <c r="I7" s="30"/>
      <c r="J7" s="30"/>
      <c r="K7" s="30"/>
      <c r="L7" s="30"/>
    </row>
    <row r="8" spans="1:12" ht="25.5">
      <c r="A8" s="31" t="s">
        <v>38</v>
      </c>
      <c r="B8" s="342" t="s">
        <v>39</v>
      </c>
      <c r="C8" s="342"/>
      <c r="D8" s="161">
        <v>2623707615</v>
      </c>
      <c r="E8" s="30">
        <v>2623707615</v>
      </c>
      <c r="F8" s="30"/>
      <c r="G8" s="161">
        <v>2588411100</v>
      </c>
      <c r="H8" s="30"/>
      <c r="I8" s="30">
        <v>35296515</v>
      </c>
      <c r="J8" s="30"/>
      <c r="K8" s="30"/>
      <c r="L8" s="30"/>
    </row>
    <row r="9" spans="1:12" ht="25.5">
      <c r="A9" s="336" t="s">
        <v>40</v>
      </c>
      <c r="B9" s="337" t="s">
        <v>14</v>
      </c>
      <c r="C9" s="343">
        <v>25</v>
      </c>
      <c r="D9" s="30"/>
      <c r="E9" s="30"/>
      <c r="F9" s="30"/>
      <c r="G9" s="30"/>
      <c r="H9" s="30"/>
      <c r="I9" s="30"/>
      <c r="J9" s="30"/>
      <c r="K9" s="30"/>
      <c r="L9" s="30"/>
    </row>
    <row r="10" spans="1:12" ht="31.5" customHeight="1">
      <c r="A10" s="381" t="s">
        <v>41</v>
      </c>
      <c r="B10" s="32" t="s">
        <v>42</v>
      </c>
      <c r="C10" s="33">
        <v>100</v>
      </c>
      <c r="D10" s="340"/>
      <c r="E10" s="340"/>
      <c r="F10" s="340"/>
      <c r="G10" s="30"/>
      <c r="H10" s="30"/>
      <c r="I10" s="30"/>
      <c r="J10" s="30"/>
      <c r="K10" s="30"/>
      <c r="L10" s="30"/>
    </row>
    <row r="11" spans="1:12" ht="54" customHeight="1">
      <c r="A11" s="344" t="s">
        <v>348</v>
      </c>
      <c r="B11" s="307"/>
      <c r="C11" s="307"/>
      <c r="D11" s="36">
        <v>1303230</v>
      </c>
      <c r="E11" s="30">
        <v>130323000</v>
      </c>
      <c r="F11" s="30">
        <v>130323000</v>
      </c>
      <c r="G11" s="30"/>
      <c r="H11" s="30"/>
      <c r="I11" s="30"/>
      <c r="J11" s="30"/>
      <c r="K11" s="30"/>
      <c r="L11" s="30"/>
    </row>
    <row r="12" spans="1:12" ht="38.25">
      <c r="A12" s="344" t="s">
        <v>349</v>
      </c>
      <c r="B12" s="32"/>
      <c r="C12" s="33">
        <v>1</v>
      </c>
      <c r="D12" s="36">
        <v>10740000</v>
      </c>
      <c r="E12" s="30">
        <v>10740000</v>
      </c>
      <c r="F12" s="30">
        <v>10740000</v>
      </c>
      <c r="G12" s="30"/>
      <c r="H12" s="30"/>
      <c r="I12" s="30"/>
      <c r="J12" s="30"/>
      <c r="K12" s="30"/>
      <c r="L12" s="30"/>
    </row>
    <row r="13" spans="1:12" ht="38.25">
      <c r="A13" s="345" t="s">
        <v>220</v>
      </c>
      <c r="B13" s="346" t="s">
        <v>42</v>
      </c>
      <c r="C13" s="346">
        <v>30</v>
      </c>
      <c r="D13" s="30"/>
      <c r="E13" s="30"/>
      <c r="F13" s="30"/>
      <c r="G13" s="30"/>
      <c r="H13" s="30"/>
      <c r="I13" s="30"/>
      <c r="J13" s="30"/>
      <c r="K13" s="30"/>
      <c r="L13" s="30"/>
    </row>
    <row r="14" spans="1:12">
      <c r="A14" s="344" t="s">
        <v>350</v>
      </c>
      <c r="B14" s="347" t="s">
        <v>42</v>
      </c>
      <c r="C14" s="347">
        <v>30</v>
      </c>
      <c r="D14" s="30">
        <v>5594652.3666666662</v>
      </c>
      <c r="E14" s="30">
        <v>167839571</v>
      </c>
      <c r="F14" s="30"/>
      <c r="G14" s="30"/>
      <c r="H14" s="30"/>
      <c r="I14" s="30">
        <v>167839571</v>
      </c>
      <c r="J14" s="30"/>
      <c r="K14" s="30"/>
      <c r="L14" s="30"/>
    </row>
    <row r="15" spans="1:12">
      <c r="A15" s="344" t="s">
        <v>351</v>
      </c>
      <c r="B15" s="347" t="s">
        <v>352</v>
      </c>
      <c r="C15" s="347">
        <v>0</v>
      </c>
      <c r="D15" s="30">
        <v>1405</v>
      </c>
      <c r="E15" s="30">
        <v>21868825</v>
      </c>
      <c r="F15" s="30"/>
      <c r="G15" s="30"/>
      <c r="H15" s="30"/>
      <c r="I15" s="30">
        <v>21868825</v>
      </c>
      <c r="J15" s="30"/>
      <c r="K15" s="30"/>
      <c r="L15" s="30"/>
    </row>
    <row r="16" spans="1:12" ht="38.25">
      <c r="A16" s="344" t="s">
        <v>353</v>
      </c>
      <c r="B16" s="347" t="s">
        <v>354</v>
      </c>
      <c r="C16" s="347">
        <v>100000</v>
      </c>
      <c r="D16" s="30">
        <v>703</v>
      </c>
      <c r="E16" s="30">
        <v>70300000</v>
      </c>
      <c r="F16" s="30">
        <v>70300000</v>
      </c>
      <c r="G16" s="30"/>
      <c r="H16" s="30"/>
      <c r="I16" s="30"/>
      <c r="J16" s="30"/>
      <c r="K16" s="30"/>
      <c r="L16" s="30"/>
    </row>
    <row r="17" spans="1:12" ht="51">
      <c r="A17" s="344" t="s">
        <v>355</v>
      </c>
      <c r="B17" s="347"/>
      <c r="C17" s="33">
        <v>1</v>
      </c>
      <c r="D17" s="348">
        <v>16000000</v>
      </c>
      <c r="E17" s="30">
        <v>16000000</v>
      </c>
      <c r="F17" s="30">
        <v>16000000</v>
      </c>
      <c r="G17" s="30"/>
      <c r="H17" s="30"/>
      <c r="I17" s="30"/>
      <c r="J17" s="30"/>
      <c r="K17" s="30"/>
      <c r="L17" s="30"/>
    </row>
    <row r="18" spans="1:12" ht="38.25">
      <c r="A18" s="345" t="s">
        <v>43</v>
      </c>
      <c r="B18" s="346" t="s">
        <v>44</v>
      </c>
      <c r="C18" s="346">
        <v>116</v>
      </c>
      <c r="D18" s="30">
        <v>850000</v>
      </c>
      <c r="E18" s="30">
        <v>0</v>
      </c>
      <c r="F18" s="30">
        <v>0</v>
      </c>
      <c r="G18" s="30"/>
      <c r="H18" s="30"/>
      <c r="I18" s="30"/>
      <c r="J18" s="30"/>
      <c r="K18" s="30"/>
      <c r="L18" s="30"/>
    </row>
    <row r="19" spans="1:12">
      <c r="A19" s="344" t="s">
        <v>356</v>
      </c>
      <c r="B19" s="347" t="s">
        <v>44</v>
      </c>
      <c r="C19" s="33">
        <v>101</v>
      </c>
      <c r="D19" s="30">
        <v>850000</v>
      </c>
      <c r="E19" s="30">
        <v>85850000</v>
      </c>
      <c r="F19" s="30">
        <v>85850000</v>
      </c>
      <c r="G19" s="30"/>
      <c r="H19" s="30"/>
      <c r="I19" s="30"/>
      <c r="J19" s="30"/>
      <c r="K19" s="30"/>
      <c r="L19" s="30"/>
    </row>
    <row r="20" spans="1:12" ht="51">
      <c r="A20" s="344" t="s">
        <v>357</v>
      </c>
      <c r="B20" s="32"/>
      <c r="C20" s="33"/>
      <c r="D20" s="30">
        <v>8600000</v>
      </c>
      <c r="E20" s="30">
        <v>8600000</v>
      </c>
      <c r="F20" s="30">
        <v>8600000</v>
      </c>
      <c r="G20" s="30"/>
      <c r="H20" s="30"/>
      <c r="I20" s="30"/>
      <c r="J20" s="30"/>
      <c r="K20" s="30"/>
      <c r="L20" s="30"/>
    </row>
    <row r="21" spans="1:12" ht="38.25">
      <c r="A21" s="345" t="s">
        <v>241</v>
      </c>
      <c r="B21" s="346" t="s">
        <v>44</v>
      </c>
      <c r="C21" s="346">
        <v>500</v>
      </c>
      <c r="D21" s="30">
        <v>1000000</v>
      </c>
      <c r="E21" s="30">
        <v>150000000</v>
      </c>
      <c r="F21" s="30"/>
      <c r="G21" s="30"/>
      <c r="H21" s="30"/>
      <c r="I21" s="30"/>
      <c r="J21" s="30"/>
      <c r="K21" s="30">
        <v>150000000</v>
      </c>
      <c r="L21" s="30"/>
    </row>
    <row r="22" spans="1:12" ht="63.75">
      <c r="A22" s="344" t="s">
        <v>358</v>
      </c>
      <c r="B22" s="30"/>
      <c r="C22" s="30"/>
      <c r="D22" s="30">
        <v>13000000</v>
      </c>
      <c r="E22" s="30">
        <v>13000000</v>
      </c>
      <c r="F22" s="30">
        <v>13000000</v>
      </c>
      <c r="G22" s="30"/>
      <c r="H22" s="30"/>
      <c r="I22" s="30"/>
      <c r="J22" s="30"/>
      <c r="K22" s="30"/>
      <c r="L22" s="30"/>
    </row>
    <row r="23" spans="1:12" ht="38.25">
      <c r="A23" s="345" t="s">
        <v>45</v>
      </c>
      <c r="B23" s="346" t="s">
        <v>44</v>
      </c>
      <c r="C23" s="346">
        <v>3963</v>
      </c>
      <c r="D23" s="30"/>
      <c r="E23" s="30"/>
      <c r="F23" s="30"/>
      <c r="G23" s="30"/>
      <c r="H23" s="30"/>
      <c r="I23" s="30"/>
      <c r="J23" s="30"/>
      <c r="K23" s="30"/>
      <c r="L23" s="30"/>
    </row>
    <row r="24" spans="1:12">
      <c r="A24" s="31" t="s">
        <v>356</v>
      </c>
      <c r="B24" s="32"/>
      <c r="C24" s="33">
        <v>3962</v>
      </c>
      <c r="D24" s="30">
        <v>373180</v>
      </c>
      <c r="E24" s="30">
        <v>685472300</v>
      </c>
      <c r="F24" s="30">
        <v>7100000</v>
      </c>
      <c r="G24" s="30"/>
      <c r="H24" s="30"/>
      <c r="I24" s="30">
        <v>600000000</v>
      </c>
      <c r="J24" s="30"/>
      <c r="K24" s="30">
        <v>78372300</v>
      </c>
      <c r="L24" s="30"/>
    </row>
    <row r="25" spans="1:12" ht="51">
      <c r="A25" s="31" t="s">
        <v>359</v>
      </c>
      <c r="B25" s="30" t="s">
        <v>360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76.5">
      <c r="A26" s="345" t="s">
        <v>46</v>
      </c>
      <c r="B26" s="346" t="s">
        <v>44</v>
      </c>
      <c r="C26" s="346">
        <v>350</v>
      </c>
      <c r="D26" s="30">
        <v>910000</v>
      </c>
      <c r="E26" s="30"/>
      <c r="F26" s="30"/>
      <c r="G26" s="30"/>
      <c r="H26" s="30"/>
      <c r="I26" s="30"/>
      <c r="J26" s="30"/>
      <c r="K26" s="30"/>
      <c r="L26" s="30"/>
    </row>
    <row r="27" spans="1:12">
      <c r="A27" s="31" t="s">
        <v>361</v>
      </c>
      <c r="B27" s="32"/>
      <c r="C27" s="33"/>
      <c r="D27" s="30"/>
      <c r="E27" s="30">
        <v>317333070</v>
      </c>
      <c r="F27" s="30">
        <v>6687000</v>
      </c>
      <c r="G27" s="30">
        <v>37560185</v>
      </c>
      <c r="H27" s="30"/>
      <c r="I27" s="30">
        <v>273085885</v>
      </c>
      <c r="J27" s="30"/>
      <c r="K27" s="30"/>
      <c r="L27" s="30"/>
    </row>
    <row r="28" spans="1:12" ht="25.5">
      <c r="A28" s="31" t="s">
        <v>362</v>
      </c>
      <c r="B28" s="32"/>
      <c r="C28" s="33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25.5">
      <c r="A29" s="345" t="s">
        <v>47</v>
      </c>
      <c r="B29" s="349" t="s">
        <v>35</v>
      </c>
      <c r="C29" s="349">
        <v>30</v>
      </c>
      <c r="D29" s="350">
        <v>0</v>
      </c>
      <c r="E29" s="30">
        <v>0</v>
      </c>
      <c r="F29" s="30"/>
      <c r="G29" s="30"/>
      <c r="H29" s="30"/>
      <c r="I29" s="30"/>
      <c r="J29" s="30"/>
      <c r="K29" s="30"/>
      <c r="L29" s="30"/>
    </row>
    <row r="30" spans="1:12">
      <c r="A30" s="396" t="s">
        <v>27</v>
      </c>
      <c r="B30" s="396"/>
      <c r="C30" s="396"/>
      <c r="D30" s="396"/>
      <c r="E30" s="351">
        <f t="shared" ref="E30:L30" si="0">SUM(E4:E29)</f>
        <v>4451034381</v>
      </c>
      <c r="F30" s="351">
        <f t="shared" si="0"/>
        <v>398600000</v>
      </c>
      <c r="G30" s="351">
        <f t="shared" si="0"/>
        <v>2625971285</v>
      </c>
      <c r="H30" s="351">
        <f t="shared" si="0"/>
        <v>0</v>
      </c>
      <c r="I30" s="351">
        <f t="shared" si="0"/>
        <v>1198090796</v>
      </c>
      <c r="J30" s="351">
        <f t="shared" si="0"/>
        <v>0</v>
      </c>
      <c r="K30" s="351">
        <f t="shared" si="0"/>
        <v>228372300</v>
      </c>
      <c r="L30" s="351">
        <f t="shared" si="0"/>
        <v>0</v>
      </c>
    </row>
    <row r="31" spans="1:12">
      <c r="A31" s="397" t="s">
        <v>28</v>
      </c>
      <c r="B31" s="397"/>
      <c r="C31" s="397"/>
      <c r="D31" s="397"/>
      <c r="E31" s="351">
        <f>+'[5]FUENTES Y USOS'!AE5</f>
        <v>4451034381</v>
      </c>
      <c r="F31" s="352">
        <f>+'[5]FUENTES Y USOS'!X5</f>
        <v>398600000</v>
      </c>
      <c r="G31" s="352">
        <f>+'[5]FUENTES Y USOS'!Y5</f>
        <v>2625971285</v>
      </c>
      <c r="H31" s="352">
        <f>+'[5]FUENTES Y USOS'!Z5</f>
        <v>0</v>
      </c>
      <c r="I31" s="352">
        <f>+'[5]FUENTES Y USOS'!AA5</f>
        <v>1198090796</v>
      </c>
      <c r="J31" s="352">
        <f>+'[5]FUENTES Y USOS'!AB5</f>
        <v>0</v>
      </c>
      <c r="K31" s="352">
        <f>+'[5]FUENTES Y USOS'!AC5</f>
        <v>228372300</v>
      </c>
      <c r="L31" s="352">
        <f>+'[5]FUENTES Y USOS'!AD5</f>
        <v>0</v>
      </c>
    </row>
    <row r="32" spans="1:12">
      <c r="A32" s="396" t="s">
        <v>29</v>
      </c>
      <c r="B32" s="396"/>
      <c r="C32" s="396"/>
      <c r="D32" s="396"/>
      <c r="E32" s="353">
        <f>+E31-E30</f>
        <v>0</v>
      </c>
      <c r="F32" s="353">
        <f t="shared" ref="F32:L32" si="1">+F31-F30</f>
        <v>0</v>
      </c>
      <c r="G32" s="353">
        <f t="shared" si="1"/>
        <v>0</v>
      </c>
      <c r="H32" s="353">
        <f t="shared" si="1"/>
        <v>0</v>
      </c>
      <c r="I32" s="353">
        <f t="shared" si="1"/>
        <v>0</v>
      </c>
      <c r="J32" s="353">
        <f t="shared" si="1"/>
        <v>0</v>
      </c>
      <c r="K32" s="353">
        <f t="shared" si="1"/>
        <v>0</v>
      </c>
      <c r="L32" s="353">
        <f t="shared" si="1"/>
        <v>0</v>
      </c>
    </row>
    <row r="33" spans="1:12">
      <c r="A33" s="24"/>
      <c r="B33" s="1" t="s">
        <v>30</v>
      </c>
      <c r="C33" s="10"/>
      <c r="D33" s="1"/>
      <c r="E33" s="354"/>
      <c r="F33" s="355">
        <f>+F30-F31</f>
        <v>0</v>
      </c>
      <c r="G33" s="355"/>
      <c r="H33" s="354"/>
      <c r="I33" s="354"/>
      <c r="J33" s="354"/>
      <c r="K33" s="354"/>
      <c r="L33" s="354"/>
    </row>
    <row r="34" spans="1:12">
      <c r="A34" s="25"/>
      <c r="B34" s="1" t="s">
        <v>31</v>
      </c>
      <c r="C34" s="10"/>
      <c r="D34" s="1"/>
      <c r="E34" s="354"/>
      <c r="F34" s="354"/>
      <c r="G34" s="354"/>
      <c r="H34" s="354"/>
      <c r="I34" s="354"/>
      <c r="J34" s="356"/>
      <c r="K34" s="354"/>
      <c r="L34" s="354"/>
    </row>
    <row r="35" spans="1:12">
      <c r="A35" s="354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2">
      <c r="A36" s="354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</row>
    <row r="37" spans="1:12">
      <c r="C37" s="354"/>
      <c r="D37" s="354"/>
      <c r="E37" s="354"/>
      <c r="F37" s="354"/>
    </row>
    <row r="38" spans="1:12">
      <c r="C38" s="354"/>
      <c r="D38" s="354"/>
      <c r="E38" s="354"/>
      <c r="F38" s="354"/>
    </row>
    <row r="39" spans="1:12">
      <c r="C39" s="435"/>
      <c r="D39" s="435"/>
      <c r="E39" s="435"/>
      <c r="F39" s="435"/>
    </row>
  </sheetData>
  <mergeCells count="10">
    <mergeCell ref="A1:L1"/>
    <mergeCell ref="A2:A3"/>
    <mergeCell ref="B2:B3"/>
    <mergeCell ref="C2:C3"/>
    <mergeCell ref="D2:D3"/>
    <mergeCell ref="E2:E3"/>
    <mergeCell ref="F2:L2"/>
    <mergeCell ref="A32:D32"/>
    <mergeCell ref="A30:D30"/>
    <mergeCell ref="A31:D31"/>
  </mergeCells>
  <pageMargins left="0.47" right="0.31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57"/>
  <sheetViews>
    <sheetView workbookViewId="0">
      <pane xSplit="2" ySplit="3" topLeftCell="F4" activePane="bottomRight" state="frozen"/>
      <selection pane="topRight" activeCell="D1" sqref="D1"/>
      <selection pane="bottomLeft" activeCell="A4" sqref="A4"/>
      <selection pane="bottomRight" sqref="A1:L1"/>
    </sheetView>
  </sheetViews>
  <sheetFormatPr baseColWidth="10" defaultRowHeight="12.75"/>
  <cols>
    <col min="1" max="1" width="36.28515625" style="87" customWidth="1"/>
    <col min="2" max="2" width="19.28515625" style="87" customWidth="1"/>
    <col min="3" max="3" width="16" style="87" customWidth="1"/>
    <col min="4" max="4" width="21" style="87" customWidth="1"/>
    <col min="5" max="5" width="20.5703125" style="87" customWidth="1"/>
    <col min="6" max="6" width="18.140625" style="87" customWidth="1"/>
    <col min="7" max="7" width="11.5703125" style="87" bestFit="1" customWidth="1"/>
    <col min="8" max="8" width="16.5703125" style="87" bestFit="1" customWidth="1"/>
    <col min="9" max="10" width="13.85546875" style="87" bestFit="1" customWidth="1"/>
    <col min="11" max="11" width="13.85546875" style="87" customWidth="1"/>
    <col min="12" max="12" width="14.42578125" style="87" customWidth="1"/>
    <col min="13" max="256" width="11.42578125" style="87"/>
    <col min="257" max="257" width="36.28515625" style="87" customWidth="1"/>
    <col min="258" max="258" width="19.28515625" style="87" customWidth="1"/>
    <col min="259" max="259" width="16" style="87" customWidth="1"/>
    <col min="260" max="260" width="21" style="87" customWidth="1"/>
    <col min="261" max="261" width="20.5703125" style="87" customWidth="1"/>
    <col min="262" max="262" width="15" style="87" customWidth="1"/>
    <col min="263" max="263" width="11.5703125" style="87" bestFit="1" customWidth="1"/>
    <col min="264" max="264" width="16.5703125" style="87" bestFit="1" customWidth="1"/>
    <col min="265" max="266" width="13.85546875" style="87" bestFit="1" customWidth="1"/>
    <col min="267" max="267" width="14.42578125" style="87" customWidth="1"/>
    <col min="268" max="268" width="14.85546875" style="87" bestFit="1" customWidth="1"/>
    <col min="269" max="512" width="11.42578125" style="87"/>
    <col min="513" max="513" width="36.28515625" style="87" customWidth="1"/>
    <col min="514" max="514" width="19.28515625" style="87" customWidth="1"/>
    <col min="515" max="515" width="16" style="87" customWidth="1"/>
    <col min="516" max="516" width="21" style="87" customWidth="1"/>
    <col min="517" max="517" width="20.5703125" style="87" customWidth="1"/>
    <col min="518" max="518" width="15" style="87" customWidth="1"/>
    <col min="519" max="519" width="11.5703125" style="87" bestFit="1" customWidth="1"/>
    <col min="520" max="520" width="16.5703125" style="87" bestFit="1" customWidth="1"/>
    <col min="521" max="522" width="13.85546875" style="87" bestFit="1" customWidth="1"/>
    <col min="523" max="523" width="14.42578125" style="87" customWidth="1"/>
    <col min="524" max="524" width="14.85546875" style="87" bestFit="1" customWidth="1"/>
    <col min="525" max="768" width="11.42578125" style="87"/>
    <col min="769" max="769" width="36.28515625" style="87" customWidth="1"/>
    <col min="770" max="770" width="19.28515625" style="87" customWidth="1"/>
    <col min="771" max="771" width="16" style="87" customWidth="1"/>
    <col min="772" max="772" width="21" style="87" customWidth="1"/>
    <col min="773" max="773" width="20.5703125" style="87" customWidth="1"/>
    <col min="774" max="774" width="15" style="87" customWidth="1"/>
    <col min="775" max="775" width="11.5703125" style="87" bestFit="1" customWidth="1"/>
    <col min="776" max="776" width="16.5703125" style="87" bestFit="1" customWidth="1"/>
    <col min="777" max="778" width="13.85546875" style="87" bestFit="1" customWidth="1"/>
    <col min="779" max="779" width="14.42578125" style="87" customWidth="1"/>
    <col min="780" max="780" width="14.85546875" style="87" bestFit="1" customWidth="1"/>
    <col min="781" max="1024" width="11.42578125" style="87"/>
    <col min="1025" max="1025" width="36.28515625" style="87" customWidth="1"/>
    <col min="1026" max="1026" width="19.28515625" style="87" customWidth="1"/>
    <col min="1027" max="1027" width="16" style="87" customWidth="1"/>
    <col min="1028" max="1028" width="21" style="87" customWidth="1"/>
    <col min="1029" max="1029" width="20.5703125" style="87" customWidth="1"/>
    <col min="1030" max="1030" width="15" style="87" customWidth="1"/>
    <col min="1031" max="1031" width="11.5703125" style="87" bestFit="1" customWidth="1"/>
    <col min="1032" max="1032" width="16.5703125" style="87" bestFit="1" customWidth="1"/>
    <col min="1033" max="1034" width="13.85546875" style="87" bestFit="1" customWidth="1"/>
    <col min="1035" max="1035" width="14.42578125" style="87" customWidth="1"/>
    <col min="1036" max="1036" width="14.85546875" style="87" bestFit="1" customWidth="1"/>
    <col min="1037" max="1280" width="11.42578125" style="87"/>
    <col min="1281" max="1281" width="36.28515625" style="87" customWidth="1"/>
    <col min="1282" max="1282" width="19.28515625" style="87" customWidth="1"/>
    <col min="1283" max="1283" width="16" style="87" customWidth="1"/>
    <col min="1284" max="1284" width="21" style="87" customWidth="1"/>
    <col min="1285" max="1285" width="20.5703125" style="87" customWidth="1"/>
    <col min="1286" max="1286" width="15" style="87" customWidth="1"/>
    <col min="1287" max="1287" width="11.5703125" style="87" bestFit="1" customWidth="1"/>
    <col min="1288" max="1288" width="16.5703125" style="87" bestFit="1" customWidth="1"/>
    <col min="1289" max="1290" width="13.85546875" style="87" bestFit="1" customWidth="1"/>
    <col min="1291" max="1291" width="14.42578125" style="87" customWidth="1"/>
    <col min="1292" max="1292" width="14.85546875" style="87" bestFit="1" customWidth="1"/>
    <col min="1293" max="1536" width="11.42578125" style="87"/>
    <col min="1537" max="1537" width="36.28515625" style="87" customWidth="1"/>
    <col min="1538" max="1538" width="19.28515625" style="87" customWidth="1"/>
    <col min="1539" max="1539" width="16" style="87" customWidth="1"/>
    <col min="1540" max="1540" width="21" style="87" customWidth="1"/>
    <col min="1541" max="1541" width="20.5703125" style="87" customWidth="1"/>
    <col min="1542" max="1542" width="15" style="87" customWidth="1"/>
    <col min="1543" max="1543" width="11.5703125" style="87" bestFit="1" customWidth="1"/>
    <col min="1544" max="1544" width="16.5703125" style="87" bestFit="1" customWidth="1"/>
    <col min="1545" max="1546" width="13.85546875" style="87" bestFit="1" customWidth="1"/>
    <col min="1547" max="1547" width="14.42578125" style="87" customWidth="1"/>
    <col min="1548" max="1548" width="14.85546875" style="87" bestFit="1" customWidth="1"/>
    <col min="1549" max="1792" width="11.42578125" style="87"/>
    <col min="1793" max="1793" width="36.28515625" style="87" customWidth="1"/>
    <col min="1794" max="1794" width="19.28515625" style="87" customWidth="1"/>
    <col min="1795" max="1795" width="16" style="87" customWidth="1"/>
    <col min="1796" max="1796" width="21" style="87" customWidth="1"/>
    <col min="1797" max="1797" width="20.5703125" style="87" customWidth="1"/>
    <col min="1798" max="1798" width="15" style="87" customWidth="1"/>
    <col min="1799" max="1799" width="11.5703125" style="87" bestFit="1" customWidth="1"/>
    <col min="1800" max="1800" width="16.5703125" style="87" bestFit="1" customWidth="1"/>
    <col min="1801" max="1802" width="13.85546875" style="87" bestFit="1" customWidth="1"/>
    <col min="1803" max="1803" width="14.42578125" style="87" customWidth="1"/>
    <col min="1804" max="1804" width="14.85546875" style="87" bestFit="1" customWidth="1"/>
    <col min="1805" max="2048" width="11.42578125" style="87"/>
    <col min="2049" max="2049" width="36.28515625" style="87" customWidth="1"/>
    <col min="2050" max="2050" width="19.28515625" style="87" customWidth="1"/>
    <col min="2051" max="2051" width="16" style="87" customWidth="1"/>
    <col min="2052" max="2052" width="21" style="87" customWidth="1"/>
    <col min="2053" max="2053" width="20.5703125" style="87" customWidth="1"/>
    <col min="2054" max="2054" width="15" style="87" customWidth="1"/>
    <col min="2055" max="2055" width="11.5703125" style="87" bestFit="1" customWidth="1"/>
    <col min="2056" max="2056" width="16.5703125" style="87" bestFit="1" customWidth="1"/>
    <col min="2057" max="2058" width="13.85546875" style="87" bestFit="1" customWidth="1"/>
    <col min="2059" max="2059" width="14.42578125" style="87" customWidth="1"/>
    <col min="2060" max="2060" width="14.85546875" style="87" bestFit="1" customWidth="1"/>
    <col min="2061" max="2304" width="11.42578125" style="87"/>
    <col min="2305" max="2305" width="36.28515625" style="87" customWidth="1"/>
    <col min="2306" max="2306" width="19.28515625" style="87" customWidth="1"/>
    <col min="2307" max="2307" width="16" style="87" customWidth="1"/>
    <col min="2308" max="2308" width="21" style="87" customWidth="1"/>
    <col min="2309" max="2309" width="20.5703125" style="87" customWidth="1"/>
    <col min="2310" max="2310" width="15" style="87" customWidth="1"/>
    <col min="2311" max="2311" width="11.5703125" style="87" bestFit="1" customWidth="1"/>
    <col min="2312" max="2312" width="16.5703125" style="87" bestFit="1" customWidth="1"/>
    <col min="2313" max="2314" width="13.85546875" style="87" bestFit="1" customWidth="1"/>
    <col min="2315" max="2315" width="14.42578125" style="87" customWidth="1"/>
    <col min="2316" max="2316" width="14.85546875" style="87" bestFit="1" customWidth="1"/>
    <col min="2317" max="2560" width="11.42578125" style="87"/>
    <col min="2561" max="2561" width="36.28515625" style="87" customWidth="1"/>
    <col min="2562" max="2562" width="19.28515625" style="87" customWidth="1"/>
    <col min="2563" max="2563" width="16" style="87" customWidth="1"/>
    <col min="2564" max="2564" width="21" style="87" customWidth="1"/>
    <col min="2565" max="2565" width="20.5703125" style="87" customWidth="1"/>
    <col min="2566" max="2566" width="15" style="87" customWidth="1"/>
    <col min="2567" max="2567" width="11.5703125" style="87" bestFit="1" customWidth="1"/>
    <col min="2568" max="2568" width="16.5703125" style="87" bestFit="1" customWidth="1"/>
    <col min="2569" max="2570" width="13.85546875" style="87" bestFit="1" customWidth="1"/>
    <col min="2571" max="2571" width="14.42578125" style="87" customWidth="1"/>
    <col min="2572" max="2572" width="14.85546875" style="87" bestFit="1" customWidth="1"/>
    <col min="2573" max="2816" width="11.42578125" style="87"/>
    <col min="2817" max="2817" width="36.28515625" style="87" customWidth="1"/>
    <col min="2818" max="2818" width="19.28515625" style="87" customWidth="1"/>
    <col min="2819" max="2819" width="16" style="87" customWidth="1"/>
    <col min="2820" max="2820" width="21" style="87" customWidth="1"/>
    <col min="2821" max="2821" width="20.5703125" style="87" customWidth="1"/>
    <col min="2822" max="2822" width="15" style="87" customWidth="1"/>
    <col min="2823" max="2823" width="11.5703125" style="87" bestFit="1" customWidth="1"/>
    <col min="2824" max="2824" width="16.5703125" style="87" bestFit="1" customWidth="1"/>
    <col min="2825" max="2826" width="13.85546875" style="87" bestFit="1" customWidth="1"/>
    <col min="2827" max="2827" width="14.42578125" style="87" customWidth="1"/>
    <col min="2828" max="2828" width="14.85546875" style="87" bestFit="1" customWidth="1"/>
    <col min="2829" max="3072" width="11.42578125" style="87"/>
    <col min="3073" max="3073" width="36.28515625" style="87" customWidth="1"/>
    <col min="3074" max="3074" width="19.28515625" style="87" customWidth="1"/>
    <col min="3075" max="3075" width="16" style="87" customWidth="1"/>
    <col min="3076" max="3076" width="21" style="87" customWidth="1"/>
    <col min="3077" max="3077" width="20.5703125" style="87" customWidth="1"/>
    <col min="3078" max="3078" width="15" style="87" customWidth="1"/>
    <col min="3079" max="3079" width="11.5703125" style="87" bestFit="1" customWidth="1"/>
    <col min="3080" max="3080" width="16.5703125" style="87" bestFit="1" customWidth="1"/>
    <col min="3081" max="3082" width="13.85546875" style="87" bestFit="1" customWidth="1"/>
    <col min="3083" max="3083" width="14.42578125" style="87" customWidth="1"/>
    <col min="3084" max="3084" width="14.85546875" style="87" bestFit="1" customWidth="1"/>
    <col min="3085" max="3328" width="11.42578125" style="87"/>
    <col min="3329" max="3329" width="36.28515625" style="87" customWidth="1"/>
    <col min="3330" max="3330" width="19.28515625" style="87" customWidth="1"/>
    <col min="3331" max="3331" width="16" style="87" customWidth="1"/>
    <col min="3332" max="3332" width="21" style="87" customWidth="1"/>
    <col min="3333" max="3333" width="20.5703125" style="87" customWidth="1"/>
    <col min="3334" max="3334" width="15" style="87" customWidth="1"/>
    <col min="3335" max="3335" width="11.5703125" style="87" bestFit="1" customWidth="1"/>
    <col min="3336" max="3336" width="16.5703125" style="87" bestFit="1" customWidth="1"/>
    <col min="3337" max="3338" width="13.85546875" style="87" bestFit="1" customWidth="1"/>
    <col min="3339" max="3339" width="14.42578125" style="87" customWidth="1"/>
    <col min="3340" max="3340" width="14.85546875" style="87" bestFit="1" customWidth="1"/>
    <col min="3341" max="3584" width="11.42578125" style="87"/>
    <col min="3585" max="3585" width="36.28515625" style="87" customWidth="1"/>
    <col min="3586" max="3586" width="19.28515625" style="87" customWidth="1"/>
    <col min="3587" max="3587" width="16" style="87" customWidth="1"/>
    <col min="3588" max="3588" width="21" style="87" customWidth="1"/>
    <col min="3589" max="3589" width="20.5703125" style="87" customWidth="1"/>
    <col min="3590" max="3590" width="15" style="87" customWidth="1"/>
    <col min="3591" max="3591" width="11.5703125" style="87" bestFit="1" customWidth="1"/>
    <col min="3592" max="3592" width="16.5703125" style="87" bestFit="1" customWidth="1"/>
    <col min="3593" max="3594" width="13.85546875" style="87" bestFit="1" customWidth="1"/>
    <col min="3595" max="3595" width="14.42578125" style="87" customWidth="1"/>
    <col min="3596" max="3596" width="14.85546875" style="87" bestFit="1" customWidth="1"/>
    <col min="3597" max="3840" width="11.42578125" style="87"/>
    <col min="3841" max="3841" width="36.28515625" style="87" customWidth="1"/>
    <col min="3842" max="3842" width="19.28515625" style="87" customWidth="1"/>
    <col min="3843" max="3843" width="16" style="87" customWidth="1"/>
    <col min="3844" max="3844" width="21" style="87" customWidth="1"/>
    <col min="3845" max="3845" width="20.5703125" style="87" customWidth="1"/>
    <col min="3846" max="3846" width="15" style="87" customWidth="1"/>
    <col min="3847" max="3847" width="11.5703125" style="87" bestFit="1" customWidth="1"/>
    <col min="3848" max="3848" width="16.5703125" style="87" bestFit="1" customWidth="1"/>
    <col min="3849" max="3850" width="13.85546875" style="87" bestFit="1" customWidth="1"/>
    <col min="3851" max="3851" width="14.42578125" style="87" customWidth="1"/>
    <col min="3852" max="3852" width="14.85546875" style="87" bestFit="1" customWidth="1"/>
    <col min="3853" max="4096" width="11.42578125" style="87"/>
    <col min="4097" max="4097" width="36.28515625" style="87" customWidth="1"/>
    <col min="4098" max="4098" width="19.28515625" style="87" customWidth="1"/>
    <col min="4099" max="4099" width="16" style="87" customWidth="1"/>
    <col min="4100" max="4100" width="21" style="87" customWidth="1"/>
    <col min="4101" max="4101" width="20.5703125" style="87" customWidth="1"/>
    <col min="4102" max="4102" width="15" style="87" customWidth="1"/>
    <col min="4103" max="4103" width="11.5703125" style="87" bestFit="1" customWidth="1"/>
    <col min="4104" max="4104" width="16.5703125" style="87" bestFit="1" customWidth="1"/>
    <col min="4105" max="4106" width="13.85546875" style="87" bestFit="1" customWidth="1"/>
    <col min="4107" max="4107" width="14.42578125" style="87" customWidth="1"/>
    <col min="4108" max="4108" width="14.85546875" style="87" bestFit="1" customWidth="1"/>
    <col min="4109" max="4352" width="11.42578125" style="87"/>
    <col min="4353" max="4353" width="36.28515625" style="87" customWidth="1"/>
    <col min="4354" max="4354" width="19.28515625" style="87" customWidth="1"/>
    <col min="4355" max="4355" width="16" style="87" customWidth="1"/>
    <col min="4356" max="4356" width="21" style="87" customWidth="1"/>
    <col min="4357" max="4357" width="20.5703125" style="87" customWidth="1"/>
    <col min="4358" max="4358" width="15" style="87" customWidth="1"/>
    <col min="4359" max="4359" width="11.5703125" style="87" bestFit="1" customWidth="1"/>
    <col min="4360" max="4360" width="16.5703125" style="87" bestFit="1" customWidth="1"/>
    <col min="4361" max="4362" width="13.85546875" style="87" bestFit="1" customWidth="1"/>
    <col min="4363" max="4363" width="14.42578125" style="87" customWidth="1"/>
    <col min="4364" max="4364" width="14.85546875" style="87" bestFit="1" customWidth="1"/>
    <col min="4365" max="4608" width="11.42578125" style="87"/>
    <col min="4609" max="4609" width="36.28515625" style="87" customWidth="1"/>
    <col min="4610" max="4610" width="19.28515625" style="87" customWidth="1"/>
    <col min="4611" max="4611" width="16" style="87" customWidth="1"/>
    <col min="4612" max="4612" width="21" style="87" customWidth="1"/>
    <col min="4613" max="4613" width="20.5703125" style="87" customWidth="1"/>
    <col min="4614" max="4614" width="15" style="87" customWidth="1"/>
    <col min="4615" max="4615" width="11.5703125" style="87" bestFit="1" customWidth="1"/>
    <col min="4616" max="4616" width="16.5703125" style="87" bestFit="1" customWidth="1"/>
    <col min="4617" max="4618" width="13.85546875" style="87" bestFit="1" customWidth="1"/>
    <col min="4619" max="4619" width="14.42578125" style="87" customWidth="1"/>
    <col min="4620" max="4620" width="14.85546875" style="87" bestFit="1" customWidth="1"/>
    <col min="4621" max="4864" width="11.42578125" style="87"/>
    <col min="4865" max="4865" width="36.28515625" style="87" customWidth="1"/>
    <col min="4866" max="4866" width="19.28515625" style="87" customWidth="1"/>
    <col min="4867" max="4867" width="16" style="87" customWidth="1"/>
    <col min="4868" max="4868" width="21" style="87" customWidth="1"/>
    <col min="4869" max="4869" width="20.5703125" style="87" customWidth="1"/>
    <col min="4870" max="4870" width="15" style="87" customWidth="1"/>
    <col min="4871" max="4871" width="11.5703125" style="87" bestFit="1" customWidth="1"/>
    <col min="4872" max="4872" width="16.5703125" style="87" bestFit="1" customWidth="1"/>
    <col min="4873" max="4874" width="13.85546875" style="87" bestFit="1" customWidth="1"/>
    <col min="4875" max="4875" width="14.42578125" style="87" customWidth="1"/>
    <col min="4876" max="4876" width="14.85546875" style="87" bestFit="1" customWidth="1"/>
    <col min="4877" max="5120" width="11.42578125" style="87"/>
    <col min="5121" max="5121" width="36.28515625" style="87" customWidth="1"/>
    <col min="5122" max="5122" width="19.28515625" style="87" customWidth="1"/>
    <col min="5123" max="5123" width="16" style="87" customWidth="1"/>
    <col min="5124" max="5124" width="21" style="87" customWidth="1"/>
    <col min="5125" max="5125" width="20.5703125" style="87" customWidth="1"/>
    <col min="5126" max="5126" width="15" style="87" customWidth="1"/>
    <col min="5127" max="5127" width="11.5703125" style="87" bestFit="1" customWidth="1"/>
    <col min="5128" max="5128" width="16.5703125" style="87" bestFit="1" customWidth="1"/>
    <col min="5129" max="5130" width="13.85546875" style="87" bestFit="1" customWidth="1"/>
    <col min="5131" max="5131" width="14.42578125" style="87" customWidth="1"/>
    <col min="5132" max="5132" width="14.85546875" style="87" bestFit="1" customWidth="1"/>
    <col min="5133" max="5376" width="11.42578125" style="87"/>
    <col min="5377" max="5377" width="36.28515625" style="87" customWidth="1"/>
    <col min="5378" max="5378" width="19.28515625" style="87" customWidth="1"/>
    <col min="5379" max="5379" width="16" style="87" customWidth="1"/>
    <col min="5380" max="5380" width="21" style="87" customWidth="1"/>
    <col min="5381" max="5381" width="20.5703125" style="87" customWidth="1"/>
    <col min="5382" max="5382" width="15" style="87" customWidth="1"/>
    <col min="5383" max="5383" width="11.5703125" style="87" bestFit="1" customWidth="1"/>
    <col min="5384" max="5384" width="16.5703125" style="87" bestFit="1" customWidth="1"/>
    <col min="5385" max="5386" width="13.85546875" style="87" bestFit="1" customWidth="1"/>
    <col min="5387" max="5387" width="14.42578125" style="87" customWidth="1"/>
    <col min="5388" max="5388" width="14.85546875" style="87" bestFit="1" customWidth="1"/>
    <col min="5389" max="5632" width="11.42578125" style="87"/>
    <col min="5633" max="5633" width="36.28515625" style="87" customWidth="1"/>
    <col min="5634" max="5634" width="19.28515625" style="87" customWidth="1"/>
    <col min="5635" max="5635" width="16" style="87" customWidth="1"/>
    <col min="5636" max="5636" width="21" style="87" customWidth="1"/>
    <col min="5637" max="5637" width="20.5703125" style="87" customWidth="1"/>
    <col min="5638" max="5638" width="15" style="87" customWidth="1"/>
    <col min="5639" max="5639" width="11.5703125" style="87" bestFit="1" customWidth="1"/>
    <col min="5640" max="5640" width="16.5703125" style="87" bestFit="1" customWidth="1"/>
    <col min="5641" max="5642" width="13.85546875" style="87" bestFit="1" customWidth="1"/>
    <col min="5643" max="5643" width="14.42578125" style="87" customWidth="1"/>
    <col min="5644" max="5644" width="14.85546875" style="87" bestFit="1" customWidth="1"/>
    <col min="5645" max="5888" width="11.42578125" style="87"/>
    <col min="5889" max="5889" width="36.28515625" style="87" customWidth="1"/>
    <col min="5890" max="5890" width="19.28515625" style="87" customWidth="1"/>
    <col min="5891" max="5891" width="16" style="87" customWidth="1"/>
    <col min="5892" max="5892" width="21" style="87" customWidth="1"/>
    <col min="5893" max="5893" width="20.5703125" style="87" customWidth="1"/>
    <col min="5894" max="5894" width="15" style="87" customWidth="1"/>
    <col min="5895" max="5895" width="11.5703125" style="87" bestFit="1" customWidth="1"/>
    <col min="5896" max="5896" width="16.5703125" style="87" bestFit="1" customWidth="1"/>
    <col min="5897" max="5898" width="13.85546875" style="87" bestFit="1" customWidth="1"/>
    <col min="5899" max="5899" width="14.42578125" style="87" customWidth="1"/>
    <col min="5900" max="5900" width="14.85546875" style="87" bestFit="1" customWidth="1"/>
    <col min="5901" max="6144" width="11.42578125" style="87"/>
    <col min="6145" max="6145" width="36.28515625" style="87" customWidth="1"/>
    <col min="6146" max="6146" width="19.28515625" style="87" customWidth="1"/>
    <col min="6147" max="6147" width="16" style="87" customWidth="1"/>
    <col min="6148" max="6148" width="21" style="87" customWidth="1"/>
    <col min="6149" max="6149" width="20.5703125" style="87" customWidth="1"/>
    <col min="6150" max="6150" width="15" style="87" customWidth="1"/>
    <col min="6151" max="6151" width="11.5703125" style="87" bestFit="1" customWidth="1"/>
    <col min="6152" max="6152" width="16.5703125" style="87" bestFit="1" customWidth="1"/>
    <col min="6153" max="6154" width="13.85546875" style="87" bestFit="1" customWidth="1"/>
    <col min="6155" max="6155" width="14.42578125" style="87" customWidth="1"/>
    <col min="6156" max="6156" width="14.85546875" style="87" bestFit="1" customWidth="1"/>
    <col min="6157" max="6400" width="11.42578125" style="87"/>
    <col min="6401" max="6401" width="36.28515625" style="87" customWidth="1"/>
    <col min="6402" max="6402" width="19.28515625" style="87" customWidth="1"/>
    <col min="6403" max="6403" width="16" style="87" customWidth="1"/>
    <col min="6404" max="6404" width="21" style="87" customWidth="1"/>
    <col min="6405" max="6405" width="20.5703125" style="87" customWidth="1"/>
    <col min="6406" max="6406" width="15" style="87" customWidth="1"/>
    <col min="6407" max="6407" width="11.5703125" style="87" bestFit="1" customWidth="1"/>
    <col min="6408" max="6408" width="16.5703125" style="87" bestFit="1" customWidth="1"/>
    <col min="6409" max="6410" width="13.85546875" style="87" bestFit="1" customWidth="1"/>
    <col min="6411" max="6411" width="14.42578125" style="87" customWidth="1"/>
    <col min="6412" max="6412" width="14.85546875" style="87" bestFit="1" customWidth="1"/>
    <col min="6413" max="6656" width="11.42578125" style="87"/>
    <col min="6657" max="6657" width="36.28515625" style="87" customWidth="1"/>
    <col min="6658" max="6658" width="19.28515625" style="87" customWidth="1"/>
    <col min="6659" max="6659" width="16" style="87" customWidth="1"/>
    <col min="6660" max="6660" width="21" style="87" customWidth="1"/>
    <col min="6661" max="6661" width="20.5703125" style="87" customWidth="1"/>
    <col min="6662" max="6662" width="15" style="87" customWidth="1"/>
    <col min="6663" max="6663" width="11.5703125" style="87" bestFit="1" customWidth="1"/>
    <col min="6664" max="6664" width="16.5703125" style="87" bestFit="1" customWidth="1"/>
    <col min="6665" max="6666" width="13.85546875" style="87" bestFit="1" customWidth="1"/>
    <col min="6667" max="6667" width="14.42578125" style="87" customWidth="1"/>
    <col min="6668" max="6668" width="14.85546875" style="87" bestFit="1" customWidth="1"/>
    <col min="6669" max="6912" width="11.42578125" style="87"/>
    <col min="6913" max="6913" width="36.28515625" style="87" customWidth="1"/>
    <col min="6914" max="6914" width="19.28515625" style="87" customWidth="1"/>
    <col min="6915" max="6915" width="16" style="87" customWidth="1"/>
    <col min="6916" max="6916" width="21" style="87" customWidth="1"/>
    <col min="6917" max="6917" width="20.5703125" style="87" customWidth="1"/>
    <col min="6918" max="6918" width="15" style="87" customWidth="1"/>
    <col min="6919" max="6919" width="11.5703125" style="87" bestFit="1" customWidth="1"/>
    <col min="6920" max="6920" width="16.5703125" style="87" bestFit="1" customWidth="1"/>
    <col min="6921" max="6922" width="13.85546875" style="87" bestFit="1" customWidth="1"/>
    <col min="6923" max="6923" width="14.42578125" style="87" customWidth="1"/>
    <col min="6924" max="6924" width="14.85546875" style="87" bestFit="1" customWidth="1"/>
    <col min="6925" max="7168" width="11.42578125" style="87"/>
    <col min="7169" max="7169" width="36.28515625" style="87" customWidth="1"/>
    <col min="7170" max="7170" width="19.28515625" style="87" customWidth="1"/>
    <col min="7171" max="7171" width="16" style="87" customWidth="1"/>
    <col min="7172" max="7172" width="21" style="87" customWidth="1"/>
    <col min="7173" max="7173" width="20.5703125" style="87" customWidth="1"/>
    <col min="7174" max="7174" width="15" style="87" customWidth="1"/>
    <col min="7175" max="7175" width="11.5703125" style="87" bestFit="1" customWidth="1"/>
    <col min="7176" max="7176" width="16.5703125" style="87" bestFit="1" customWidth="1"/>
    <col min="7177" max="7178" width="13.85546875" style="87" bestFit="1" customWidth="1"/>
    <col min="7179" max="7179" width="14.42578125" style="87" customWidth="1"/>
    <col min="7180" max="7180" width="14.85546875" style="87" bestFit="1" customWidth="1"/>
    <col min="7181" max="7424" width="11.42578125" style="87"/>
    <col min="7425" max="7425" width="36.28515625" style="87" customWidth="1"/>
    <col min="7426" max="7426" width="19.28515625" style="87" customWidth="1"/>
    <col min="7427" max="7427" width="16" style="87" customWidth="1"/>
    <col min="7428" max="7428" width="21" style="87" customWidth="1"/>
    <col min="7429" max="7429" width="20.5703125" style="87" customWidth="1"/>
    <col min="7430" max="7430" width="15" style="87" customWidth="1"/>
    <col min="7431" max="7431" width="11.5703125" style="87" bestFit="1" customWidth="1"/>
    <col min="7432" max="7432" width="16.5703125" style="87" bestFit="1" customWidth="1"/>
    <col min="7433" max="7434" width="13.85546875" style="87" bestFit="1" customWidth="1"/>
    <col min="7435" max="7435" width="14.42578125" style="87" customWidth="1"/>
    <col min="7436" max="7436" width="14.85546875" style="87" bestFit="1" customWidth="1"/>
    <col min="7437" max="7680" width="11.42578125" style="87"/>
    <col min="7681" max="7681" width="36.28515625" style="87" customWidth="1"/>
    <col min="7682" max="7682" width="19.28515625" style="87" customWidth="1"/>
    <col min="7683" max="7683" width="16" style="87" customWidth="1"/>
    <col min="7684" max="7684" width="21" style="87" customWidth="1"/>
    <col min="7685" max="7685" width="20.5703125" style="87" customWidth="1"/>
    <col min="7686" max="7686" width="15" style="87" customWidth="1"/>
    <col min="7687" max="7687" width="11.5703125" style="87" bestFit="1" customWidth="1"/>
    <col min="7688" max="7688" width="16.5703125" style="87" bestFit="1" customWidth="1"/>
    <col min="7689" max="7690" width="13.85546875" style="87" bestFit="1" customWidth="1"/>
    <col min="7691" max="7691" width="14.42578125" style="87" customWidth="1"/>
    <col min="7692" max="7692" width="14.85546875" style="87" bestFit="1" customWidth="1"/>
    <col min="7693" max="7936" width="11.42578125" style="87"/>
    <col min="7937" max="7937" width="36.28515625" style="87" customWidth="1"/>
    <col min="7938" max="7938" width="19.28515625" style="87" customWidth="1"/>
    <col min="7939" max="7939" width="16" style="87" customWidth="1"/>
    <col min="7940" max="7940" width="21" style="87" customWidth="1"/>
    <col min="7941" max="7941" width="20.5703125" style="87" customWidth="1"/>
    <col min="7942" max="7942" width="15" style="87" customWidth="1"/>
    <col min="7943" max="7943" width="11.5703125" style="87" bestFit="1" customWidth="1"/>
    <col min="7944" max="7944" width="16.5703125" style="87" bestFit="1" customWidth="1"/>
    <col min="7945" max="7946" width="13.85546875" style="87" bestFit="1" customWidth="1"/>
    <col min="7947" max="7947" width="14.42578125" style="87" customWidth="1"/>
    <col min="7948" max="7948" width="14.85546875" style="87" bestFit="1" customWidth="1"/>
    <col min="7949" max="8192" width="11.42578125" style="87"/>
    <col min="8193" max="8193" width="36.28515625" style="87" customWidth="1"/>
    <col min="8194" max="8194" width="19.28515625" style="87" customWidth="1"/>
    <col min="8195" max="8195" width="16" style="87" customWidth="1"/>
    <col min="8196" max="8196" width="21" style="87" customWidth="1"/>
    <col min="8197" max="8197" width="20.5703125" style="87" customWidth="1"/>
    <col min="8198" max="8198" width="15" style="87" customWidth="1"/>
    <col min="8199" max="8199" width="11.5703125" style="87" bestFit="1" customWidth="1"/>
    <col min="8200" max="8200" width="16.5703125" style="87" bestFit="1" customWidth="1"/>
    <col min="8201" max="8202" width="13.85546875" style="87" bestFit="1" customWidth="1"/>
    <col min="8203" max="8203" width="14.42578125" style="87" customWidth="1"/>
    <col min="8204" max="8204" width="14.85546875" style="87" bestFit="1" customWidth="1"/>
    <col min="8205" max="8448" width="11.42578125" style="87"/>
    <col min="8449" max="8449" width="36.28515625" style="87" customWidth="1"/>
    <col min="8450" max="8450" width="19.28515625" style="87" customWidth="1"/>
    <col min="8451" max="8451" width="16" style="87" customWidth="1"/>
    <col min="8452" max="8452" width="21" style="87" customWidth="1"/>
    <col min="8453" max="8453" width="20.5703125" style="87" customWidth="1"/>
    <col min="8454" max="8454" width="15" style="87" customWidth="1"/>
    <col min="8455" max="8455" width="11.5703125" style="87" bestFit="1" customWidth="1"/>
    <col min="8456" max="8456" width="16.5703125" style="87" bestFit="1" customWidth="1"/>
    <col min="8457" max="8458" width="13.85546875" style="87" bestFit="1" customWidth="1"/>
    <col min="8459" max="8459" width="14.42578125" style="87" customWidth="1"/>
    <col min="8460" max="8460" width="14.85546875" style="87" bestFit="1" customWidth="1"/>
    <col min="8461" max="8704" width="11.42578125" style="87"/>
    <col min="8705" max="8705" width="36.28515625" style="87" customWidth="1"/>
    <col min="8706" max="8706" width="19.28515625" style="87" customWidth="1"/>
    <col min="8707" max="8707" width="16" style="87" customWidth="1"/>
    <col min="8708" max="8708" width="21" style="87" customWidth="1"/>
    <col min="8709" max="8709" width="20.5703125" style="87" customWidth="1"/>
    <col min="8710" max="8710" width="15" style="87" customWidth="1"/>
    <col min="8711" max="8711" width="11.5703125" style="87" bestFit="1" customWidth="1"/>
    <col min="8712" max="8712" width="16.5703125" style="87" bestFit="1" customWidth="1"/>
    <col min="8713" max="8714" width="13.85546875" style="87" bestFit="1" customWidth="1"/>
    <col min="8715" max="8715" width="14.42578125" style="87" customWidth="1"/>
    <col min="8716" max="8716" width="14.85546875" style="87" bestFit="1" customWidth="1"/>
    <col min="8717" max="8960" width="11.42578125" style="87"/>
    <col min="8961" max="8961" width="36.28515625" style="87" customWidth="1"/>
    <col min="8962" max="8962" width="19.28515625" style="87" customWidth="1"/>
    <col min="8963" max="8963" width="16" style="87" customWidth="1"/>
    <col min="8964" max="8964" width="21" style="87" customWidth="1"/>
    <col min="8965" max="8965" width="20.5703125" style="87" customWidth="1"/>
    <col min="8966" max="8966" width="15" style="87" customWidth="1"/>
    <col min="8967" max="8967" width="11.5703125" style="87" bestFit="1" customWidth="1"/>
    <col min="8968" max="8968" width="16.5703125" style="87" bestFit="1" customWidth="1"/>
    <col min="8969" max="8970" width="13.85546875" style="87" bestFit="1" customWidth="1"/>
    <col min="8971" max="8971" width="14.42578125" style="87" customWidth="1"/>
    <col min="8972" max="8972" width="14.85546875" style="87" bestFit="1" customWidth="1"/>
    <col min="8973" max="9216" width="11.42578125" style="87"/>
    <col min="9217" max="9217" width="36.28515625" style="87" customWidth="1"/>
    <col min="9218" max="9218" width="19.28515625" style="87" customWidth="1"/>
    <col min="9219" max="9219" width="16" style="87" customWidth="1"/>
    <col min="9220" max="9220" width="21" style="87" customWidth="1"/>
    <col min="9221" max="9221" width="20.5703125" style="87" customWidth="1"/>
    <col min="9222" max="9222" width="15" style="87" customWidth="1"/>
    <col min="9223" max="9223" width="11.5703125" style="87" bestFit="1" customWidth="1"/>
    <col min="9224" max="9224" width="16.5703125" style="87" bestFit="1" customWidth="1"/>
    <col min="9225" max="9226" width="13.85546875" style="87" bestFit="1" customWidth="1"/>
    <col min="9227" max="9227" width="14.42578125" style="87" customWidth="1"/>
    <col min="9228" max="9228" width="14.85546875" style="87" bestFit="1" customWidth="1"/>
    <col min="9229" max="9472" width="11.42578125" style="87"/>
    <col min="9473" max="9473" width="36.28515625" style="87" customWidth="1"/>
    <col min="9474" max="9474" width="19.28515625" style="87" customWidth="1"/>
    <col min="9475" max="9475" width="16" style="87" customWidth="1"/>
    <col min="9476" max="9476" width="21" style="87" customWidth="1"/>
    <col min="9477" max="9477" width="20.5703125" style="87" customWidth="1"/>
    <col min="9478" max="9478" width="15" style="87" customWidth="1"/>
    <col min="9479" max="9479" width="11.5703125" style="87" bestFit="1" customWidth="1"/>
    <col min="9480" max="9480" width="16.5703125" style="87" bestFit="1" customWidth="1"/>
    <col min="9481" max="9482" width="13.85546875" style="87" bestFit="1" customWidth="1"/>
    <col min="9483" max="9483" width="14.42578125" style="87" customWidth="1"/>
    <col min="9484" max="9484" width="14.85546875" style="87" bestFit="1" customWidth="1"/>
    <col min="9485" max="9728" width="11.42578125" style="87"/>
    <col min="9729" max="9729" width="36.28515625" style="87" customWidth="1"/>
    <col min="9730" max="9730" width="19.28515625" style="87" customWidth="1"/>
    <col min="9731" max="9731" width="16" style="87" customWidth="1"/>
    <col min="9732" max="9732" width="21" style="87" customWidth="1"/>
    <col min="9733" max="9733" width="20.5703125" style="87" customWidth="1"/>
    <col min="9734" max="9734" width="15" style="87" customWidth="1"/>
    <col min="9735" max="9735" width="11.5703125" style="87" bestFit="1" customWidth="1"/>
    <col min="9736" max="9736" width="16.5703125" style="87" bestFit="1" customWidth="1"/>
    <col min="9737" max="9738" width="13.85546875" style="87" bestFit="1" customWidth="1"/>
    <col min="9739" max="9739" width="14.42578125" style="87" customWidth="1"/>
    <col min="9740" max="9740" width="14.85546875" style="87" bestFit="1" customWidth="1"/>
    <col min="9741" max="9984" width="11.42578125" style="87"/>
    <col min="9985" max="9985" width="36.28515625" style="87" customWidth="1"/>
    <col min="9986" max="9986" width="19.28515625" style="87" customWidth="1"/>
    <col min="9987" max="9987" width="16" style="87" customWidth="1"/>
    <col min="9988" max="9988" width="21" style="87" customWidth="1"/>
    <col min="9989" max="9989" width="20.5703125" style="87" customWidth="1"/>
    <col min="9990" max="9990" width="15" style="87" customWidth="1"/>
    <col min="9991" max="9991" width="11.5703125" style="87" bestFit="1" customWidth="1"/>
    <col min="9992" max="9992" width="16.5703125" style="87" bestFit="1" customWidth="1"/>
    <col min="9993" max="9994" width="13.85546875" style="87" bestFit="1" customWidth="1"/>
    <col min="9995" max="9995" width="14.42578125" style="87" customWidth="1"/>
    <col min="9996" max="9996" width="14.85546875" style="87" bestFit="1" customWidth="1"/>
    <col min="9997" max="10240" width="11.42578125" style="87"/>
    <col min="10241" max="10241" width="36.28515625" style="87" customWidth="1"/>
    <col min="10242" max="10242" width="19.28515625" style="87" customWidth="1"/>
    <col min="10243" max="10243" width="16" style="87" customWidth="1"/>
    <col min="10244" max="10244" width="21" style="87" customWidth="1"/>
    <col min="10245" max="10245" width="20.5703125" style="87" customWidth="1"/>
    <col min="10246" max="10246" width="15" style="87" customWidth="1"/>
    <col min="10247" max="10247" width="11.5703125" style="87" bestFit="1" customWidth="1"/>
    <col min="10248" max="10248" width="16.5703125" style="87" bestFit="1" customWidth="1"/>
    <col min="10249" max="10250" width="13.85546875" style="87" bestFit="1" customWidth="1"/>
    <col min="10251" max="10251" width="14.42578125" style="87" customWidth="1"/>
    <col min="10252" max="10252" width="14.85546875" style="87" bestFit="1" customWidth="1"/>
    <col min="10253" max="10496" width="11.42578125" style="87"/>
    <col min="10497" max="10497" width="36.28515625" style="87" customWidth="1"/>
    <col min="10498" max="10498" width="19.28515625" style="87" customWidth="1"/>
    <col min="10499" max="10499" width="16" style="87" customWidth="1"/>
    <col min="10500" max="10500" width="21" style="87" customWidth="1"/>
    <col min="10501" max="10501" width="20.5703125" style="87" customWidth="1"/>
    <col min="10502" max="10502" width="15" style="87" customWidth="1"/>
    <col min="10503" max="10503" width="11.5703125" style="87" bestFit="1" customWidth="1"/>
    <col min="10504" max="10504" width="16.5703125" style="87" bestFit="1" customWidth="1"/>
    <col min="10505" max="10506" width="13.85546875" style="87" bestFit="1" customWidth="1"/>
    <col min="10507" max="10507" width="14.42578125" style="87" customWidth="1"/>
    <col min="10508" max="10508" width="14.85546875" style="87" bestFit="1" customWidth="1"/>
    <col min="10509" max="10752" width="11.42578125" style="87"/>
    <col min="10753" max="10753" width="36.28515625" style="87" customWidth="1"/>
    <col min="10754" max="10754" width="19.28515625" style="87" customWidth="1"/>
    <col min="10755" max="10755" width="16" style="87" customWidth="1"/>
    <col min="10756" max="10756" width="21" style="87" customWidth="1"/>
    <col min="10757" max="10757" width="20.5703125" style="87" customWidth="1"/>
    <col min="10758" max="10758" width="15" style="87" customWidth="1"/>
    <col min="10759" max="10759" width="11.5703125" style="87" bestFit="1" customWidth="1"/>
    <col min="10760" max="10760" width="16.5703125" style="87" bestFit="1" customWidth="1"/>
    <col min="10761" max="10762" width="13.85546875" style="87" bestFit="1" customWidth="1"/>
    <col min="10763" max="10763" width="14.42578125" style="87" customWidth="1"/>
    <col min="10764" max="10764" width="14.85546875" style="87" bestFit="1" customWidth="1"/>
    <col min="10765" max="11008" width="11.42578125" style="87"/>
    <col min="11009" max="11009" width="36.28515625" style="87" customWidth="1"/>
    <col min="11010" max="11010" width="19.28515625" style="87" customWidth="1"/>
    <col min="11011" max="11011" width="16" style="87" customWidth="1"/>
    <col min="11012" max="11012" width="21" style="87" customWidth="1"/>
    <col min="11013" max="11013" width="20.5703125" style="87" customWidth="1"/>
    <col min="11014" max="11014" width="15" style="87" customWidth="1"/>
    <col min="11015" max="11015" width="11.5703125" style="87" bestFit="1" customWidth="1"/>
    <col min="11016" max="11016" width="16.5703125" style="87" bestFit="1" customWidth="1"/>
    <col min="11017" max="11018" width="13.85546875" style="87" bestFit="1" customWidth="1"/>
    <col min="11019" max="11019" width="14.42578125" style="87" customWidth="1"/>
    <col min="11020" max="11020" width="14.85546875" style="87" bestFit="1" customWidth="1"/>
    <col min="11021" max="11264" width="11.42578125" style="87"/>
    <col min="11265" max="11265" width="36.28515625" style="87" customWidth="1"/>
    <col min="11266" max="11266" width="19.28515625" style="87" customWidth="1"/>
    <col min="11267" max="11267" width="16" style="87" customWidth="1"/>
    <col min="11268" max="11268" width="21" style="87" customWidth="1"/>
    <col min="11269" max="11269" width="20.5703125" style="87" customWidth="1"/>
    <col min="11270" max="11270" width="15" style="87" customWidth="1"/>
    <col min="11271" max="11271" width="11.5703125" style="87" bestFit="1" customWidth="1"/>
    <col min="11272" max="11272" width="16.5703125" style="87" bestFit="1" customWidth="1"/>
    <col min="11273" max="11274" width="13.85546875" style="87" bestFit="1" customWidth="1"/>
    <col min="11275" max="11275" width="14.42578125" style="87" customWidth="1"/>
    <col min="11276" max="11276" width="14.85546875" style="87" bestFit="1" customWidth="1"/>
    <col min="11277" max="11520" width="11.42578125" style="87"/>
    <col min="11521" max="11521" width="36.28515625" style="87" customWidth="1"/>
    <col min="11522" max="11522" width="19.28515625" style="87" customWidth="1"/>
    <col min="11523" max="11523" width="16" style="87" customWidth="1"/>
    <col min="11524" max="11524" width="21" style="87" customWidth="1"/>
    <col min="11525" max="11525" width="20.5703125" style="87" customWidth="1"/>
    <col min="11526" max="11526" width="15" style="87" customWidth="1"/>
    <col min="11527" max="11527" width="11.5703125" style="87" bestFit="1" customWidth="1"/>
    <col min="11528" max="11528" width="16.5703125" style="87" bestFit="1" customWidth="1"/>
    <col min="11529" max="11530" width="13.85546875" style="87" bestFit="1" customWidth="1"/>
    <col min="11531" max="11531" width="14.42578125" style="87" customWidth="1"/>
    <col min="11532" max="11532" width="14.85546875" style="87" bestFit="1" customWidth="1"/>
    <col min="11533" max="11776" width="11.42578125" style="87"/>
    <col min="11777" max="11777" width="36.28515625" style="87" customWidth="1"/>
    <col min="11778" max="11778" width="19.28515625" style="87" customWidth="1"/>
    <col min="11779" max="11779" width="16" style="87" customWidth="1"/>
    <col min="11780" max="11780" width="21" style="87" customWidth="1"/>
    <col min="11781" max="11781" width="20.5703125" style="87" customWidth="1"/>
    <col min="11782" max="11782" width="15" style="87" customWidth="1"/>
    <col min="11783" max="11783" width="11.5703125" style="87" bestFit="1" customWidth="1"/>
    <col min="11784" max="11784" width="16.5703125" style="87" bestFit="1" customWidth="1"/>
    <col min="11785" max="11786" width="13.85546875" style="87" bestFit="1" customWidth="1"/>
    <col min="11787" max="11787" width="14.42578125" style="87" customWidth="1"/>
    <col min="11788" max="11788" width="14.85546875" style="87" bestFit="1" customWidth="1"/>
    <col min="11789" max="12032" width="11.42578125" style="87"/>
    <col min="12033" max="12033" width="36.28515625" style="87" customWidth="1"/>
    <col min="12034" max="12034" width="19.28515625" style="87" customWidth="1"/>
    <col min="12035" max="12035" width="16" style="87" customWidth="1"/>
    <col min="12036" max="12036" width="21" style="87" customWidth="1"/>
    <col min="12037" max="12037" width="20.5703125" style="87" customWidth="1"/>
    <col min="12038" max="12038" width="15" style="87" customWidth="1"/>
    <col min="12039" max="12039" width="11.5703125" style="87" bestFit="1" customWidth="1"/>
    <col min="12040" max="12040" width="16.5703125" style="87" bestFit="1" customWidth="1"/>
    <col min="12041" max="12042" width="13.85546875" style="87" bestFit="1" customWidth="1"/>
    <col min="12043" max="12043" width="14.42578125" style="87" customWidth="1"/>
    <col min="12044" max="12044" width="14.85546875" style="87" bestFit="1" customWidth="1"/>
    <col min="12045" max="12288" width="11.42578125" style="87"/>
    <col min="12289" max="12289" width="36.28515625" style="87" customWidth="1"/>
    <col min="12290" max="12290" width="19.28515625" style="87" customWidth="1"/>
    <col min="12291" max="12291" width="16" style="87" customWidth="1"/>
    <col min="12292" max="12292" width="21" style="87" customWidth="1"/>
    <col min="12293" max="12293" width="20.5703125" style="87" customWidth="1"/>
    <col min="12294" max="12294" width="15" style="87" customWidth="1"/>
    <col min="12295" max="12295" width="11.5703125" style="87" bestFit="1" customWidth="1"/>
    <col min="12296" max="12296" width="16.5703125" style="87" bestFit="1" customWidth="1"/>
    <col min="12297" max="12298" width="13.85546875" style="87" bestFit="1" customWidth="1"/>
    <col min="12299" max="12299" width="14.42578125" style="87" customWidth="1"/>
    <col min="12300" max="12300" width="14.85546875" style="87" bestFit="1" customWidth="1"/>
    <col min="12301" max="12544" width="11.42578125" style="87"/>
    <col min="12545" max="12545" width="36.28515625" style="87" customWidth="1"/>
    <col min="12546" max="12546" width="19.28515625" style="87" customWidth="1"/>
    <col min="12547" max="12547" width="16" style="87" customWidth="1"/>
    <col min="12548" max="12548" width="21" style="87" customWidth="1"/>
    <col min="12549" max="12549" width="20.5703125" style="87" customWidth="1"/>
    <col min="12550" max="12550" width="15" style="87" customWidth="1"/>
    <col min="12551" max="12551" width="11.5703125" style="87" bestFit="1" customWidth="1"/>
    <col min="12552" max="12552" width="16.5703125" style="87" bestFit="1" customWidth="1"/>
    <col min="12553" max="12554" width="13.85546875" style="87" bestFit="1" customWidth="1"/>
    <col min="12555" max="12555" width="14.42578125" style="87" customWidth="1"/>
    <col min="12556" max="12556" width="14.85546875" style="87" bestFit="1" customWidth="1"/>
    <col min="12557" max="12800" width="11.42578125" style="87"/>
    <col min="12801" max="12801" width="36.28515625" style="87" customWidth="1"/>
    <col min="12802" max="12802" width="19.28515625" style="87" customWidth="1"/>
    <col min="12803" max="12803" width="16" style="87" customWidth="1"/>
    <col min="12804" max="12804" width="21" style="87" customWidth="1"/>
    <col min="12805" max="12805" width="20.5703125" style="87" customWidth="1"/>
    <col min="12806" max="12806" width="15" style="87" customWidth="1"/>
    <col min="12807" max="12807" width="11.5703125" style="87" bestFit="1" customWidth="1"/>
    <col min="12808" max="12808" width="16.5703125" style="87" bestFit="1" customWidth="1"/>
    <col min="12809" max="12810" width="13.85546875" style="87" bestFit="1" customWidth="1"/>
    <col min="12811" max="12811" width="14.42578125" style="87" customWidth="1"/>
    <col min="12812" max="12812" width="14.85546875" style="87" bestFit="1" customWidth="1"/>
    <col min="12813" max="13056" width="11.42578125" style="87"/>
    <col min="13057" max="13057" width="36.28515625" style="87" customWidth="1"/>
    <col min="13058" max="13058" width="19.28515625" style="87" customWidth="1"/>
    <col min="13059" max="13059" width="16" style="87" customWidth="1"/>
    <col min="13060" max="13060" width="21" style="87" customWidth="1"/>
    <col min="13061" max="13061" width="20.5703125" style="87" customWidth="1"/>
    <col min="13062" max="13062" width="15" style="87" customWidth="1"/>
    <col min="13063" max="13063" width="11.5703125" style="87" bestFit="1" customWidth="1"/>
    <col min="13064" max="13064" width="16.5703125" style="87" bestFit="1" customWidth="1"/>
    <col min="13065" max="13066" width="13.85546875" style="87" bestFit="1" customWidth="1"/>
    <col min="13067" max="13067" width="14.42578125" style="87" customWidth="1"/>
    <col min="13068" max="13068" width="14.85546875" style="87" bestFit="1" customWidth="1"/>
    <col min="13069" max="13312" width="11.42578125" style="87"/>
    <col min="13313" max="13313" width="36.28515625" style="87" customWidth="1"/>
    <col min="13314" max="13314" width="19.28515625" style="87" customWidth="1"/>
    <col min="13315" max="13315" width="16" style="87" customWidth="1"/>
    <col min="13316" max="13316" width="21" style="87" customWidth="1"/>
    <col min="13317" max="13317" width="20.5703125" style="87" customWidth="1"/>
    <col min="13318" max="13318" width="15" style="87" customWidth="1"/>
    <col min="13319" max="13319" width="11.5703125" style="87" bestFit="1" customWidth="1"/>
    <col min="13320" max="13320" width="16.5703125" style="87" bestFit="1" customWidth="1"/>
    <col min="13321" max="13322" width="13.85546875" style="87" bestFit="1" customWidth="1"/>
    <col min="13323" max="13323" width="14.42578125" style="87" customWidth="1"/>
    <col min="13324" max="13324" width="14.85546875" style="87" bestFit="1" customWidth="1"/>
    <col min="13325" max="13568" width="11.42578125" style="87"/>
    <col min="13569" max="13569" width="36.28515625" style="87" customWidth="1"/>
    <col min="13570" max="13570" width="19.28515625" style="87" customWidth="1"/>
    <col min="13571" max="13571" width="16" style="87" customWidth="1"/>
    <col min="13572" max="13572" width="21" style="87" customWidth="1"/>
    <col min="13573" max="13573" width="20.5703125" style="87" customWidth="1"/>
    <col min="13574" max="13574" width="15" style="87" customWidth="1"/>
    <col min="13575" max="13575" width="11.5703125" style="87" bestFit="1" customWidth="1"/>
    <col min="13576" max="13576" width="16.5703125" style="87" bestFit="1" customWidth="1"/>
    <col min="13577" max="13578" width="13.85546875" style="87" bestFit="1" customWidth="1"/>
    <col min="13579" max="13579" width="14.42578125" style="87" customWidth="1"/>
    <col min="13580" max="13580" width="14.85546875" style="87" bestFit="1" customWidth="1"/>
    <col min="13581" max="13824" width="11.42578125" style="87"/>
    <col min="13825" max="13825" width="36.28515625" style="87" customWidth="1"/>
    <col min="13826" max="13826" width="19.28515625" style="87" customWidth="1"/>
    <col min="13827" max="13827" width="16" style="87" customWidth="1"/>
    <col min="13828" max="13828" width="21" style="87" customWidth="1"/>
    <col min="13829" max="13829" width="20.5703125" style="87" customWidth="1"/>
    <col min="13830" max="13830" width="15" style="87" customWidth="1"/>
    <col min="13831" max="13831" width="11.5703125" style="87" bestFit="1" customWidth="1"/>
    <col min="13832" max="13832" width="16.5703125" style="87" bestFit="1" customWidth="1"/>
    <col min="13833" max="13834" width="13.85546875" style="87" bestFit="1" customWidth="1"/>
    <col min="13835" max="13835" width="14.42578125" style="87" customWidth="1"/>
    <col min="13836" max="13836" width="14.85546875" style="87" bestFit="1" customWidth="1"/>
    <col min="13837" max="14080" width="11.42578125" style="87"/>
    <col min="14081" max="14081" width="36.28515625" style="87" customWidth="1"/>
    <col min="14082" max="14082" width="19.28515625" style="87" customWidth="1"/>
    <col min="14083" max="14083" width="16" style="87" customWidth="1"/>
    <col min="14084" max="14084" width="21" style="87" customWidth="1"/>
    <col min="14085" max="14085" width="20.5703125" style="87" customWidth="1"/>
    <col min="14086" max="14086" width="15" style="87" customWidth="1"/>
    <col min="14087" max="14087" width="11.5703125" style="87" bestFit="1" customWidth="1"/>
    <col min="14088" max="14088" width="16.5703125" style="87" bestFit="1" customWidth="1"/>
    <col min="14089" max="14090" width="13.85546875" style="87" bestFit="1" customWidth="1"/>
    <col min="14091" max="14091" width="14.42578125" style="87" customWidth="1"/>
    <col min="14092" max="14092" width="14.85546875" style="87" bestFit="1" customWidth="1"/>
    <col min="14093" max="14336" width="11.42578125" style="87"/>
    <col min="14337" max="14337" width="36.28515625" style="87" customWidth="1"/>
    <col min="14338" max="14338" width="19.28515625" style="87" customWidth="1"/>
    <col min="14339" max="14339" width="16" style="87" customWidth="1"/>
    <col min="14340" max="14340" width="21" style="87" customWidth="1"/>
    <col min="14341" max="14341" width="20.5703125" style="87" customWidth="1"/>
    <col min="14342" max="14342" width="15" style="87" customWidth="1"/>
    <col min="14343" max="14343" width="11.5703125" style="87" bestFit="1" customWidth="1"/>
    <col min="14344" max="14344" width="16.5703125" style="87" bestFit="1" customWidth="1"/>
    <col min="14345" max="14346" width="13.85546875" style="87" bestFit="1" customWidth="1"/>
    <col min="14347" max="14347" width="14.42578125" style="87" customWidth="1"/>
    <col min="14348" max="14348" width="14.85546875" style="87" bestFit="1" customWidth="1"/>
    <col min="14349" max="14592" width="11.42578125" style="87"/>
    <col min="14593" max="14593" width="36.28515625" style="87" customWidth="1"/>
    <col min="14594" max="14594" width="19.28515625" style="87" customWidth="1"/>
    <col min="14595" max="14595" width="16" style="87" customWidth="1"/>
    <col min="14596" max="14596" width="21" style="87" customWidth="1"/>
    <col min="14597" max="14597" width="20.5703125" style="87" customWidth="1"/>
    <col min="14598" max="14598" width="15" style="87" customWidth="1"/>
    <col min="14599" max="14599" width="11.5703125" style="87" bestFit="1" customWidth="1"/>
    <col min="14600" max="14600" width="16.5703125" style="87" bestFit="1" customWidth="1"/>
    <col min="14601" max="14602" width="13.85546875" style="87" bestFit="1" customWidth="1"/>
    <col min="14603" max="14603" width="14.42578125" style="87" customWidth="1"/>
    <col min="14604" max="14604" width="14.85546875" style="87" bestFit="1" customWidth="1"/>
    <col min="14605" max="14848" width="11.42578125" style="87"/>
    <col min="14849" max="14849" width="36.28515625" style="87" customWidth="1"/>
    <col min="14850" max="14850" width="19.28515625" style="87" customWidth="1"/>
    <col min="14851" max="14851" width="16" style="87" customWidth="1"/>
    <col min="14852" max="14852" width="21" style="87" customWidth="1"/>
    <col min="14853" max="14853" width="20.5703125" style="87" customWidth="1"/>
    <col min="14854" max="14854" width="15" style="87" customWidth="1"/>
    <col min="14855" max="14855" width="11.5703125" style="87" bestFit="1" customWidth="1"/>
    <col min="14856" max="14856" width="16.5703125" style="87" bestFit="1" customWidth="1"/>
    <col min="14857" max="14858" width="13.85546875" style="87" bestFit="1" customWidth="1"/>
    <col min="14859" max="14859" width="14.42578125" style="87" customWidth="1"/>
    <col min="14860" max="14860" width="14.85546875" style="87" bestFit="1" customWidth="1"/>
    <col min="14861" max="15104" width="11.42578125" style="87"/>
    <col min="15105" max="15105" width="36.28515625" style="87" customWidth="1"/>
    <col min="15106" max="15106" width="19.28515625" style="87" customWidth="1"/>
    <col min="15107" max="15107" width="16" style="87" customWidth="1"/>
    <col min="15108" max="15108" width="21" style="87" customWidth="1"/>
    <col min="15109" max="15109" width="20.5703125" style="87" customWidth="1"/>
    <col min="15110" max="15110" width="15" style="87" customWidth="1"/>
    <col min="15111" max="15111" width="11.5703125" style="87" bestFit="1" customWidth="1"/>
    <col min="15112" max="15112" width="16.5703125" style="87" bestFit="1" customWidth="1"/>
    <col min="15113" max="15114" width="13.85546875" style="87" bestFit="1" customWidth="1"/>
    <col min="15115" max="15115" width="14.42578125" style="87" customWidth="1"/>
    <col min="15116" max="15116" width="14.85546875" style="87" bestFit="1" customWidth="1"/>
    <col min="15117" max="15360" width="11.42578125" style="87"/>
    <col min="15361" max="15361" width="36.28515625" style="87" customWidth="1"/>
    <col min="15362" max="15362" width="19.28515625" style="87" customWidth="1"/>
    <col min="15363" max="15363" width="16" style="87" customWidth="1"/>
    <col min="15364" max="15364" width="21" style="87" customWidth="1"/>
    <col min="15365" max="15365" width="20.5703125" style="87" customWidth="1"/>
    <col min="15366" max="15366" width="15" style="87" customWidth="1"/>
    <col min="15367" max="15367" width="11.5703125" style="87" bestFit="1" customWidth="1"/>
    <col min="15368" max="15368" width="16.5703125" style="87" bestFit="1" customWidth="1"/>
    <col min="15369" max="15370" width="13.85546875" style="87" bestFit="1" customWidth="1"/>
    <col min="15371" max="15371" width="14.42578125" style="87" customWidth="1"/>
    <col min="15372" max="15372" width="14.85546875" style="87" bestFit="1" customWidth="1"/>
    <col min="15373" max="15616" width="11.42578125" style="87"/>
    <col min="15617" max="15617" width="36.28515625" style="87" customWidth="1"/>
    <col min="15618" max="15618" width="19.28515625" style="87" customWidth="1"/>
    <col min="15619" max="15619" width="16" style="87" customWidth="1"/>
    <col min="15620" max="15620" width="21" style="87" customWidth="1"/>
    <col min="15621" max="15621" width="20.5703125" style="87" customWidth="1"/>
    <col min="15622" max="15622" width="15" style="87" customWidth="1"/>
    <col min="15623" max="15623" width="11.5703125" style="87" bestFit="1" customWidth="1"/>
    <col min="15624" max="15624" width="16.5703125" style="87" bestFit="1" customWidth="1"/>
    <col min="15625" max="15626" width="13.85546875" style="87" bestFit="1" customWidth="1"/>
    <col min="15627" max="15627" width="14.42578125" style="87" customWidth="1"/>
    <col min="15628" max="15628" width="14.85546875" style="87" bestFit="1" customWidth="1"/>
    <col min="15629" max="15872" width="11.42578125" style="87"/>
    <col min="15873" max="15873" width="36.28515625" style="87" customWidth="1"/>
    <col min="15874" max="15874" width="19.28515625" style="87" customWidth="1"/>
    <col min="15875" max="15875" width="16" style="87" customWidth="1"/>
    <col min="15876" max="15876" width="21" style="87" customWidth="1"/>
    <col min="15877" max="15877" width="20.5703125" style="87" customWidth="1"/>
    <col min="15878" max="15878" width="15" style="87" customWidth="1"/>
    <col min="15879" max="15879" width="11.5703125" style="87" bestFit="1" customWidth="1"/>
    <col min="15880" max="15880" width="16.5703125" style="87" bestFit="1" customWidth="1"/>
    <col min="15881" max="15882" width="13.85546875" style="87" bestFit="1" customWidth="1"/>
    <col min="15883" max="15883" width="14.42578125" style="87" customWidth="1"/>
    <col min="15884" max="15884" width="14.85546875" style="87" bestFit="1" customWidth="1"/>
    <col min="15885" max="16128" width="11.42578125" style="87"/>
    <col min="16129" max="16129" width="36.28515625" style="87" customWidth="1"/>
    <col min="16130" max="16130" width="19.28515625" style="87" customWidth="1"/>
    <col min="16131" max="16131" width="16" style="87" customWidth="1"/>
    <col min="16132" max="16132" width="21" style="87" customWidth="1"/>
    <col min="16133" max="16133" width="20.5703125" style="87" customWidth="1"/>
    <col min="16134" max="16134" width="15" style="87" customWidth="1"/>
    <col min="16135" max="16135" width="11.5703125" style="87" bestFit="1" customWidth="1"/>
    <col min="16136" max="16136" width="16.5703125" style="87" bestFit="1" customWidth="1"/>
    <col min="16137" max="16138" width="13.85546875" style="87" bestFit="1" customWidth="1"/>
    <col min="16139" max="16139" width="14.42578125" style="87" customWidth="1"/>
    <col min="16140" max="16140" width="14.85546875" style="87" bestFit="1" customWidth="1"/>
    <col min="16141" max="16384" width="11.42578125" style="87"/>
  </cols>
  <sheetData>
    <row r="1" spans="1:13">
      <c r="A1" s="424" t="s">
        <v>93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3" ht="15" customHeight="1">
      <c r="A2" s="407" t="s">
        <v>33</v>
      </c>
      <c r="B2" s="407" t="s">
        <v>2</v>
      </c>
      <c r="C2" s="408" t="s">
        <v>3</v>
      </c>
      <c r="D2" s="408" t="s">
        <v>4</v>
      </c>
      <c r="E2" s="408" t="s">
        <v>5</v>
      </c>
      <c r="F2" s="408" t="s">
        <v>6</v>
      </c>
      <c r="G2" s="408"/>
      <c r="H2" s="408"/>
      <c r="I2" s="408"/>
      <c r="J2" s="408"/>
      <c r="K2" s="408"/>
      <c r="L2" s="408"/>
    </row>
    <row r="3" spans="1:13" ht="38.25">
      <c r="A3" s="407"/>
      <c r="B3" s="407"/>
      <c r="C3" s="408"/>
      <c r="D3" s="408"/>
      <c r="E3" s="408"/>
      <c r="F3" s="88" t="s">
        <v>7</v>
      </c>
      <c r="G3" s="88" t="s">
        <v>8</v>
      </c>
      <c r="H3" s="88" t="s">
        <v>9</v>
      </c>
      <c r="I3" s="88" t="s">
        <v>10</v>
      </c>
      <c r="J3" s="88" t="s">
        <v>11</v>
      </c>
      <c r="K3" s="88" t="s">
        <v>246</v>
      </c>
      <c r="L3" s="88" t="s">
        <v>12</v>
      </c>
    </row>
    <row r="4" spans="1:13" ht="38.25">
      <c r="A4" s="89" t="s">
        <v>94</v>
      </c>
      <c r="B4" s="90" t="s">
        <v>95</v>
      </c>
      <c r="C4" s="90">
        <v>1</v>
      </c>
      <c r="D4" s="308">
        <v>1226492319</v>
      </c>
      <c r="E4" s="91">
        <v>1252023907.9877982</v>
      </c>
      <c r="F4" s="92"/>
      <c r="G4" s="93"/>
      <c r="H4" s="93">
        <v>1252023907.9877982</v>
      </c>
      <c r="I4" s="93"/>
      <c r="J4" s="93"/>
      <c r="K4" s="93"/>
      <c r="L4" s="93"/>
      <c r="M4" s="94"/>
    </row>
    <row r="5" spans="1:13" ht="25.5">
      <c r="A5" s="95" t="s">
        <v>96</v>
      </c>
      <c r="B5" s="90" t="s">
        <v>97</v>
      </c>
      <c r="C5" s="90">
        <v>1</v>
      </c>
      <c r="D5" s="96">
        <v>139113767.49877983</v>
      </c>
      <c r="E5" s="96">
        <v>139113767.49877983</v>
      </c>
      <c r="F5" s="92"/>
      <c r="G5" s="93"/>
      <c r="H5" s="93">
        <v>139113767.49877983</v>
      </c>
      <c r="I5" s="93"/>
      <c r="J5" s="93"/>
      <c r="K5" s="93"/>
      <c r="L5" s="93"/>
    </row>
    <row r="6" spans="1:13">
      <c r="A6" s="392" t="s">
        <v>27</v>
      </c>
      <c r="B6" s="392"/>
      <c r="C6" s="392"/>
      <c r="D6" s="392"/>
      <c r="E6" s="97">
        <f>SUM(E4:E5)</f>
        <v>1391137675.486578</v>
      </c>
      <c r="F6" s="97">
        <f t="shared" ref="F6:L6" si="0">SUM(F4:F5)</f>
        <v>0</v>
      </c>
      <c r="G6" s="97">
        <f t="shared" si="0"/>
        <v>0</v>
      </c>
      <c r="H6" s="97">
        <f t="shared" si="0"/>
        <v>1391137675.486578</v>
      </c>
      <c r="I6" s="97">
        <f t="shared" si="0"/>
        <v>0</v>
      </c>
      <c r="J6" s="97">
        <f t="shared" si="0"/>
        <v>0</v>
      </c>
      <c r="K6" s="97">
        <f t="shared" si="0"/>
        <v>0</v>
      </c>
      <c r="L6" s="97">
        <f t="shared" si="0"/>
        <v>0</v>
      </c>
    </row>
    <row r="7" spans="1:13">
      <c r="A7" s="393" t="s">
        <v>28</v>
      </c>
      <c r="B7" s="393"/>
      <c r="C7" s="393"/>
      <c r="D7" s="393"/>
      <c r="E7" s="97">
        <f>+'FUENTES Y USOS'!J6</f>
        <v>1391137674.9877982</v>
      </c>
      <c r="F7" s="97">
        <f>+'FUENTES Y USOS'!C6</f>
        <v>0</v>
      </c>
      <c r="G7" s="97">
        <f>+'FUENTES Y USOS'!D6</f>
        <v>0</v>
      </c>
      <c r="H7" s="97">
        <f>+'FUENTES Y USOS'!E6</f>
        <v>1391137674.9877982</v>
      </c>
      <c r="I7" s="97">
        <f>+'FUENTES Y USOS'!F6</f>
        <v>0</v>
      </c>
      <c r="J7" s="97">
        <f>+'FUENTES Y USOS'!G6</f>
        <v>0</v>
      </c>
      <c r="K7" s="97">
        <f>+'FUENTES Y USOS'!H6</f>
        <v>0</v>
      </c>
      <c r="L7" s="97">
        <f>+'FUENTES Y USOS'!I6</f>
        <v>0</v>
      </c>
    </row>
    <row r="8" spans="1:13">
      <c r="A8" s="392" t="s">
        <v>29</v>
      </c>
      <c r="B8" s="392"/>
      <c r="C8" s="392"/>
      <c r="D8" s="392"/>
      <c r="E8" s="98">
        <f>+E7-E6</f>
        <v>-0.4987797737121582</v>
      </c>
      <c r="F8" s="98">
        <f t="shared" ref="F8:L8" si="1">+F7-F6</f>
        <v>0</v>
      </c>
      <c r="G8" s="98">
        <f t="shared" si="1"/>
        <v>0</v>
      </c>
      <c r="H8" s="98">
        <f t="shared" si="1"/>
        <v>-0.4987797737121582</v>
      </c>
      <c r="I8" s="98">
        <f t="shared" si="1"/>
        <v>0</v>
      </c>
      <c r="J8" s="98">
        <f t="shared" si="1"/>
        <v>0</v>
      </c>
      <c r="K8" s="98">
        <f t="shared" si="1"/>
        <v>0</v>
      </c>
      <c r="L8" s="98">
        <f t="shared" si="1"/>
        <v>0</v>
      </c>
    </row>
    <row r="9" spans="1:13">
      <c r="J9" s="99"/>
      <c r="K9" s="99"/>
    </row>
    <row r="10" spans="1:13">
      <c r="I10" s="100"/>
    </row>
    <row r="11" spans="1:13">
      <c r="A11" s="24"/>
      <c r="B11" s="1" t="s">
        <v>30</v>
      </c>
      <c r="C11" s="1"/>
      <c r="D11" s="1"/>
      <c r="H11" s="189"/>
      <c r="I11" s="99"/>
    </row>
    <row r="12" spans="1:13">
      <c r="A12" s="25"/>
      <c r="B12" s="1" t="s">
        <v>31</v>
      </c>
      <c r="C12" s="1"/>
      <c r="D12" s="1"/>
    </row>
    <row r="13" spans="1:13">
      <c r="H13" s="189"/>
    </row>
    <row r="14" spans="1:13" ht="15" hidden="1" customHeight="1" thickBot="1">
      <c r="A14" s="402" t="s">
        <v>98</v>
      </c>
      <c r="B14" s="403"/>
      <c r="C14" s="403"/>
      <c r="D14" s="403"/>
      <c r="E14" s="404"/>
    </row>
    <row r="15" spans="1:13" ht="39" hidden="1" thickBot="1">
      <c r="A15" s="101" t="s">
        <v>25</v>
      </c>
      <c r="B15" s="102" t="s">
        <v>99</v>
      </c>
      <c r="C15" s="102" t="s">
        <v>100</v>
      </c>
      <c r="D15" s="103" t="s">
        <v>101</v>
      </c>
      <c r="E15" s="104" t="s">
        <v>102</v>
      </c>
    </row>
    <row r="16" spans="1:13" hidden="1">
      <c r="A16" s="405" t="s">
        <v>103</v>
      </c>
      <c r="B16" s="105" t="s">
        <v>104</v>
      </c>
      <c r="C16" s="106">
        <v>2045111512</v>
      </c>
      <c r="D16" s="406">
        <v>5000000000</v>
      </c>
      <c r="E16" s="107"/>
      <c r="F16" s="87" t="s">
        <v>105</v>
      </c>
    </row>
    <row r="17" spans="1:6" hidden="1">
      <c r="A17" s="400"/>
      <c r="B17" s="108" t="s">
        <v>106</v>
      </c>
      <c r="C17" s="109">
        <v>12097718325</v>
      </c>
      <c r="D17" s="401"/>
      <c r="E17" s="110"/>
    </row>
    <row r="18" spans="1:6" hidden="1">
      <c r="A18" s="400" t="s">
        <v>107</v>
      </c>
      <c r="B18" s="108" t="s">
        <v>108</v>
      </c>
      <c r="C18" s="109"/>
      <c r="D18" s="401">
        <v>400000000</v>
      </c>
      <c r="E18" s="111"/>
    </row>
    <row r="19" spans="1:6" hidden="1">
      <c r="A19" s="400"/>
      <c r="B19" s="108" t="s">
        <v>106</v>
      </c>
      <c r="C19" s="109"/>
      <c r="D19" s="401"/>
      <c r="E19" s="111"/>
    </row>
    <row r="20" spans="1:6" hidden="1">
      <c r="A20" s="112" t="s">
        <v>109</v>
      </c>
      <c r="B20" s="108" t="s">
        <v>106</v>
      </c>
      <c r="C20" s="109"/>
      <c r="D20" s="109">
        <v>400000000</v>
      </c>
      <c r="E20" s="111"/>
      <c r="F20" s="87" t="s">
        <v>110</v>
      </c>
    </row>
    <row r="21" spans="1:6" hidden="1">
      <c r="A21" s="112" t="s">
        <v>111</v>
      </c>
      <c r="B21" s="108" t="s">
        <v>108</v>
      </c>
      <c r="C21" s="109"/>
      <c r="D21" s="109">
        <v>200000000</v>
      </c>
      <c r="E21" s="111"/>
    </row>
    <row r="22" spans="1:6" hidden="1">
      <c r="A22" s="112" t="s">
        <v>112</v>
      </c>
      <c r="B22" s="108" t="s">
        <v>108</v>
      </c>
      <c r="C22" s="109"/>
      <c r="D22" s="109">
        <v>300000000</v>
      </c>
      <c r="E22" s="111"/>
    </row>
    <row r="23" spans="1:6" hidden="1">
      <c r="A23" s="112" t="s">
        <v>113</v>
      </c>
      <c r="B23" s="108" t="s">
        <v>106</v>
      </c>
      <c r="C23" s="109"/>
      <c r="D23" s="109">
        <v>10000000000</v>
      </c>
      <c r="E23" s="111"/>
    </row>
    <row r="24" spans="1:6" ht="13.5" hidden="1" thickBot="1">
      <c r="A24" s="113" t="s">
        <v>114</v>
      </c>
      <c r="B24" s="114" t="s">
        <v>115</v>
      </c>
      <c r="C24" s="115"/>
      <c r="D24" s="115">
        <v>866446535</v>
      </c>
      <c r="E24" s="116"/>
    </row>
    <row r="25" spans="1:6" hidden="1"/>
    <row r="26" spans="1:6" hidden="1"/>
    <row r="27" spans="1:6" ht="13.5" hidden="1" thickBot="1">
      <c r="A27" s="117" t="s">
        <v>116</v>
      </c>
      <c r="B27" s="118">
        <v>8653614951.3199997</v>
      </c>
    </row>
    <row r="28" spans="1:6" hidden="1"/>
    <row r="29" spans="1:6" hidden="1"/>
    <row r="30" spans="1:6" hidden="1"/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6:6" hidden="1"/>
    <row r="50" spans="6:6" hidden="1"/>
    <row r="51" spans="6:6" hidden="1"/>
    <row r="52" spans="6:6" hidden="1"/>
    <row r="53" spans="6:6" hidden="1"/>
    <row r="54" spans="6:6" hidden="1"/>
    <row r="55" spans="6:6">
      <c r="F55" s="189"/>
    </row>
    <row r="57" spans="6:6">
      <c r="F57" s="99"/>
    </row>
  </sheetData>
  <mergeCells count="15">
    <mergeCell ref="A1:L1"/>
    <mergeCell ref="A2:A3"/>
    <mergeCell ref="B2:B3"/>
    <mergeCell ref="C2:C3"/>
    <mergeCell ref="D2:D3"/>
    <mergeCell ref="E2:E3"/>
    <mergeCell ref="F2:L2"/>
    <mergeCell ref="A18:A19"/>
    <mergeCell ref="D18:D19"/>
    <mergeCell ref="A6:D6"/>
    <mergeCell ref="A7:D7"/>
    <mergeCell ref="A8:D8"/>
    <mergeCell ref="A14:E14"/>
    <mergeCell ref="A16:A17"/>
    <mergeCell ref="D16:D1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4"/>
  <sheetViews>
    <sheetView zoomScale="90" zoomScaleNormal="90" workbookViewId="0">
      <pane xSplit="1" ySplit="3" topLeftCell="B25" activePane="bottomRight" state="frozen"/>
      <selection pane="topRight" activeCell="B1" sqref="B1"/>
      <selection pane="bottomLeft" activeCell="A4" sqref="A4"/>
      <selection pane="bottomRight" sqref="A1:L1"/>
    </sheetView>
  </sheetViews>
  <sheetFormatPr baseColWidth="10" defaultRowHeight="12.75"/>
  <cols>
    <col min="1" max="1" width="52.85546875" style="42" customWidth="1"/>
    <col min="2" max="2" width="14.28515625" style="53" customWidth="1"/>
    <col min="3" max="3" width="15.28515625" style="53" customWidth="1"/>
    <col min="4" max="4" width="13.5703125" style="302" customWidth="1"/>
    <col min="5" max="5" width="17.140625" style="302" bestFit="1" customWidth="1"/>
    <col min="6" max="6" width="13.5703125" style="53" bestFit="1" customWidth="1"/>
    <col min="7" max="7" width="14.42578125" style="53" customWidth="1"/>
    <col min="8" max="8" width="15" style="53" customWidth="1"/>
    <col min="9" max="11" width="11.42578125" style="53"/>
    <col min="12" max="12" width="14.7109375" style="53" customWidth="1"/>
    <col min="13" max="16384" width="11.42578125" style="42"/>
  </cols>
  <sheetData>
    <row r="1" spans="1:12">
      <c r="A1" s="424" t="s">
        <v>48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2" ht="15" customHeight="1">
      <c r="A2" s="449" t="s">
        <v>33</v>
      </c>
      <c r="B2" s="449" t="s">
        <v>2</v>
      </c>
      <c r="C2" s="447" t="s">
        <v>3</v>
      </c>
      <c r="D2" s="445" t="s">
        <v>4</v>
      </c>
      <c r="E2" s="445" t="s">
        <v>5</v>
      </c>
      <c r="F2" s="409" t="s">
        <v>6</v>
      </c>
      <c r="G2" s="410"/>
      <c r="H2" s="410"/>
      <c r="I2" s="410"/>
      <c r="J2" s="410"/>
      <c r="K2" s="410"/>
      <c r="L2" s="410"/>
    </row>
    <row r="3" spans="1:12" ht="25.5">
      <c r="A3" s="450"/>
      <c r="B3" s="450"/>
      <c r="C3" s="448"/>
      <c r="D3" s="446"/>
      <c r="E3" s="446"/>
      <c r="F3" s="321" t="s">
        <v>7</v>
      </c>
      <c r="G3" s="321" t="s">
        <v>8</v>
      </c>
      <c r="H3" s="321" t="s">
        <v>9</v>
      </c>
      <c r="I3" s="321" t="s">
        <v>10</v>
      </c>
      <c r="J3" s="321" t="s">
        <v>11</v>
      </c>
      <c r="K3" s="321" t="s">
        <v>246</v>
      </c>
      <c r="L3" s="321" t="s">
        <v>12</v>
      </c>
    </row>
    <row r="4" spans="1:12" ht="38.25">
      <c r="A4" s="43" t="s">
        <v>49</v>
      </c>
      <c r="B4" s="237" t="s">
        <v>14</v>
      </c>
      <c r="C4" s="267">
        <v>75</v>
      </c>
      <c r="D4" s="297"/>
      <c r="E4" s="297"/>
      <c r="F4" s="237"/>
      <c r="G4" s="237"/>
      <c r="H4" s="237"/>
      <c r="I4" s="237"/>
      <c r="J4" s="237"/>
      <c r="K4" s="237"/>
      <c r="L4" s="237"/>
    </row>
    <row r="5" spans="1:12" ht="60.75" customHeight="1">
      <c r="A5" s="44" t="s">
        <v>50</v>
      </c>
      <c r="B5" s="47" t="s">
        <v>51</v>
      </c>
      <c r="C5" s="47">
        <v>165455</v>
      </c>
      <c r="D5" s="298"/>
      <c r="E5" s="298"/>
      <c r="F5" s="304"/>
      <c r="G5" s="47"/>
      <c r="H5" s="47"/>
      <c r="I5" s="47"/>
      <c r="J5" s="47"/>
      <c r="K5" s="47"/>
      <c r="L5" s="47"/>
    </row>
    <row r="6" spans="1:12" s="172" customFormat="1" ht="60.75" customHeight="1">
      <c r="A6" s="31" t="s">
        <v>303</v>
      </c>
      <c r="B6" s="32" t="s">
        <v>22</v>
      </c>
      <c r="C6" s="32">
        <v>1</v>
      </c>
      <c r="D6" s="294">
        <v>720000000</v>
      </c>
      <c r="E6" s="294">
        <v>720000000</v>
      </c>
      <c r="F6" s="303">
        <v>720000000</v>
      </c>
      <c r="G6" s="32"/>
      <c r="H6" s="32"/>
      <c r="I6" s="32"/>
      <c r="J6" s="32"/>
      <c r="K6" s="32"/>
      <c r="L6" s="32"/>
    </row>
    <row r="7" spans="1:12" ht="60.75" customHeight="1">
      <c r="A7" s="44" t="s">
        <v>52</v>
      </c>
      <c r="B7" s="47" t="s">
        <v>53</v>
      </c>
      <c r="C7" s="47">
        <v>30</v>
      </c>
      <c r="D7" s="298"/>
      <c r="E7" s="298"/>
      <c r="F7" s="304"/>
      <c r="G7" s="47"/>
      <c r="H7" s="47"/>
      <c r="I7" s="47"/>
      <c r="J7" s="47"/>
      <c r="K7" s="47"/>
      <c r="L7" s="47"/>
    </row>
    <row r="8" spans="1:12" s="172" customFormat="1" ht="60.75" customHeight="1">
      <c r="A8" s="31" t="s">
        <v>304</v>
      </c>
      <c r="B8" s="32" t="s">
        <v>22</v>
      </c>
      <c r="C8" s="32">
        <v>1</v>
      </c>
      <c r="D8" s="294">
        <v>50000000</v>
      </c>
      <c r="E8" s="294">
        <v>50000000</v>
      </c>
      <c r="F8" s="303">
        <v>50000000</v>
      </c>
      <c r="G8" s="32"/>
      <c r="H8" s="32"/>
      <c r="I8" s="32"/>
      <c r="J8" s="32"/>
      <c r="K8" s="32"/>
      <c r="L8" s="32"/>
    </row>
    <row r="9" spans="1:12" ht="27.75" customHeight="1">
      <c r="A9" s="44" t="s">
        <v>54</v>
      </c>
      <c r="B9" s="47" t="s">
        <v>55</v>
      </c>
      <c r="C9" s="47">
        <v>30</v>
      </c>
      <c r="D9" s="298"/>
      <c r="E9" s="298"/>
      <c r="F9" s="304"/>
      <c r="G9" s="47"/>
      <c r="H9" s="47"/>
      <c r="I9" s="47"/>
      <c r="J9" s="47"/>
      <c r="K9" s="47"/>
      <c r="L9" s="47"/>
    </row>
    <row r="10" spans="1:12" s="172" customFormat="1" ht="27.75" customHeight="1">
      <c r="A10" s="35" t="s">
        <v>305</v>
      </c>
      <c r="B10" s="34" t="s">
        <v>22</v>
      </c>
      <c r="C10" s="34">
        <v>1</v>
      </c>
      <c r="D10" s="288">
        <v>28000000</v>
      </c>
      <c r="E10" s="288">
        <v>28000000</v>
      </c>
      <c r="F10" s="288">
        <v>28000000</v>
      </c>
      <c r="G10" s="34"/>
      <c r="H10" s="34"/>
      <c r="I10" s="34"/>
      <c r="J10" s="34"/>
      <c r="K10" s="34"/>
      <c r="L10" s="34"/>
    </row>
    <row r="11" spans="1:12" s="172" customFormat="1" ht="27.75" customHeight="1">
      <c r="A11" s="31" t="s">
        <v>306</v>
      </c>
      <c r="B11" s="34" t="s">
        <v>22</v>
      </c>
      <c r="C11" s="34">
        <v>1</v>
      </c>
      <c r="D11" s="288">
        <v>47000000</v>
      </c>
      <c r="E11" s="288">
        <v>47000000</v>
      </c>
      <c r="F11" s="323">
        <v>47000000</v>
      </c>
      <c r="G11" s="34"/>
      <c r="H11" s="34"/>
      <c r="I11" s="34"/>
      <c r="J11" s="34"/>
      <c r="K11" s="34"/>
      <c r="L11" s="34"/>
    </row>
    <row r="12" spans="1:12" ht="27.75" customHeight="1">
      <c r="A12" s="44" t="s">
        <v>57</v>
      </c>
      <c r="B12" s="47" t="s">
        <v>58</v>
      </c>
      <c r="C12" s="47">
        <v>3</v>
      </c>
      <c r="D12" s="298"/>
      <c r="E12" s="298"/>
      <c r="F12" s="304"/>
      <c r="G12" s="47"/>
      <c r="H12" s="47"/>
      <c r="I12" s="47"/>
      <c r="J12" s="47"/>
      <c r="K12" s="47"/>
      <c r="L12" s="47"/>
    </row>
    <row r="13" spans="1:12" s="172" customFormat="1" ht="43.5" customHeight="1">
      <c r="A13" s="35" t="s">
        <v>307</v>
      </c>
      <c r="B13" s="34" t="s">
        <v>22</v>
      </c>
      <c r="C13" s="34">
        <v>1</v>
      </c>
      <c r="D13" s="288">
        <v>65000000</v>
      </c>
      <c r="E13" s="288">
        <v>65000000</v>
      </c>
      <c r="F13" s="323">
        <v>65000000</v>
      </c>
      <c r="G13" s="34"/>
      <c r="H13" s="34"/>
      <c r="I13" s="34"/>
      <c r="J13" s="34"/>
      <c r="K13" s="34"/>
      <c r="L13" s="34"/>
    </row>
    <row r="14" spans="1:12" ht="30.75" customHeight="1">
      <c r="A14" s="44" t="s">
        <v>59</v>
      </c>
      <c r="B14" s="47" t="s">
        <v>242</v>
      </c>
      <c r="C14" s="47">
        <v>2</v>
      </c>
      <c r="D14" s="298"/>
      <c r="E14" s="298"/>
      <c r="F14" s="304"/>
      <c r="G14" s="47"/>
      <c r="H14" s="47"/>
      <c r="I14" s="47"/>
      <c r="J14" s="47"/>
      <c r="K14" s="47"/>
      <c r="L14" s="47"/>
    </row>
    <row r="15" spans="1:12" s="172" customFormat="1" ht="36.75" customHeight="1">
      <c r="A15" s="31" t="s">
        <v>308</v>
      </c>
      <c r="B15" s="32" t="s">
        <v>22</v>
      </c>
      <c r="C15" s="32">
        <v>1</v>
      </c>
      <c r="D15" s="294">
        <v>120000000</v>
      </c>
      <c r="E15" s="294">
        <v>240000000</v>
      </c>
      <c r="F15" s="303">
        <v>240000000</v>
      </c>
      <c r="G15" s="32"/>
      <c r="H15" s="32"/>
      <c r="I15" s="32"/>
      <c r="J15" s="32"/>
      <c r="K15" s="32"/>
      <c r="L15" s="32"/>
    </row>
    <row r="16" spans="1:12" s="172" customFormat="1" ht="36.75" customHeight="1">
      <c r="A16" s="31" t="s">
        <v>374</v>
      </c>
      <c r="B16" s="32"/>
      <c r="C16" s="32"/>
      <c r="D16" s="294">
        <v>240000000</v>
      </c>
      <c r="E16" s="294">
        <v>240000000</v>
      </c>
      <c r="F16" s="303">
        <v>240000000</v>
      </c>
      <c r="G16" s="32"/>
      <c r="H16" s="32"/>
      <c r="I16" s="32"/>
      <c r="J16" s="32"/>
      <c r="K16" s="32"/>
      <c r="L16" s="32"/>
    </row>
    <row r="17" spans="1:14" ht="28.5" customHeight="1">
      <c r="A17" s="43" t="s">
        <v>60</v>
      </c>
      <c r="B17" s="237" t="s">
        <v>14</v>
      </c>
      <c r="C17" s="237">
        <v>66</v>
      </c>
      <c r="D17" s="297"/>
      <c r="E17" s="297"/>
      <c r="F17" s="237"/>
      <c r="G17" s="237"/>
      <c r="H17" s="237"/>
      <c r="I17" s="237"/>
      <c r="J17" s="237"/>
      <c r="K17" s="237"/>
      <c r="L17" s="237"/>
    </row>
    <row r="18" spans="1:14" ht="24.75" customHeight="1">
      <c r="A18" s="44" t="s">
        <v>61</v>
      </c>
      <c r="B18" s="47" t="s">
        <v>19</v>
      </c>
      <c r="C18" s="47">
        <v>3</v>
      </c>
      <c r="D18" s="298"/>
      <c r="E18" s="298"/>
      <c r="F18" s="47"/>
      <c r="G18" s="47"/>
      <c r="H18" s="47"/>
      <c r="I18" s="47"/>
      <c r="J18" s="47"/>
      <c r="K18" s="47"/>
      <c r="L18" s="47"/>
    </row>
    <row r="19" spans="1:14" s="238" customFormat="1" ht="31.5" customHeight="1">
      <c r="A19" s="31" t="s">
        <v>375</v>
      </c>
      <c r="B19" s="32"/>
      <c r="C19" s="32"/>
      <c r="D19" s="294"/>
      <c r="E19" s="294">
        <v>0</v>
      </c>
      <c r="F19" s="294">
        <v>0</v>
      </c>
      <c r="G19" s="32"/>
      <c r="H19" s="32"/>
      <c r="I19" s="32"/>
      <c r="J19" s="32"/>
      <c r="K19" s="32"/>
      <c r="L19" s="32"/>
    </row>
    <row r="20" spans="1:14" ht="30.75" customHeight="1">
      <c r="A20" s="43" t="s">
        <v>62</v>
      </c>
      <c r="B20" s="237" t="s">
        <v>14</v>
      </c>
      <c r="C20" s="237">
        <v>100</v>
      </c>
      <c r="D20" s="297"/>
      <c r="E20" s="297"/>
      <c r="F20" s="237"/>
      <c r="G20" s="237"/>
      <c r="H20" s="237"/>
      <c r="I20" s="237"/>
      <c r="J20" s="237"/>
      <c r="K20" s="237"/>
      <c r="L20" s="237"/>
    </row>
    <row r="21" spans="1:14" ht="24.75" customHeight="1">
      <c r="A21" s="44" t="s">
        <v>63</v>
      </c>
      <c r="B21" s="47" t="s">
        <v>58</v>
      </c>
      <c r="C21" s="47">
        <v>1</v>
      </c>
      <c r="D21" s="298"/>
      <c r="E21" s="298"/>
      <c r="F21" s="47"/>
      <c r="G21" s="47"/>
      <c r="H21" s="47"/>
      <c r="I21" s="47"/>
      <c r="J21" s="47"/>
      <c r="K21" s="47"/>
      <c r="L21" s="47"/>
    </row>
    <row r="22" spans="1:14" s="238" customFormat="1" ht="50.25" customHeight="1">
      <c r="A22" s="35" t="s">
        <v>309</v>
      </c>
      <c r="B22" s="32" t="s">
        <v>22</v>
      </c>
      <c r="C22" s="32">
        <v>1</v>
      </c>
      <c r="D22" s="294">
        <v>35000000</v>
      </c>
      <c r="E22" s="294">
        <v>35000000</v>
      </c>
      <c r="F22" s="303">
        <v>35000000</v>
      </c>
      <c r="G22" s="32"/>
      <c r="H22" s="32"/>
      <c r="I22" s="32"/>
      <c r="J22" s="32"/>
      <c r="K22" s="32"/>
      <c r="L22" s="32"/>
    </row>
    <row r="23" spans="1:14" ht="24.75" customHeight="1">
      <c r="A23" s="44" t="s">
        <v>64</v>
      </c>
      <c r="B23" s="47" t="s">
        <v>65</v>
      </c>
      <c r="C23" s="47">
        <v>100</v>
      </c>
      <c r="D23" s="298"/>
      <c r="E23" s="298"/>
      <c r="F23" s="47"/>
      <c r="G23" s="47"/>
      <c r="H23" s="47"/>
      <c r="I23" s="47"/>
      <c r="J23" s="47"/>
      <c r="K23" s="47"/>
      <c r="L23" s="47"/>
    </row>
    <row r="24" spans="1:14" s="238" customFormat="1" ht="28.5" customHeight="1">
      <c r="A24" s="31" t="s">
        <v>243</v>
      </c>
      <c r="B24" s="34" t="s">
        <v>22</v>
      </c>
      <c r="C24" s="37">
        <v>1</v>
      </c>
      <c r="D24" s="294"/>
      <c r="E24" s="294"/>
      <c r="F24" s="32"/>
      <c r="G24" s="32"/>
      <c r="H24" s="32"/>
      <c r="I24" s="32"/>
      <c r="J24" s="32"/>
      <c r="K24" s="32"/>
      <c r="L24" s="32"/>
    </row>
    <row r="25" spans="1:14" s="238" customFormat="1" ht="28.5" customHeight="1">
      <c r="A25" s="31" t="s">
        <v>244</v>
      </c>
      <c r="B25" s="34" t="s">
        <v>22</v>
      </c>
      <c r="C25" s="37">
        <v>1</v>
      </c>
      <c r="D25" s="294"/>
      <c r="E25" s="294"/>
      <c r="F25" s="32"/>
      <c r="G25" s="32"/>
      <c r="H25" s="32"/>
      <c r="I25" s="32"/>
      <c r="J25" s="32"/>
      <c r="K25" s="32"/>
      <c r="L25" s="32"/>
      <c r="M25" s="240"/>
      <c r="N25" s="240"/>
    </row>
    <row r="26" spans="1:14" s="172" customFormat="1" ht="31.5" customHeight="1">
      <c r="A26" s="119" t="s">
        <v>163</v>
      </c>
      <c r="B26" s="130" t="s">
        <v>22</v>
      </c>
      <c r="C26" s="130">
        <v>1</v>
      </c>
      <c r="D26" s="294"/>
      <c r="E26" s="294"/>
      <c r="F26" s="37"/>
      <c r="G26" s="37"/>
      <c r="H26" s="37"/>
      <c r="I26" s="37"/>
      <c r="J26" s="37"/>
      <c r="K26" s="37"/>
      <c r="L26" s="37"/>
      <c r="M26" s="268"/>
      <c r="N26" s="268"/>
    </row>
    <row r="27" spans="1:14" s="172" customFormat="1" ht="88.5" customHeight="1">
      <c r="A27" s="119" t="s">
        <v>164</v>
      </c>
      <c r="B27" s="130" t="s">
        <v>22</v>
      </c>
      <c r="C27" s="130">
        <v>1</v>
      </c>
      <c r="D27" s="294"/>
      <c r="E27" s="294"/>
      <c r="F27" s="37"/>
      <c r="G27" s="37"/>
      <c r="H27" s="37"/>
      <c r="I27" s="37"/>
      <c r="J27" s="37"/>
      <c r="K27" s="37"/>
      <c r="L27" s="37"/>
      <c r="M27" s="268"/>
      <c r="N27" s="268"/>
    </row>
    <row r="28" spans="1:14" ht="16.5" customHeight="1">
      <c r="A28" s="439" t="s">
        <v>27</v>
      </c>
      <c r="B28" s="440"/>
      <c r="C28" s="440"/>
      <c r="D28" s="441"/>
      <c r="E28" s="299">
        <f t="shared" ref="E28:J28" si="0">SUM(E4:E27)</f>
        <v>1425000000</v>
      </c>
      <c r="F28" s="48">
        <f t="shared" si="0"/>
        <v>1425000000</v>
      </c>
      <c r="G28" s="48">
        <f t="shared" si="0"/>
        <v>0</v>
      </c>
      <c r="H28" s="48">
        <f t="shared" si="0"/>
        <v>0</v>
      </c>
      <c r="I28" s="48">
        <f t="shared" si="0"/>
        <v>0</v>
      </c>
      <c r="J28" s="48">
        <f t="shared" si="0"/>
        <v>0</v>
      </c>
      <c r="K28" s="48"/>
      <c r="L28" s="48">
        <f>SUM(L4:L27)</f>
        <v>0</v>
      </c>
    </row>
    <row r="29" spans="1:14" ht="16.5" customHeight="1">
      <c r="A29" s="442" t="s">
        <v>28</v>
      </c>
      <c r="B29" s="443"/>
      <c r="C29" s="443"/>
      <c r="D29" s="444"/>
      <c r="E29" s="300">
        <f>'FUENTES Y USOS'!J8</f>
        <v>1425000000</v>
      </c>
      <c r="F29" s="50">
        <f>'FUENTES Y USOS'!C8</f>
        <v>1425000000</v>
      </c>
      <c r="G29" s="50">
        <f>+'[6]FUENTES Y USOS'!Y8</f>
        <v>0</v>
      </c>
      <c r="H29" s="50">
        <f>+'[6]FUENTES Y USOS'!Z8</f>
        <v>0</v>
      </c>
      <c r="I29" s="50">
        <f>+'[6]FUENTES Y USOS'!AA8</f>
        <v>0</v>
      </c>
      <c r="J29" s="50">
        <f>+'[6]FUENTES Y USOS'!AB8</f>
        <v>0</v>
      </c>
      <c r="K29" s="50">
        <f>+'[6]FUENTES Y USOS'!AC8</f>
        <v>0</v>
      </c>
      <c r="L29" s="50">
        <f>+'[6]FUENTES Y USOS'!AD8</f>
        <v>0</v>
      </c>
    </row>
    <row r="30" spans="1:14" ht="16.5" customHeight="1">
      <c r="A30" s="439" t="s">
        <v>29</v>
      </c>
      <c r="B30" s="440"/>
      <c r="C30" s="440"/>
      <c r="D30" s="441"/>
      <c r="E30" s="301">
        <f>+E29-E28</f>
        <v>0</v>
      </c>
      <c r="F30" s="51">
        <f t="shared" ref="F30:L30" si="1">+F29-F28</f>
        <v>0</v>
      </c>
      <c r="G30" s="51">
        <f t="shared" si="1"/>
        <v>0</v>
      </c>
      <c r="H30" s="51">
        <f t="shared" si="1"/>
        <v>0</v>
      </c>
      <c r="I30" s="51">
        <f t="shared" si="1"/>
        <v>0</v>
      </c>
      <c r="J30" s="51">
        <f t="shared" si="1"/>
        <v>0</v>
      </c>
      <c r="K30" s="51">
        <f t="shared" si="1"/>
        <v>0</v>
      </c>
      <c r="L30" s="51">
        <f t="shared" si="1"/>
        <v>0</v>
      </c>
    </row>
    <row r="33" spans="1:8">
      <c r="A33" s="52"/>
      <c r="B33" s="436" t="s">
        <v>30</v>
      </c>
      <c r="C33" s="437"/>
      <c r="D33" s="437"/>
      <c r="E33" s="438"/>
      <c r="H33" s="324"/>
    </row>
    <row r="34" spans="1:8">
      <c r="A34" s="54"/>
      <c r="B34" s="436" t="s">
        <v>31</v>
      </c>
      <c r="C34" s="437"/>
      <c r="D34" s="437"/>
      <c r="E34" s="438"/>
      <c r="H34" s="325"/>
    </row>
  </sheetData>
  <mergeCells count="12">
    <mergeCell ref="A1:L1"/>
    <mergeCell ref="A28:D28"/>
    <mergeCell ref="A29:D29"/>
    <mergeCell ref="A30:D30"/>
    <mergeCell ref="B33:E33"/>
    <mergeCell ref="B34:E34"/>
    <mergeCell ref="F2:L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8"/>
  <sheetViews>
    <sheetView topLeftCell="B1" workbookViewId="0">
      <pane ySplit="3" topLeftCell="A23" activePane="bottomLeft" state="frozen"/>
      <selection pane="bottomLeft" sqref="A1:L1"/>
    </sheetView>
  </sheetViews>
  <sheetFormatPr baseColWidth="10" defaultRowHeight="15"/>
  <cols>
    <col min="1" max="1" width="49.140625" style="178" customWidth="1"/>
    <col min="2" max="2" width="18.7109375" style="173" customWidth="1"/>
    <col min="3" max="3" width="14" style="173" customWidth="1"/>
    <col min="4" max="4" width="15.7109375" style="63" customWidth="1"/>
    <col min="5" max="5" width="19" style="63" customWidth="1"/>
    <col min="6" max="6" width="16.140625" style="173" customWidth="1"/>
    <col min="7" max="7" width="15.140625" style="173" bestFit="1" customWidth="1"/>
    <col min="8" max="8" width="16.140625" style="173" customWidth="1"/>
    <col min="9" max="9" width="15.140625" style="173" bestFit="1" customWidth="1"/>
    <col min="10" max="10" width="11.5703125" style="173" bestFit="1" customWidth="1"/>
    <col min="11" max="11" width="11.5703125" style="173" customWidth="1"/>
    <col min="12" max="12" width="15.85546875" style="173" customWidth="1"/>
    <col min="13" max="16384" width="11.42578125" style="173"/>
  </cols>
  <sheetData>
    <row r="1" spans="1:12">
      <c r="A1" s="424" t="s">
        <v>66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2" ht="15" customHeight="1">
      <c r="A2" s="413" t="s">
        <v>33</v>
      </c>
      <c r="B2" s="415" t="s">
        <v>2</v>
      </c>
      <c r="C2" s="416" t="s">
        <v>3</v>
      </c>
      <c r="D2" s="416" t="s">
        <v>4</v>
      </c>
      <c r="E2" s="416" t="s">
        <v>5</v>
      </c>
      <c r="F2" s="417" t="s">
        <v>6</v>
      </c>
      <c r="G2" s="418"/>
      <c r="H2" s="418"/>
      <c r="I2" s="418"/>
      <c r="J2" s="418"/>
      <c r="K2" s="418"/>
      <c r="L2" s="418"/>
    </row>
    <row r="3" spans="1:12" ht="25.5">
      <c r="A3" s="414"/>
      <c r="B3" s="415"/>
      <c r="C3" s="416"/>
      <c r="D3" s="416"/>
      <c r="E3" s="416"/>
      <c r="F3" s="322" t="s">
        <v>7</v>
      </c>
      <c r="G3" s="322" t="s">
        <v>8</v>
      </c>
      <c r="H3" s="322" t="s">
        <v>9</v>
      </c>
      <c r="I3" s="322" t="s">
        <v>10</v>
      </c>
      <c r="J3" s="322" t="s">
        <v>11</v>
      </c>
      <c r="K3" s="322" t="s">
        <v>246</v>
      </c>
      <c r="L3" s="322" t="s">
        <v>12</v>
      </c>
    </row>
    <row r="4" spans="1:12" s="175" customFormat="1" ht="30.75" customHeight="1">
      <c r="A4" s="55" t="s">
        <v>67</v>
      </c>
      <c r="B4" s="56" t="s">
        <v>14</v>
      </c>
      <c r="C4" s="29">
        <v>100</v>
      </c>
      <c r="D4" s="174"/>
      <c r="E4" s="58"/>
      <c r="F4" s="58"/>
      <c r="G4" s="58"/>
      <c r="H4" s="58"/>
      <c r="I4" s="58"/>
      <c r="J4" s="58"/>
      <c r="K4" s="58"/>
      <c r="L4" s="58"/>
    </row>
    <row r="5" spans="1:12" ht="36.75" customHeight="1">
      <c r="A5" s="44" t="s">
        <v>229</v>
      </c>
      <c r="B5" s="47" t="s">
        <v>51</v>
      </c>
      <c r="C5" s="47">
        <v>124595</v>
      </c>
      <c r="D5" s="45"/>
      <c r="E5" s="45"/>
      <c r="F5" s="45"/>
      <c r="G5" s="46"/>
      <c r="H5" s="46"/>
      <c r="I5" s="46"/>
      <c r="J5" s="46"/>
      <c r="K5" s="46"/>
      <c r="L5" s="46"/>
    </row>
    <row r="6" spans="1:12" ht="36.75" customHeight="1">
      <c r="A6" s="44" t="s">
        <v>221</v>
      </c>
      <c r="B6" s="47" t="s">
        <v>51</v>
      </c>
      <c r="C6" s="47">
        <v>114026</v>
      </c>
      <c r="D6" s="45"/>
      <c r="E6" s="45"/>
      <c r="F6" s="45"/>
      <c r="G6" s="46"/>
      <c r="H6" s="46"/>
      <c r="I6" s="46"/>
      <c r="J6" s="46"/>
      <c r="K6" s="46"/>
      <c r="L6" s="46"/>
    </row>
    <row r="7" spans="1:12" s="326" customFormat="1" ht="33.75" customHeight="1">
      <c r="A7" s="239" t="s">
        <v>310</v>
      </c>
      <c r="B7" s="34" t="s">
        <v>22</v>
      </c>
      <c r="C7" s="34">
        <v>1</v>
      </c>
      <c r="D7" s="37">
        <v>487200000</v>
      </c>
      <c r="E7" s="37">
        <v>487200000</v>
      </c>
      <c r="F7" s="37">
        <v>487200000</v>
      </c>
      <c r="G7" s="38"/>
      <c r="H7" s="38"/>
      <c r="I7" s="38"/>
      <c r="J7" s="38"/>
      <c r="K7" s="38"/>
      <c r="L7" s="38"/>
    </row>
    <row r="8" spans="1:12" s="326" customFormat="1" ht="30.75" customHeight="1">
      <c r="A8" s="327" t="s">
        <v>311</v>
      </c>
      <c r="B8" s="34" t="s">
        <v>22</v>
      </c>
      <c r="C8" s="34">
        <v>1</v>
      </c>
      <c r="D8" s="37">
        <v>294142537</v>
      </c>
      <c r="E8" s="37">
        <v>294142537</v>
      </c>
      <c r="F8" s="37">
        <v>52800000</v>
      </c>
      <c r="G8" s="38">
        <v>61342537</v>
      </c>
      <c r="H8" s="38"/>
      <c r="I8" s="38">
        <v>180000000</v>
      </c>
      <c r="J8" s="38"/>
      <c r="K8" s="38"/>
      <c r="L8" s="38"/>
    </row>
    <row r="9" spans="1:12" s="176" customFormat="1" ht="40.5" customHeight="1">
      <c r="A9" s="55" t="s">
        <v>68</v>
      </c>
      <c r="B9" s="28" t="s">
        <v>14</v>
      </c>
      <c r="C9" s="28">
        <v>25</v>
      </c>
      <c r="D9" s="174"/>
      <c r="E9" s="58"/>
      <c r="F9" s="58"/>
      <c r="G9" s="58"/>
      <c r="H9" s="58"/>
      <c r="I9" s="58"/>
      <c r="J9" s="58"/>
      <c r="K9" s="58"/>
      <c r="L9" s="58"/>
    </row>
    <row r="10" spans="1:12" ht="31.5" customHeight="1">
      <c r="A10" s="44" t="s">
        <v>69</v>
      </c>
      <c r="B10" s="47" t="s">
        <v>51</v>
      </c>
      <c r="C10" s="47">
        <v>242</v>
      </c>
      <c r="D10" s="45"/>
      <c r="E10" s="45"/>
      <c r="F10" s="45"/>
      <c r="G10" s="46"/>
      <c r="H10" s="46"/>
      <c r="I10" s="46"/>
      <c r="J10" s="46"/>
      <c r="K10" s="46"/>
      <c r="L10" s="46"/>
    </row>
    <row r="11" spans="1:12" s="326" customFormat="1" ht="51">
      <c r="A11" s="239" t="s">
        <v>312</v>
      </c>
      <c r="B11" s="34" t="s">
        <v>22</v>
      </c>
      <c r="C11" s="34">
        <v>1</v>
      </c>
      <c r="D11" s="37">
        <v>13000000</v>
      </c>
      <c r="E11" s="37">
        <v>13000000</v>
      </c>
      <c r="F11" s="37">
        <v>13000000</v>
      </c>
      <c r="G11" s="38"/>
      <c r="H11" s="38"/>
      <c r="I11" s="38"/>
      <c r="J11" s="38"/>
      <c r="K11" s="38"/>
      <c r="L11" s="38"/>
    </row>
    <row r="12" spans="1:12" s="326" customFormat="1" ht="31.5" customHeight="1">
      <c r="A12" s="239" t="s">
        <v>313</v>
      </c>
      <c r="B12" s="34" t="s">
        <v>22</v>
      </c>
      <c r="C12" s="34">
        <v>1</v>
      </c>
      <c r="D12" s="37">
        <v>229000000</v>
      </c>
      <c r="E12" s="37">
        <v>229000000</v>
      </c>
      <c r="F12" s="37">
        <v>229000000</v>
      </c>
      <c r="G12" s="38"/>
      <c r="H12" s="38"/>
      <c r="I12" s="38"/>
      <c r="J12" s="38"/>
      <c r="K12" s="38"/>
      <c r="L12" s="38"/>
    </row>
    <row r="13" spans="1:12" s="175" customFormat="1" ht="31.5" customHeight="1">
      <c r="A13" s="55" t="s">
        <v>70</v>
      </c>
      <c r="B13" s="28" t="s">
        <v>35</v>
      </c>
      <c r="C13" s="29">
        <v>100</v>
      </c>
      <c r="D13" s="174"/>
      <c r="E13" s="49"/>
      <c r="F13" s="49"/>
      <c r="G13" s="49"/>
      <c r="H13" s="49"/>
      <c r="I13" s="49"/>
      <c r="J13" s="49"/>
      <c r="K13" s="49"/>
      <c r="L13" s="49"/>
    </row>
    <row r="14" spans="1:12" ht="31.5" customHeight="1">
      <c r="A14" s="44" t="s">
        <v>71</v>
      </c>
      <c r="B14" s="47" t="s">
        <v>58</v>
      </c>
      <c r="C14" s="47">
        <v>4</v>
      </c>
      <c r="D14" s="45"/>
      <c r="E14" s="45"/>
      <c r="F14" s="45"/>
      <c r="G14" s="46"/>
      <c r="H14" s="46"/>
      <c r="I14" s="46"/>
      <c r="J14" s="46"/>
      <c r="K14" s="46"/>
      <c r="L14" s="46"/>
    </row>
    <row r="15" spans="1:12" s="326" customFormat="1" ht="84.75" customHeight="1">
      <c r="A15" s="239" t="s">
        <v>314</v>
      </c>
      <c r="B15" s="34" t="s">
        <v>22</v>
      </c>
      <c r="C15" s="34">
        <v>1</v>
      </c>
      <c r="D15" s="37">
        <v>47100000</v>
      </c>
      <c r="E15" s="37">
        <v>47100000</v>
      </c>
      <c r="F15" s="37">
        <v>47100000</v>
      </c>
      <c r="G15" s="38"/>
      <c r="H15" s="38"/>
      <c r="I15" s="38"/>
      <c r="J15" s="38"/>
      <c r="K15" s="38"/>
      <c r="L15" s="38"/>
    </row>
    <row r="16" spans="1:12" s="326" customFormat="1" ht="25.5">
      <c r="A16" s="239" t="s">
        <v>315</v>
      </c>
      <c r="B16" s="34" t="s">
        <v>22</v>
      </c>
      <c r="C16" s="34">
        <v>1</v>
      </c>
      <c r="D16" s="37">
        <v>32900000</v>
      </c>
      <c r="E16" s="37">
        <v>32900000</v>
      </c>
      <c r="F16" s="37">
        <v>32900000</v>
      </c>
      <c r="G16" s="38"/>
      <c r="H16" s="38"/>
      <c r="I16" s="38"/>
      <c r="J16" s="38"/>
      <c r="K16" s="38"/>
      <c r="L16" s="38"/>
    </row>
    <row r="17" spans="1:12" ht="25.5">
      <c r="A17" s="44" t="s">
        <v>64</v>
      </c>
      <c r="B17" s="47" t="s">
        <v>65</v>
      </c>
      <c r="C17" s="47">
        <v>100</v>
      </c>
      <c r="D17" s="45"/>
      <c r="E17" s="45"/>
      <c r="F17" s="45"/>
      <c r="G17" s="46"/>
      <c r="H17" s="46"/>
      <c r="I17" s="46"/>
      <c r="J17" s="46"/>
      <c r="K17" s="46"/>
      <c r="L17" s="46"/>
    </row>
    <row r="18" spans="1:12" s="238" customFormat="1" ht="31.5" customHeight="1">
      <c r="A18" s="31" t="s">
        <v>243</v>
      </c>
      <c r="B18" s="34" t="s">
        <v>22</v>
      </c>
      <c r="C18" s="37">
        <v>1</v>
      </c>
      <c r="D18" s="33">
        <v>5000000</v>
      </c>
      <c r="E18" s="33">
        <v>5000000</v>
      </c>
      <c r="F18" s="33">
        <v>5000000</v>
      </c>
      <c r="G18" s="30"/>
      <c r="H18" s="30"/>
      <c r="I18" s="30"/>
      <c r="J18" s="30"/>
      <c r="K18" s="30"/>
      <c r="L18" s="30"/>
    </row>
    <row r="19" spans="1:12" s="238" customFormat="1" ht="31.5" customHeight="1">
      <c r="A19" s="31" t="s">
        <v>244</v>
      </c>
      <c r="B19" s="34" t="s">
        <v>22</v>
      </c>
      <c r="C19" s="37">
        <v>1</v>
      </c>
      <c r="D19" s="33">
        <v>5000000</v>
      </c>
      <c r="E19" s="33">
        <v>5000000</v>
      </c>
      <c r="F19" s="33">
        <v>5000000</v>
      </c>
      <c r="G19" s="30"/>
      <c r="H19" s="30"/>
      <c r="I19" s="30"/>
      <c r="J19" s="30"/>
      <c r="K19" s="30"/>
      <c r="L19" s="30"/>
    </row>
    <row r="20" spans="1:12" s="238" customFormat="1" ht="31.5" customHeight="1">
      <c r="A20" s="119" t="s">
        <v>163</v>
      </c>
      <c r="B20" s="130" t="s">
        <v>22</v>
      </c>
      <c r="C20" s="130">
        <v>1</v>
      </c>
      <c r="D20" s="33">
        <v>25000000</v>
      </c>
      <c r="E20" s="33">
        <v>25000000</v>
      </c>
      <c r="F20" s="33">
        <v>25000000</v>
      </c>
      <c r="G20" s="30"/>
      <c r="H20" s="30"/>
      <c r="I20" s="30"/>
      <c r="J20" s="30"/>
      <c r="K20" s="30"/>
      <c r="L20" s="30"/>
    </row>
    <row r="21" spans="1:12" s="238" customFormat="1" ht="84.75" customHeight="1">
      <c r="A21" s="119" t="s">
        <v>164</v>
      </c>
      <c r="B21" s="130" t="s">
        <v>22</v>
      </c>
      <c r="C21" s="130">
        <v>1</v>
      </c>
      <c r="D21" s="33">
        <v>65000000</v>
      </c>
      <c r="E21" s="33">
        <v>65000000</v>
      </c>
      <c r="F21" s="33">
        <v>65000000</v>
      </c>
      <c r="G21" s="30"/>
      <c r="H21" s="30"/>
      <c r="I21" s="30"/>
      <c r="J21" s="30"/>
      <c r="K21" s="30"/>
      <c r="L21" s="30"/>
    </row>
    <row r="22" spans="1:12">
      <c r="A22" s="392" t="s">
        <v>27</v>
      </c>
      <c r="B22" s="392"/>
      <c r="C22" s="392"/>
      <c r="D22" s="392"/>
      <c r="E22" s="59">
        <f t="shared" ref="E22:L22" si="0">SUM(E4:E21)</f>
        <v>1203342537</v>
      </c>
      <c r="F22" s="59">
        <f t="shared" si="0"/>
        <v>962000000</v>
      </c>
      <c r="G22" s="59">
        <f t="shared" si="0"/>
        <v>61342537</v>
      </c>
      <c r="H22" s="59">
        <f t="shared" si="0"/>
        <v>0</v>
      </c>
      <c r="I22" s="59">
        <f t="shared" si="0"/>
        <v>180000000</v>
      </c>
      <c r="J22" s="59">
        <f t="shared" si="0"/>
        <v>0</v>
      </c>
      <c r="K22" s="59">
        <f t="shared" si="0"/>
        <v>0</v>
      </c>
      <c r="L22" s="59">
        <f t="shared" si="0"/>
        <v>0</v>
      </c>
    </row>
    <row r="23" spans="1:12">
      <c r="A23" s="419" t="s">
        <v>28</v>
      </c>
      <c r="B23" s="419"/>
      <c r="C23" s="419"/>
      <c r="D23" s="419"/>
      <c r="E23" s="59">
        <f>'FUENTES Y USOS'!J9</f>
        <v>1203342537</v>
      </c>
      <c r="F23" s="177">
        <f>'FUENTES Y USOS'!C9</f>
        <v>962000000</v>
      </c>
      <c r="G23" s="177">
        <f>'FUENTES Y USOS'!D9</f>
        <v>61342537</v>
      </c>
      <c r="H23" s="177">
        <f>+'[6]FUENTES Y USOS'!Z9</f>
        <v>0</v>
      </c>
      <c r="I23" s="177">
        <f>'FUENTES Y USOS'!F9</f>
        <v>180000000</v>
      </c>
      <c r="J23" s="177">
        <f>+'[6]FUENTES Y USOS'!AB9</f>
        <v>0</v>
      </c>
      <c r="K23" s="177">
        <f>+'[6]FUENTES Y USOS'!AC9</f>
        <v>0</v>
      </c>
      <c r="L23" s="177">
        <f>+'[6]FUENTES Y USOS'!AD9</f>
        <v>0</v>
      </c>
    </row>
    <row r="24" spans="1:12" ht="15" customHeight="1">
      <c r="A24" s="392" t="s">
        <v>29</v>
      </c>
      <c r="B24" s="392"/>
      <c r="C24" s="392"/>
      <c r="D24" s="392"/>
      <c r="E24" s="60">
        <f t="shared" ref="E24:L24" si="1">+E23-E22</f>
        <v>0</v>
      </c>
      <c r="F24" s="60">
        <f t="shared" si="1"/>
        <v>0</v>
      </c>
      <c r="G24" s="60">
        <f t="shared" si="1"/>
        <v>0</v>
      </c>
      <c r="H24" s="60">
        <f t="shared" si="1"/>
        <v>0</v>
      </c>
      <c r="I24" s="60">
        <f t="shared" si="1"/>
        <v>0</v>
      </c>
      <c r="J24" s="60">
        <f t="shared" si="1"/>
        <v>0</v>
      </c>
      <c r="K24" s="60">
        <f t="shared" si="1"/>
        <v>0</v>
      </c>
      <c r="L24" s="60">
        <f t="shared" si="1"/>
        <v>0</v>
      </c>
    </row>
    <row r="27" spans="1:12">
      <c r="A27" s="61"/>
      <c r="B27" s="24"/>
      <c r="C27" s="1" t="s">
        <v>30</v>
      </c>
      <c r="D27" s="10"/>
      <c r="E27" s="1"/>
      <c r="F27" s="53"/>
      <c r="G27" s="42"/>
      <c r="H27" s="42"/>
      <c r="I27" s="42"/>
      <c r="J27" s="42"/>
      <c r="K27" s="42"/>
      <c r="L27" s="42"/>
    </row>
    <row r="28" spans="1:12" s="42" customFormat="1" ht="12.75">
      <c r="A28" s="62"/>
      <c r="B28" s="25"/>
      <c r="C28" s="1" t="s">
        <v>31</v>
      </c>
      <c r="D28" s="10"/>
      <c r="E28" s="1"/>
      <c r="F28" s="53"/>
    </row>
    <row r="29" spans="1:12" s="42" customFormat="1">
      <c r="A29" s="178"/>
      <c r="B29" s="173"/>
      <c r="C29" s="173"/>
      <c r="D29" s="63"/>
      <c r="E29" s="63"/>
      <c r="F29" s="173"/>
      <c r="G29" s="173"/>
      <c r="H29" s="173"/>
      <c r="I29" s="173"/>
      <c r="J29" s="173"/>
      <c r="K29" s="173"/>
      <c r="L29" s="173"/>
    </row>
    <row r="36" spans="2:2">
      <c r="B36" s="63"/>
    </row>
    <row r="38" spans="2:2">
      <c r="B38" s="63"/>
    </row>
  </sheetData>
  <mergeCells count="10">
    <mergeCell ref="A23:D23"/>
    <mergeCell ref="A24:D24"/>
    <mergeCell ref="A22:D22"/>
    <mergeCell ref="A1:L1"/>
    <mergeCell ref="A2:A3"/>
    <mergeCell ref="B2:B3"/>
    <mergeCell ref="C2:C3"/>
    <mergeCell ref="D2:D3"/>
    <mergeCell ref="E2:E3"/>
    <mergeCell ref="F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5"/>
  <sheetViews>
    <sheetView zoomScale="90" zoomScaleNormal="90" workbookViewId="0">
      <pane xSplit="5" ySplit="3" topLeftCell="F37" activePane="bottomRight" state="frozen"/>
      <selection pane="topRight" activeCell="G1" sqref="G1"/>
      <selection pane="bottomLeft" activeCell="A4" sqref="A4"/>
      <selection pane="bottomRight" sqref="A1:L1"/>
    </sheetView>
  </sheetViews>
  <sheetFormatPr baseColWidth="10" defaultRowHeight="12"/>
  <cols>
    <col min="1" max="1" width="34.28515625" style="64" customWidth="1"/>
    <col min="2" max="2" width="15.42578125" style="64" customWidth="1"/>
    <col min="3" max="3" width="9.7109375" style="86" customWidth="1"/>
    <col min="4" max="4" width="13.140625" style="64" bestFit="1" customWidth="1"/>
    <col min="5" max="5" width="13.5703125" style="64" bestFit="1" customWidth="1"/>
    <col min="6" max="6" width="17.140625" style="64" customWidth="1"/>
    <col min="7" max="7" width="16.140625" style="64" customWidth="1"/>
    <col min="8" max="8" width="14.28515625" style="64" customWidth="1"/>
    <col min="9" max="9" width="17.140625" style="64" customWidth="1"/>
    <col min="10" max="11" width="14" style="64" customWidth="1"/>
    <col min="12" max="12" width="14.140625" style="64" bestFit="1" customWidth="1"/>
    <col min="13" max="232" width="11.42578125" style="64"/>
    <col min="233" max="233" width="34.28515625" style="64" customWidth="1"/>
    <col min="234" max="234" width="15.42578125" style="64" customWidth="1"/>
    <col min="235" max="235" width="9.7109375" style="64" customWidth="1"/>
    <col min="236" max="236" width="12.42578125" style="64" customWidth="1"/>
    <col min="237" max="237" width="13.140625" style="64" customWidth="1"/>
    <col min="238" max="238" width="12.5703125" style="64" customWidth="1"/>
    <col min="239" max="239" width="13" style="64" customWidth="1"/>
    <col min="240" max="240" width="14.28515625" style="64" customWidth="1"/>
    <col min="241" max="241" width="17.140625" style="64" customWidth="1"/>
    <col min="242" max="242" width="14" style="64" customWidth="1"/>
    <col min="243" max="244" width="13.42578125" style="64" customWidth="1"/>
    <col min="245" max="246" width="11.42578125" style="64" customWidth="1"/>
    <col min="247" max="247" width="17.42578125" style="64" customWidth="1"/>
    <col min="248" max="248" width="13.28515625" style="64" customWidth="1"/>
    <col min="249" max="488" width="11.42578125" style="64"/>
    <col min="489" max="489" width="34.28515625" style="64" customWidth="1"/>
    <col min="490" max="490" width="15.42578125" style="64" customWidth="1"/>
    <col min="491" max="491" width="9.7109375" style="64" customWidth="1"/>
    <col min="492" max="492" width="12.42578125" style="64" customWidth="1"/>
    <col min="493" max="493" width="13.140625" style="64" customWidth="1"/>
    <col min="494" max="494" width="12.5703125" style="64" customWidth="1"/>
    <col min="495" max="495" width="13" style="64" customWidth="1"/>
    <col min="496" max="496" width="14.28515625" style="64" customWidth="1"/>
    <col min="497" max="497" width="17.140625" style="64" customWidth="1"/>
    <col min="498" max="498" width="14" style="64" customWidth="1"/>
    <col min="499" max="500" width="13.42578125" style="64" customWidth="1"/>
    <col min="501" max="502" width="11.42578125" style="64" customWidth="1"/>
    <col min="503" max="503" width="17.42578125" style="64" customWidth="1"/>
    <col min="504" max="504" width="13.28515625" style="64" customWidth="1"/>
    <col min="505" max="744" width="11.42578125" style="64"/>
    <col min="745" max="745" width="34.28515625" style="64" customWidth="1"/>
    <col min="746" max="746" width="15.42578125" style="64" customWidth="1"/>
    <col min="747" max="747" width="9.7109375" style="64" customWidth="1"/>
    <col min="748" max="748" width="12.42578125" style="64" customWidth="1"/>
    <col min="749" max="749" width="13.140625" style="64" customWidth="1"/>
    <col min="750" max="750" width="12.5703125" style="64" customWidth="1"/>
    <col min="751" max="751" width="13" style="64" customWidth="1"/>
    <col min="752" max="752" width="14.28515625" style="64" customWidth="1"/>
    <col min="753" max="753" width="17.140625" style="64" customWidth="1"/>
    <col min="754" max="754" width="14" style="64" customWidth="1"/>
    <col min="755" max="756" width="13.42578125" style="64" customWidth="1"/>
    <col min="757" max="758" width="11.42578125" style="64" customWidth="1"/>
    <col min="759" max="759" width="17.42578125" style="64" customWidth="1"/>
    <col min="760" max="760" width="13.28515625" style="64" customWidth="1"/>
    <col min="761" max="1000" width="11.42578125" style="64"/>
    <col min="1001" max="1001" width="34.28515625" style="64" customWidth="1"/>
    <col min="1002" max="1002" width="15.42578125" style="64" customWidth="1"/>
    <col min="1003" max="1003" width="9.7109375" style="64" customWidth="1"/>
    <col min="1004" max="1004" width="12.42578125" style="64" customWidth="1"/>
    <col min="1005" max="1005" width="13.140625" style="64" customWidth="1"/>
    <col min="1006" max="1006" width="12.5703125" style="64" customWidth="1"/>
    <col min="1007" max="1007" width="13" style="64" customWidth="1"/>
    <col min="1008" max="1008" width="14.28515625" style="64" customWidth="1"/>
    <col min="1009" max="1009" width="17.140625" style="64" customWidth="1"/>
    <col min="1010" max="1010" width="14" style="64" customWidth="1"/>
    <col min="1011" max="1012" width="13.42578125" style="64" customWidth="1"/>
    <col min="1013" max="1014" width="11.42578125" style="64" customWidth="1"/>
    <col min="1015" max="1015" width="17.42578125" style="64" customWidth="1"/>
    <col min="1016" max="1016" width="13.28515625" style="64" customWidth="1"/>
    <col min="1017" max="1256" width="11.42578125" style="64"/>
    <col min="1257" max="1257" width="34.28515625" style="64" customWidth="1"/>
    <col min="1258" max="1258" width="15.42578125" style="64" customWidth="1"/>
    <col min="1259" max="1259" width="9.7109375" style="64" customWidth="1"/>
    <col min="1260" max="1260" width="12.42578125" style="64" customWidth="1"/>
    <col min="1261" max="1261" width="13.140625" style="64" customWidth="1"/>
    <col min="1262" max="1262" width="12.5703125" style="64" customWidth="1"/>
    <col min="1263" max="1263" width="13" style="64" customWidth="1"/>
    <col min="1264" max="1264" width="14.28515625" style="64" customWidth="1"/>
    <col min="1265" max="1265" width="17.140625" style="64" customWidth="1"/>
    <col min="1266" max="1266" width="14" style="64" customWidth="1"/>
    <col min="1267" max="1268" width="13.42578125" style="64" customWidth="1"/>
    <col min="1269" max="1270" width="11.42578125" style="64" customWidth="1"/>
    <col min="1271" max="1271" width="17.42578125" style="64" customWidth="1"/>
    <col min="1272" max="1272" width="13.28515625" style="64" customWidth="1"/>
    <col min="1273" max="1512" width="11.42578125" style="64"/>
    <col min="1513" max="1513" width="34.28515625" style="64" customWidth="1"/>
    <col min="1514" max="1514" width="15.42578125" style="64" customWidth="1"/>
    <col min="1515" max="1515" width="9.7109375" style="64" customWidth="1"/>
    <col min="1516" max="1516" width="12.42578125" style="64" customWidth="1"/>
    <col min="1517" max="1517" width="13.140625" style="64" customWidth="1"/>
    <col min="1518" max="1518" width="12.5703125" style="64" customWidth="1"/>
    <col min="1519" max="1519" width="13" style="64" customWidth="1"/>
    <col min="1520" max="1520" width="14.28515625" style="64" customWidth="1"/>
    <col min="1521" max="1521" width="17.140625" style="64" customWidth="1"/>
    <col min="1522" max="1522" width="14" style="64" customWidth="1"/>
    <col min="1523" max="1524" width="13.42578125" style="64" customWidth="1"/>
    <col min="1525" max="1526" width="11.42578125" style="64" customWidth="1"/>
    <col min="1527" max="1527" width="17.42578125" style="64" customWidth="1"/>
    <col min="1528" max="1528" width="13.28515625" style="64" customWidth="1"/>
    <col min="1529" max="1768" width="11.42578125" style="64"/>
    <col min="1769" max="1769" width="34.28515625" style="64" customWidth="1"/>
    <col min="1770" max="1770" width="15.42578125" style="64" customWidth="1"/>
    <col min="1771" max="1771" width="9.7109375" style="64" customWidth="1"/>
    <col min="1772" max="1772" width="12.42578125" style="64" customWidth="1"/>
    <col min="1773" max="1773" width="13.140625" style="64" customWidth="1"/>
    <col min="1774" max="1774" width="12.5703125" style="64" customWidth="1"/>
    <col min="1775" max="1775" width="13" style="64" customWidth="1"/>
    <col min="1776" max="1776" width="14.28515625" style="64" customWidth="1"/>
    <col min="1777" max="1777" width="17.140625" style="64" customWidth="1"/>
    <col min="1778" max="1778" width="14" style="64" customWidth="1"/>
    <col min="1779" max="1780" width="13.42578125" style="64" customWidth="1"/>
    <col min="1781" max="1782" width="11.42578125" style="64" customWidth="1"/>
    <col min="1783" max="1783" width="17.42578125" style="64" customWidth="1"/>
    <col min="1784" max="1784" width="13.28515625" style="64" customWidth="1"/>
    <col min="1785" max="2024" width="11.42578125" style="64"/>
    <col min="2025" max="2025" width="34.28515625" style="64" customWidth="1"/>
    <col min="2026" max="2026" width="15.42578125" style="64" customWidth="1"/>
    <col min="2027" max="2027" width="9.7109375" style="64" customWidth="1"/>
    <col min="2028" max="2028" width="12.42578125" style="64" customWidth="1"/>
    <col min="2029" max="2029" width="13.140625" style="64" customWidth="1"/>
    <col min="2030" max="2030" width="12.5703125" style="64" customWidth="1"/>
    <col min="2031" max="2031" width="13" style="64" customWidth="1"/>
    <col min="2032" max="2032" width="14.28515625" style="64" customWidth="1"/>
    <col min="2033" max="2033" width="17.140625" style="64" customWidth="1"/>
    <col min="2034" max="2034" width="14" style="64" customWidth="1"/>
    <col min="2035" max="2036" width="13.42578125" style="64" customWidth="1"/>
    <col min="2037" max="2038" width="11.42578125" style="64" customWidth="1"/>
    <col min="2039" max="2039" width="17.42578125" style="64" customWidth="1"/>
    <col min="2040" max="2040" width="13.28515625" style="64" customWidth="1"/>
    <col min="2041" max="2280" width="11.42578125" style="64"/>
    <col min="2281" max="2281" width="34.28515625" style="64" customWidth="1"/>
    <col min="2282" max="2282" width="15.42578125" style="64" customWidth="1"/>
    <col min="2283" max="2283" width="9.7109375" style="64" customWidth="1"/>
    <col min="2284" max="2284" width="12.42578125" style="64" customWidth="1"/>
    <col min="2285" max="2285" width="13.140625" style="64" customWidth="1"/>
    <col min="2286" max="2286" width="12.5703125" style="64" customWidth="1"/>
    <col min="2287" max="2287" width="13" style="64" customWidth="1"/>
    <col min="2288" max="2288" width="14.28515625" style="64" customWidth="1"/>
    <col min="2289" max="2289" width="17.140625" style="64" customWidth="1"/>
    <col min="2290" max="2290" width="14" style="64" customWidth="1"/>
    <col min="2291" max="2292" width="13.42578125" style="64" customWidth="1"/>
    <col min="2293" max="2294" width="11.42578125" style="64" customWidth="1"/>
    <col min="2295" max="2295" width="17.42578125" style="64" customWidth="1"/>
    <col min="2296" max="2296" width="13.28515625" style="64" customWidth="1"/>
    <col min="2297" max="2536" width="11.42578125" style="64"/>
    <col min="2537" max="2537" width="34.28515625" style="64" customWidth="1"/>
    <col min="2538" max="2538" width="15.42578125" style="64" customWidth="1"/>
    <col min="2539" max="2539" width="9.7109375" style="64" customWidth="1"/>
    <col min="2540" max="2540" width="12.42578125" style="64" customWidth="1"/>
    <col min="2541" max="2541" width="13.140625" style="64" customWidth="1"/>
    <col min="2542" max="2542" width="12.5703125" style="64" customWidth="1"/>
    <col min="2543" max="2543" width="13" style="64" customWidth="1"/>
    <col min="2544" max="2544" width="14.28515625" style="64" customWidth="1"/>
    <col min="2545" max="2545" width="17.140625" style="64" customWidth="1"/>
    <col min="2546" max="2546" width="14" style="64" customWidth="1"/>
    <col min="2547" max="2548" width="13.42578125" style="64" customWidth="1"/>
    <col min="2549" max="2550" width="11.42578125" style="64" customWidth="1"/>
    <col min="2551" max="2551" width="17.42578125" style="64" customWidth="1"/>
    <col min="2552" max="2552" width="13.28515625" style="64" customWidth="1"/>
    <col min="2553" max="2792" width="11.42578125" style="64"/>
    <col min="2793" max="2793" width="34.28515625" style="64" customWidth="1"/>
    <col min="2794" max="2794" width="15.42578125" style="64" customWidth="1"/>
    <col min="2795" max="2795" width="9.7109375" style="64" customWidth="1"/>
    <col min="2796" max="2796" width="12.42578125" style="64" customWidth="1"/>
    <col min="2797" max="2797" width="13.140625" style="64" customWidth="1"/>
    <col min="2798" max="2798" width="12.5703125" style="64" customWidth="1"/>
    <col min="2799" max="2799" width="13" style="64" customWidth="1"/>
    <col min="2800" max="2800" width="14.28515625" style="64" customWidth="1"/>
    <col min="2801" max="2801" width="17.140625" style="64" customWidth="1"/>
    <col min="2802" max="2802" width="14" style="64" customWidth="1"/>
    <col min="2803" max="2804" width="13.42578125" style="64" customWidth="1"/>
    <col min="2805" max="2806" width="11.42578125" style="64" customWidth="1"/>
    <col min="2807" max="2807" width="17.42578125" style="64" customWidth="1"/>
    <col min="2808" max="2808" width="13.28515625" style="64" customWidth="1"/>
    <col min="2809" max="3048" width="11.42578125" style="64"/>
    <col min="3049" max="3049" width="34.28515625" style="64" customWidth="1"/>
    <col min="3050" max="3050" width="15.42578125" style="64" customWidth="1"/>
    <col min="3051" max="3051" width="9.7109375" style="64" customWidth="1"/>
    <col min="3052" max="3052" width="12.42578125" style="64" customWidth="1"/>
    <col min="3053" max="3053" width="13.140625" style="64" customWidth="1"/>
    <col min="3054" max="3054" width="12.5703125" style="64" customWidth="1"/>
    <col min="3055" max="3055" width="13" style="64" customWidth="1"/>
    <col min="3056" max="3056" width="14.28515625" style="64" customWidth="1"/>
    <col min="3057" max="3057" width="17.140625" style="64" customWidth="1"/>
    <col min="3058" max="3058" width="14" style="64" customWidth="1"/>
    <col min="3059" max="3060" width="13.42578125" style="64" customWidth="1"/>
    <col min="3061" max="3062" width="11.42578125" style="64" customWidth="1"/>
    <col min="3063" max="3063" width="17.42578125" style="64" customWidth="1"/>
    <col min="3064" max="3064" width="13.28515625" style="64" customWidth="1"/>
    <col min="3065" max="3304" width="11.42578125" style="64"/>
    <col min="3305" max="3305" width="34.28515625" style="64" customWidth="1"/>
    <col min="3306" max="3306" width="15.42578125" style="64" customWidth="1"/>
    <col min="3307" max="3307" width="9.7109375" style="64" customWidth="1"/>
    <col min="3308" max="3308" width="12.42578125" style="64" customWidth="1"/>
    <col min="3309" max="3309" width="13.140625" style="64" customWidth="1"/>
    <col min="3310" max="3310" width="12.5703125" style="64" customWidth="1"/>
    <col min="3311" max="3311" width="13" style="64" customWidth="1"/>
    <col min="3312" max="3312" width="14.28515625" style="64" customWidth="1"/>
    <col min="3313" max="3313" width="17.140625" style="64" customWidth="1"/>
    <col min="3314" max="3314" width="14" style="64" customWidth="1"/>
    <col min="3315" max="3316" width="13.42578125" style="64" customWidth="1"/>
    <col min="3317" max="3318" width="11.42578125" style="64" customWidth="1"/>
    <col min="3319" max="3319" width="17.42578125" style="64" customWidth="1"/>
    <col min="3320" max="3320" width="13.28515625" style="64" customWidth="1"/>
    <col min="3321" max="3560" width="11.42578125" style="64"/>
    <col min="3561" max="3561" width="34.28515625" style="64" customWidth="1"/>
    <col min="3562" max="3562" width="15.42578125" style="64" customWidth="1"/>
    <col min="3563" max="3563" width="9.7109375" style="64" customWidth="1"/>
    <col min="3564" max="3564" width="12.42578125" style="64" customWidth="1"/>
    <col min="3565" max="3565" width="13.140625" style="64" customWidth="1"/>
    <col min="3566" max="3566" width="12.5703125" style="64" customWidth="1"/>
    <col min="3567" max="3567" width="13" style="64" customWidth="1"/>
    <col min="3568" max="3568" width="14.28515625" style="64" customWidth="1"/>
    <col min="3569" max="3569" width="17.140625" style="64" customWidth="1"/>
    <col min="3570" max="3570" width="14" style="64" customWidth="1"/>
    <col min="3571" max="3572" width="13.42578125" style="64" customWidth="1"/>
    <col min="3573" max="3574" width="11.42578125" style="64" customWidth="1"/>
    <col min="3575" max="3575" width="17.42578125" style="64" customWidth="1"/>
    <col min="3576" max="3576" width="13.28515625" style="64" customWidth="1"/>
    <col min="3577" max="3816" width="11.42578125" style="64"/>
    <col min="3817" max="3817" width="34.28515625" style="64" customWidth="1"/>
    <col min="3818" max="3818" width="15.42578125" style="64" customWidth="1"/>
    <col min="3819" max="3819" width="9.7109375" style="64" customWidth="1"/>
    <col min="3820" max="3820" width="12.42578125" style="64" customWidth="1"/>
    <col min="3821" max="3821" width="13.140625" style="64" customWidth="1"/>
    <col min="3822" max="3822" width="12.5703125" style="64" customWidth="1"/>
    <col min="3823" max="3823" width="13" style="64" customWidth="1"/>
    <col min="3824" max="3824" width="14.28515625" style="64" customWidth="1"/>
    <col min="3825" max="3825" width="17.140625" style="64" customWidth="1"/>
    <col min="3826" max="3826" width="14" style="64" customWidth="1"/>
    <col min="3827" max="3828" width="13.42578125" style="64" customWidth="1"/>
    <col min="3829" max="3830" width="11.42578125" style="64" customWidth="1"/>
    <col min="3831" max="3831" width="17.42578125" style="64" customWidth="1"/>
    <col min="3832" max="3832" width="13.28515625" style="64" customWidth="1"/>
    <col min="3833" max="4072" width="11.42578125" style="64"/>
    <col min="4073" max="4073" width="34.28515625" style="64" customWidth="1"/>
    <col min="4074" max="4074" width="15.42578125" style="64" customWidth="1"/>
    <col min="4075" max="4075" width="9.7109375" style="64" customWidth="1"/>
    <col min="4076" max="4076" width="12.42578125" style="64" customWidth="1"/>
    <col min="4077" max="4077" width="13.140625" style="64" customWidth="1"/>
    <col min="4078" max="4078" width="12.5703125" style="64" customWidth="1"/>
    <col min="4079" max="4079" width="13" style="64" customWidth="1"/>
    <col min="4080" max="4080" width="14.28515625" style="64" customWidth="1"/>
    <col min="4081" max="4081" width="17.140625" style="64" customWidth="1"/>
    <col min="4082" max="4082" width="14" style="64" customWidth="1"/>
    <col min="4083" max="4084" width="13.42578125" style="64" customWidth="1"/>
    <col min="4085" max="4086" width="11.42578125" style="64" customWidth="1"/>
    <col min="4087" max="4087" width="17.42578125" style="64" customWidth="1"/>
    <col min="4088" max="4088" width="13.28515625" style="64" customWidth="1"/>
    <col min="4089" max="4328" width="11.42578125" style="64"/>
    <col min="4329" max="4329" width="34.28515625" style="64" customWidth="1"/>
    <col min="4330" max="4330" width="15.42578125" style="64" customWidth="1"/>
    <col min="4331" max="4331" width="9.7109375" style="64" customWidth="1"/>
    <col min="4332" max="4332" width="12.42578125" style="64" customWidth="1"/>
    <col min="4333" max="4333" width="13.140625" style="64" customWidth="1"/>
    <col min="4334" max="4334" width="12.5703125" style="64" customWidth="1"/>
    <col min="4335" max="4335" width="13" style="64" customWidth="1"/>
    <col min="4336" max="4336" width="14.28515625" style="64" customWidth="1"/>
    <col min="4337" max="4337" width="17.140625" style="64" customWidth="1"/>
    <col min="4338" max="4338" width="14" style="64" customWidth="1"/>
    <col min="4339" max="4340" width="13.42578125" style="64" customWidth="1"/>
    <col min="4341" max="4342" width="11.42578125" style="64" customWidth="1"/>
    <col min="4343" max="4343" width="17.42578125" style="64" customWidth="1"/>
    <col min="4344" max="4344" width="13.28515625" style="64" customWidth="1"/>
    <col min="4345" max="4584" width="11.42578125" style="64"/>
    <col min="4585" max="4585" width="34.28515625" style="64" customWidth="1"/>
    <col min="4586" max="4586" width="15.42578125" style="64" customWidth="1"/>
    <col min="4587" max="4587" width="9.7109375" style="64" customWidth="1"/>
    <col min="4588" max="4588" width="12.42578125" style="64" customWidth="1"/>
    <col min="4589" max="4589" width="13.140625" style="64" customWidth="1"/>
    <col min="4590" max="4590" width="12.5703125" style="64" customWidth="1"/>
    <col min="4591" max="4591" width="13" style="64" customWidth="1"/>
    <col min="4592" max="4592" width="14.28515625" style="64" customWidth="1"/>
    <col min="4593" max="4593" width="17.140625" style="64" customWidth="1"/>
    <col min="4594" max="4594" width="14" style="64" customWidth="1"/>
    <col min="4595" max="4596" width="13.42578125" style="64" customWidth="1"/>
    <col min="4597" max="4598" width="11.42578125" style="64" customWidth="1"/>
    <col min="4599" max="4599" width="17.42578125" style="64" customWidth="1"/>
    <col min="4600" max="4600" width="13.28515625" style="64" customWidth="1"/>
    <col min="4601" max="4840" width="11.42578125" style="64"/>
    <col min="4841" max="4841" width="34.28515625" style="64" customWidth="1"/>
    <col min="4842" max="4842" width="15.42578125" style="64" customWidth="1"/>
    <col min="4843" max="4843" width="9.7109375" style="64" customWidth="1"/>
    <col min="4844" max="4844" width="12.42578125" style="64" customWidth="1"/>
    <col min="4845" max="4845" width="13.140625" style="64" customWidth="1"/>
    <col min="4846" max="4846" width="12.5703125" style="64" customWidth="1"/>
    <col min="4847" max="4847" width="13" style="64" customWidth="1"/>
    <col min="4848" max="4848" width="14.28515625" style="64" customWidth="1"/>
    <col min="4849" max="4849" width="17.140625" style="64" customWidth="1"/>
    <col min="4850" max="4850" width="14" style="64" customWidth="1"/>
    <col min="4851" max="4852" width="13.42578125" style="64" customWidth="1"/>
    <col min="4853" max="4854" width="11.42578125" style="64" customWidth="1"/>
    <col min="4855" max="4855" width="17.42578125" style="64" customWidth="1"/>
    <col min="4856" max="4856" width="13.28515625" style="64" customWidth="1"/>
    <col min="4857" max="5096" width="11.42578125" style="64"/>
    <col min="5097" max="5097" width="34.28515625" style="64" customWidth="1"/>
    <col min="5098" max="5098" width="15.42578125" style="64" customWidth="1"/>
    <col min="5099" max="5099" width="9.7109375" style="64" customWidth="1"/>
    <col min="5100" max="5100" width="12.42578125" style="64" customWidth="1"/>
    <col min="5101" max="5101" width="13.140625" style="64" customWidth="1"/>
    <col min="5102" max="5102" width="12.5703125" style="64" customWidth="1"/>
    <col min="5103" max="5103" width="13" style="64" customWidth="1"/>
    <col min="5104" max="5104" width="14.28515625" style="64" customWidth="1"/>
    <col min="5105" max="5105" width="17.140625" style="64" customWidth="1"/>
    <col min="5106" max="5106" width="14" style="64" customWidth="1"/>
    <col min="5107" max="5108" width="13.42578125" style="64" customWidth="1"/>
    <col min="5109" max="5110" width="11.42578125" style="64" customWidth="1"/>
    <col min="5111" max="5111" width="17.42578125" style="64" customWidth="1"/>
    <col min="5112" max="5112" width="13.28515625" style="64" customWidth="1"/>
    <col min="5113" max="5352" width="11.42578125" style="64"/>
    <col min="5353" max="5353" width="34.28515625" style="64" customWidth="1"/>
    <col min="5354" max="5354" width="15.42578125" style="64" customWidth="1"/>
    <col min="5355" max="5355" width="9.7109375" style="64" customWidth="1"/>
    <col min="5356" max="5356" width="12.42578125" style="64" customWidth="1"/>
    <col min="5357" max="5357" width="13.140625" style="64" customWidth="1"/>
    <col min="5358" max="5358" width="12.5703125" style="64" customWidth="1"/>
    <col min="5359" max="5359" width="13" style="64" customWidth="1"/>
    <col min="5360" max="5360" width="14.28515625" style="64" customWidth="1"/>
    <col min="5361" max="5361" width="17.140625" style="64" customWidth="1"/>
    <col min="5362" max="5362" width="14" style="64" customWidth="1"/>
    <col min="5363" max="5364" width="13.42578125" style="64" customWidth="1"/>
    <col min="5365" max="5366" width="11.42578125" style="64" customWidth="1"/>
    <col min="5367" max="5367" width="17.42578125" style="64" customWidth="1"/>
    <col min="5368" max="5368" width="13.28515625" style="64" customWidth="1"/>
    <col min="5369" max="5608" width="11.42578125" style="64"/>
    <col min="5609" max="5609" width="34.28515625" style="64" customWidth="1"/>
    <col min="5610" max="5610" width="15.42578125" style="64" customWidth="1"/>
    <col min="5611" max="5611" width="9.7109375" style="64" customWidth="1"/>
    <col min="5612" max="5612" width="12.42578125" style="64" customWidth="1"/>
    <col min="5613" max="5613" width="13.140625" style="64" customWidth="1"/>
    <col min="5614" max="5614" width="12.5703125" style="64" customWidth="1"/>
    <col min="5615" max="5615" width="13" style="64" customWidth="1"/>
    <col min="5616" max="5616" width="14.28515625" style="64" customWidth="1"/>
    <col min="5617" max="5617" width="17.140625" style="64" customWidth="1"/>
    <col min="5618" max="5618" width="14" style="64" customWidth="1"/>
    <col min="5619" max="5620" width="13.42578125" style="64" customWidth="1"/>
    <col min="5621" max="5622" width="11.42578125" style="64" customWidth="1"/>
    <col min="5623" max="5623" width="17.42578125" style="64" customWidth="1"/>
    <col min="5624" max="5624" width="13.28515625" style="64" customWidth="1"/>
    <col min="5625" max="5864" width="11.42578125" style="64"/>
    <col min="5865" max="5865" width="34.28515625" style="64" customWidth="1"/>
    <col min="5866" max="5866" width="15.42578125" style="64" customWidth="1"/>
    <col min="5867" max="5867" width="9.7109375" style="64" customWidth="1"/>
    <col min="5868" max="5868" width="12.42578125" style="64" customWidth="1"/>
    <col min="5869" max="5869" width="13.140625" style="64" customWidth="1"/>
    <col min="5870" max="5870" width="12.5703125" style="64" customWidth="1"/>
    <col min="5871" max="5871" width="13" style="64" customWidth="1"/>
    <col min="5872" max="5872" width="14.28515625" style="64" customWidth="1"/>
    <col min="5873" max="5873" width="17.140625" style="64" customWidth="1"/>
    <col min="5874" max="5874" width="14" style="64" customWidth="1"/>
    <col min="5875" max="5876" width="13.42578125" style="64" customWidth="1"/>
    <col min="5877" max="5878" width="11.42578125" style="64" customWidth="1"/>
    <col min="5879" max="5879" width="17.42578125" style="64" customWidth="1"/>
    <col min="5880" max="5880" width="13.28515625" style="64" customWidth="1"/>
    <col min="5881" max="6120" width="11.42578125" style="64"/>
    <col min="6121" max="6121" width="34.28515625" style="64" customWidth="1"/>
    <col min="6122" max="6122" width="15.42578125" style="64" customWidth="1"/>
    <col min="6123" max="6123" width="9.7109375" style="64" customWidth="1"/>
    <col min="6124" max="6124" width="12.42578125" style="64" customWidth="1"/>
    <col min="6125" max="6125" width="13.140625" style="64" customWidth="1"/>
    <col min="6126" max="6126" width="12.5703125" style="64" customWidth="1"/>
    <col min="6127" max="6127" width="13" style="64" customWidth="1"/>
    <col min="6128" max="6128" width="14.28515625" style="64" customWidth="1"/>
    <col min="6129" max="6129" width="17.140625" style="64" customWidth="1"/>
    <col min="6130" max="6130" width="14" style="64" customWidth="1"/>
    <col min="6131" max="6132" width="13.42578125" style="64" customWidth="1"/>
    <col min="6133" max="6134" width="11.42578125" style="64" customWidth="1"/>
    <col min="6135" max="6135" width="17.42578125" style="64" customWidth="1"/>
    <col min="6136" max="6136" width="13.28515625" style="64" customWidth="1"/>
    <col min="6137" max="6376" width="11.42578125" style="64"/>
    <col min="6377" max="6377" width="34.28515625" style="64" customWidth="1"/>
    <col min="6378" max="6378" width="15.42578125" style="64" customWidth="1"/>
    <col min="6379" max="6379" width="9.7109375" style="64" customWidth="1"/>
    <col min="6380" max="6380" width="12.42578125" style="64" customWidth="1"/>
    <col min="6381" max="6381" width="13.140625" style="64" customWidth="1"/>
    <col min="6382" max="6382" width="12.5703125" style="64" customWidth="1"/>
    <col min="6383" max="6383" width="13" style="64" customWidth="1"/>
    <col min="6384" max="6384" width="14.28515625" style="64" customWidth="1"/>
    <col min="6385" max="6385" width="17.140625" style="64" customWidth="1"/>
    <col min="6386" max="6386" width="14" style="64" customWidth="1"/>
    <col min="6387" max="6388" width="13.42578125" style="64" customWidth="1"/>
    <col min="6389" max="6390" width="11.42578125" style="64" customWidth="1"/>
    <col min="6391" max="6391" width="17.42578125" style="64" customWidth="1"/>
    <col min="6392" max="6392" width="13.28515625" style="64" customWidth="1"/>
    <col min="6393" max="6632" width="11.42578125" style="64"/>
    <col min="6633" max="6633" width="34.28515625" style="64" customWidth="1"/>
    <col min="6634" max="6634" width="15.42578125" style="64" customWidth="1"/>
    <col min="6635" max="6635" width="9.7109375" style="64" customWidth="1"/>
    <col min="6636" max="6636" width="12.42578125" style="64" customWidth="1"/>
    <col min="6637" max="6637" width="13.140625" style="64" customWidth="1"/>
    <col min="6638" max="6638" width="12.5703125" style="64" customWidth="1"/>
    <col min="6639" max="6639" width="13" style="64" customWidth="1"/>
    <col min="6640" max="6640" width="14.28515625" style="64" customWidth="1"/>
    <col min="6641" max="6641" width="17.140625" style="64" customWidth="1"/>
    <col min="6642" max="6642" width="14" style="64" customWidth="1"/>
    <col min="6643" max="6644" width="13.42578125" style="64" customWidth="1"/>
    <col min="6645" max="6646" width="11.42578125" style="64" customWidth="1"/>
    <col min="6647" max="6647" width="17.42578125" style="64" customWidth="1"/>
    <col min="6648" max="6648" width="13.28515625" style="64" customWidth="1"/>
    <col min="6649" max="6888" width="11.42578125" style="64"/>
    <col min="6889" max="6889" width="34.28515625" style="64" customWidth="1"/>
    <col min="6890" max="6890" width="15.42578125" style="64" customWidth="1"/>
    <col min="6891" max="6891" width="9.7109375" style="64" customWidth="1"/>
    <col min="6892" max="6892" width="12.42578125" style="64" customWidth="1"/>
    <col min="6893" max="6893" width="13.140625" style="64" customWidth="1"/>
    <col min="6894" max="6894" width="12.5703125" style="64" customWidth="1"/>
    <col min="6895" max="6895" width="13" style="64" customWidth="1"/>
    <col min="6896" max="6896" width="14.28515625" style="64" customWidth="1"/>
    <col min="6897" max="6897" width="17.140625" style="64" customWidth="1"/>
    <col min="6898" max="6898" width="14" style="64" customWidth="1"/>
    <col min="6899" max="6900" width="13.42578125" style="64" customWidth="1"/>
    <col min="6901" max="6902" width="11.42578125" style="64" customWidth="1"/>
    <col min="6903" max="6903" width="17.42578125" style="64" customWidth="1"/>
    <col min="6904" max="6904" width="13.28515625" style="64" customWidth="1"/>
    <col min="6905" max="7144" width="11.42578125" style="64"/>
    <col min="7145" max="7145" width="34.28515625" style="64" customWidth="1"/>
    <col min="7146" max="7146" width="15.42578125" style="64" customWidth="1"/>
    <col min="7147" max="7147" width="9.7109375" style="64" customWidth="1"/>
    <col min="7148" max="7148" width="12.42578125" style="64" customWidth="1"/>
    <col min="7149" max="7149" width="13.140625" style="64" customWidth="1"/>
    <col min="7150" max="7150" width="12.5703125" style="64" customWidth="1"/>
    <col min="7151" max="7151" width="13" style="64" customWidth="1"/>
    <col min="7152" max="7152" width="14.28515625" style="64" customWidth="1"/>
    <col min="7153" max="7153" width="17.140625" style="64" customWidth="1"/>
    <col min="7154" max="7154" width="14" style="64" customWidth="1"/>
    <col min="7155" max="7156" width="13.42578125" style="64" customWidth="1"/>
    <col min="7157" max="7158" width="11.42578125" style="64" customWidth="1"/>
    <col min="7159" max="7159" width="17.42578125" style="64" customWidth="1"/>
    <col min="7160" max="7160" width="13.28515625" style="64" customWidth="1"/>
    <col min="7161" max="7400" width="11.42578125" style="64"/>
    <col min="7401" max="7401" width="34.28515625" style="64" customWidth="1"/>
    <col min="7402" max="7402" width="15.42578125" style="64" customWidth="1"/>
    <col min="7403" max="7403" width="9.7109375" style="64" customWidth="1"/>
    <col min="7404" max="7404" width="12.42578125" style="64" customWidth="1"/>
    <col min="7405" max="7405" width="13.140625" style="64" customWidth="1"/>
    <col min="7406" max="7406" width="12.5703125" style="64" customWidth="1"/>
    <col min="7407" max="7407" width="13" style="64" customWidth="1"/>
    <col min="7408" max="7408" width="14.28515625" style="64" customWidth="1"/>
    <col min="7409" max="7409" width="17.140625" style="64" customWidth="1"/>
    <col min="7410" max="7410" width="14" style="64" customWidth="1"/>
    <col min="7411" max="7412" width="13.42578125" style="64" customWidth="1"/>
    <col min="7413" max="7414" width="11.42578125" style="64" customWidth="1"/>
    <col min="7415" max="7415" width="17.42578125" style="64" customWidth="1"/>
    <col min="7416" max="7416" width="13.28515625" style="64" customWidth="1"/>
    <col min="7417" max="7656" width="11.42578125" style="64"/>
    <col min="7657" max="7657" width="34.28515625" style="64" customWidth="1"/>
    <col min="7658" max="7658" width="15.42578125" style="64" customWidth="1"/>
    <col min="7659" max="7659" width="9.7109375" style="64" customWidth="1"/>
    <col min="7660" max="7660" width="12.42578125" style="64" customWidth="1"/>
    <col min="7661" max="7661" width="13.140625" style="64" customWidth="1"/>
    <col min="7662" max="7662" width="12.5703125" style="64" customWidth="1"/>
    <col min="7663" max="7663" width="13" style="64" customWidth="1"/>
    <col min="7664" max="7664" width="14.28515625" style="64" customWidth="1"/>
    <col min="7665" max="7665" width="17.140625" style="64" customWidth="1"/>
    <col min="7666" max="7666" width="14" style="64" customWidth="1"/>
    <col min="7667" max="7668" width="13.42578125" style="64" customWidth="1"/>
    <col min="7669" max="7670" width="11.42578125" style="64" customWidth="1"/>
    <col min="7671" max="7671" width="17.42578125" style="64" customWidth="1"/>
    <col min="7672" max="7672" width="13.28515625" style="64" customWidth="1"/>
    <col min="7673" max="7912" width="11.42578125" style="64"/>
    <col min="7913" max="7913" width="34.28515625" style="64" customWidth="1"/>
    <col min="7914" max="7914" width="15.42578125" style="64" customWidth="1"/>
    <col min="7915" max="7915" width="9.7109375" style="64" customWidth="1"/>
    <col min="7916" max="7916" width="12.42578125" style="64" customWidth="1"/>
    <col min="7917" max="7917" width="13.140625" style="64" customWidth="1"/>
    <col min="7918" max="7918" width="12.5703125" style="64" customWidth="1"/>
    <col min="7919" max="7919" width="13" style="64" customWidth="1"/>
    <col min="7920" max="7920" width="14.28515625" style="64" customWidth="1"/>
    <col min="7921" max="7921" width="17.140625" style="64" customWidth="1"/>
    <col min="7922" max="7922" width="14" style="64" customWidth="1"/>
    <col min="7923" max="7924" width="13.42578125" style="64" customWidth="1"/>
    <col min="7925" max="7926" width="11.42578125" style="64" customWidth="1"/>
    <col min="7927" max="7927" width="17.42578125" style="64" customWidth="1"/>
    <col min="7928" max="7928" width="13.28515625" style="64" customWidth="1"/>
    <col min="7929" max="8168" width="11.42578125" style="64"/>
    <col min="8169" max="8169" width="34.28515625" style="64" customWidth="1"/>
    <col min="8170" max="8170" width="15.42578125" style="64" customWidth="1"/>
    <col min="8171" max="8171" width="9.7109375" style="64" customWidth="1"/>
    <col min="8172" max="8172" width="12.42578125" style="64" customWidth="1"/>
    <col min="8173" max="8173" width="13.140625" style="64" customWidth="1"/>
    <col min="8174" max="8174" width="12.5703125" style="64" customWidth="1"/>
    <col min="8175" max="8175" width="13" style="64" customWidth="1"/>
    <col min="8176" max="8176" width="14.28515625" style="64" customWidth="1"/>
    <col min="8177" max="8177" width="17.140625" style="64" customWidth="1"/>
    <col min="8178" max="8178" width="14" style="64" customWidth="1"/>
    <col min="8179" max="8180" width="13.42578125" style="64" customWidth="1"/>
    <col min="8181" max="8182" width="11.42578125" style="64" customWidth="1"/>
    <col min="8183" max="8183" width="17.42578125" style="64" customWidth="1"/>
    <col min="8184" max="8184" width="13.28515625" style="64" customWidth="1"/>
    <col min="8185" max="8424" width="11.42578125" style="64"/>
    <col min="8425" max="8425" width="34.28515625" style="64" customWidth="1"/>
    <col min="8426" max="8426" width="15.42578125" style="64" customWidth="1"/>
    <col min="8427" max="8427" width="9.7109375" style="64" customWidth="1"/>
    <col min="8428" max="8428" width="12.42578125" style="64" customWidth="1"/>
    <col min="8429" max="8429" width="13.140625" style="64" customWidth="1"/>
    <col min="8430" max="8430" width="12.5703125" style="64" customWidth="1"/>
    <col min="8431" max="8431" width="13" style="64" customWidth="1"/>
    <col min="8432" max="8432" width="14.28515625" style="64" customWidth="1"/>
    <col min="8433" max="8433" width="17.140625" style="64" customWidth="1"/>
    <col min="8434" max="8434" width="14" style="64" customWidth="1"/>
    <col min="8435" max="8436" width="13.42578125" style="64" customWidth="1"/>
    <col min="8437" max="8438" width="11.42578125" style="64" customWidth="1"/>
    <col min="8439" max="8439" width="17.42578125" style="64" customWidth="1"/>
    <col min="8440" max="8440" width="13.28515625" style="64" customWidth="1"/>
    <col min="8441" max="8680" width="11.42578125" style="64"/>
    <col min="8681" max="8681" width="34.28515625" style="64" customWidth="1"/>
    <col min="8682" max="8682" width="15.42578125" style="64" customWidth="1"/>
    <col min="8683" max="8683" width="9.7109375" style="64" customWidth="1"/>
    <col min="8684" max="8684" width="12.42578125" style="64" customWidth="1"/>
    <col min="8685" max="8685" width="13.140625" style="64" customWidth="1"/>
    <col min="8686" max="8686" width="12.5703125" style="64" customWidth="1"/>
    <col min="8687" max="8687" width="13" style="64" customWidth="1"/>
    <col min="8688" max="8688" width="14.28515625" style="64" customWidth="1"/>
    <col min="8689" max="8689" width="17.140625" style="64" customWidth="1"/>
    <col min="8690" max="8690" width="14" style="64" customWidth="1"/>
    <col min="8691" max="8692" width="13.42578125" style="64" customWidth="1"/>
    <col min="8693" max="8694" width="11.42578125" style="64" customWidth="1"/>
    <col min="8695" max="8695" width="17.42578125" style="64" customWidth="1"/>
    <col min="8696" max="8696" width="13.28515625" style="64" customWidth="1"/>
    <col min="8697" max="8936" width="11.42578125" style="64"/>
    <col min="8937" max="8937" width="34.28515625" style="64" customWidth="1"/>
    <col min="8938" max="8938" width="15.42578125" style="64" customWidth="1"/>
    <col min="8939" max="8939" width="9.7109375" style="64" customWidth="1"/>
    <col min="8940" max="8940" width="12.42578125" style="64" customWidth="1"/>
    <col min="8941" max="8941" width="13.140625" style="64" customWidth="1"/>
    <col min="8942" max="8942" width="12.5703125" style="64" customWidth="1"/>
    <col min="8943" max="8943" width="13" style="64" customWidth="1"/>
    <col min="8944" max="8944" width="14.28515625" style="64" customWidth="1"/>
    <col min="8945" max="8945" width="17.140625" style="64" customWidth="1"/>
    <col min="8946" max="8946" width="14" style="64" customWidth="1"/>
    <col min="8947" max="8948" width="13.42578125" style="64" customWidth="1"/>
    <col min="8949" max="8950" width="11.42578125" style="64" customWidth="1"/>
    <col min="8951" max="8951" width="17.42578125" style="64" customWidth="1"/>
    <col min="8952" max="8952" width="13.28515625" style="64" customWidth="1"/>
    <col min="8953" max="9192" width="11.42578125" style="64"/>
    <col min="9193" max="9193" width="34.28515625" style="64" customWidth="1"/>
    <col min="9194" max="9194" width="15.42578125" style="64" customWidth="1"/>
    <col min="9195" max="9195" width="9.7109375" style="64" customWidth="1"/>
    <col min="9196" max="9196" width="12.42578125" style="64" customWidth="1"/>
    <col min="9197" max="9197" width="13.140625" style="64" customWidth="1"/>
    <col min="9198" max="9198" width="12.5703125" style="64" customWidth="1"/>
    <col min="9199" max="9199" width="13" style="64" customWidth="1"/>
    <col min="9200" max="9200" width="14.28515625" style="64" customWidth="1"/>
    <col min="9201" max="9201" width="17.140625" style="64" customWidth="1"/>
    <col min="9202" max="9202" width="14" style="64" customWidth="1"/>
    <col min="9203" max="9204" width="13.42578125" style="64" customWidth="1"/>
    <col min="9205" max="9206" width="11.42578125" style="64" customWidth="1"/>
    <col min="9207" max="9207" width="17.42578125" style="64" customWidth="1"/>
    <col min="9208" max="9208" width="13.28515625" style="64" customWidth="1"/>
    <col min="9209" max="9448" width="11.42578125" style="64"/>
    <col min="9449" max="9449" width="34.28515625" style="64" customWidth="1"/>
    <col min="9450" max="9450" width="15.42578125" style="64" customWidth="1"/>
    <col min="9451" max="9451" width="9.7109375" style="64" customWidth="1"/>
    <col min="9452" max="9452" width="12.42578125" style="64" customWidth="1"/>
    <col min="9453" max="9453" width="13.140625" style="64" customWidth="1"/>
    <col min="9454" max="9454" width="12.5703125" style="64" customWidth="1"/>
    <col min="9455" max="9455" width="13" style="64" customWidth="1"/>
    <col min="9456" max="9456" width="14.28515625" style="64" customWidth="1"/>
    <col min="9457" max="9457" width="17.140625" style="64" customWidth="1"/>
    <col min="9458" max="9458" width="14" style="64" customWidth="1"/>
    <col min="9459" max="9460" width="13.42578125" style="64" customWidth="1"/>
    <col min="9461" max="9462" width="11.42578125" style="64" customWidth="1"/>
    <col min="9463" max="9463" width="17.42578125" style="64" customWidth="1"/>
    <col min="9464" max="9464" width="13.28515625" style="64" customWidth="1"/>
    <col min="9465" max="9704" width="11.42578125" style="64"/>
    <col min="9705" max="9705" width="34.28515625" style="64" customWidth="1"/>
    <col min="9706" max="9706" width="15.42578125" style="64" customWidth="1"/>
    <col min="9707" max="9707" width="9.7109375" style="64" customWidth="1"/>
    <col min="9708" max="9708" width="12.42578125" style="64" customWidth="1"/>
    <col min="9709" max="9709" width="13.140625" style="64" customWidth="1"/>
    <col min="9710" max="9710" width="12.5703125" style="64" customWidth="1"/>
    <col min="9711" max="9711" width="13" style="64" customWidth="1"/>
    <col min="9712" max="9712" width="14.28515625" style="64" customWidth="1"/>
    <col min="9713" max="9713" width="17.140625" style="64" customWidth="1"/>
    <col min="9714" max="9714" width="14" style="64" customWidth="1"/>
    <col min="9715" max="9716" width="13.42578125" style="64" customWidth="1"/>
    <col min="9717" max="9718" width="11.42578125" style="64" customWidth="1"/>
    <col min="9719" max="9719" width="17.42578125" style="64" customWidth="1"/>
    <col min="9720" max="9720" width="13.28515625" style="64" customWidth="1"/>
    <col min="9721" max="9960" width="11.42578125" style="64"/>
    <col min="9961" max="9961" width="34.28515625" style="64" customWidth="1"/>
    <col min="9962" max="9962" width="15.42578125" style="64" customWidth="1"/>
    <col min="9963" max="9963" width="9.7109375" style="64" customWidth="1"/>
    <col min="9964" max="9964" width="12.42578125" style="64" customWidth="1"/>
    <col min="9965" max="9965" width="13.140625" style="64" customWidth="1"/>
    <col min="9966" max="9966" width="12.5703125" style="64" customWidth="1"/>
    <col min="9967" max="9967" width="13" style="64" customWidth="1"/>
    <col min="9968" max="9968" width="14.28515625" style="64" customWidth="1"/>
    <col min="9969" max="9969" width="17.140625" style="64" customWidth="1"/>
    <col min="9970" max="9970" width="14" style="64" customWidth="1"/>
    <col min="9971" max="9972" width="13.42578125" style="64" customWidth="1"/>
    <col min="9973" max="9974" width="11.42578125" style="64" customWidth="1"/>
    <col min="9975" max="9975" width="17.42578125" style="64" customWidth="1"/>
    <col min="9976" max="9976" width="13.28515625" style="64" customWidth="1"/>
    <col min="9977" max="10216" width="11.42578125" style="64"/>
    <col min="10217" max="10217" width="34.28515625" style="64" customWidth="1"/>
    <col min="10218" max="10218" width="15.42578125" style="64" customWidth="1"/>
    <col min="10219" max="10219" width="9.7109375" style="64" customWidth="1"/>
    <col min="10220" max="10220" width="12.42578125" style="64" customWidth="1"/>
    <col min="10221" max="10221" width="13.140625" style="64" customWidth="1"/>
    <col min="10222" max="10222" width="12.5703125" style="64" customWidth="1"/>
    <col min="10223" max="10223" width="13" style="64" customWidth="1"/>
    <col min="10224" max="10224" width="14.28515625" style="64" customWidth="1"/>
    <col min="10225" max="10225" width="17.140625" style="64" customWidth="1"/>
    <col min="10226" max="10226" width="14" style="64" customWidth="1"/>
    <col min="10227" max="10228" width="13.42578125" style="64" customWidth="1"/>
    <col min="10229" max="10230" width="11.42578125" style="64" customWidth="1"/>
    <col min="10231" max="10231" width="17.42578125" style="64" customWidth="1"/>
    <col min="10232" max="10232" width="13.28515625" style="64" customWidth="1"/>
    <col min="10233" max="10472" width="11.42578125" style="64"/>
    <col min="10473" max="10473" width="34.28515625" style="64" customWidth="1"/>
    <col min="10474" max="10474" width="15.42578125" style="64" customWidth="1"/>
    <col min="10475" max="10475" width="9.7109375" style="64" customWidth="1"/>
    <col min="10476" max="10476" width="12.42578125" style="64" customWidth="1"/>
    <col min="10477" max="10477" width="13.140625" style="64" customWidth="1"/>
    <col min="10478" max="10478" width="12.5703125" style="64" customWidth="1"/>
    <col min="10479" max="10479" width="13" style="64" customWidth="1"/>
    <col min="10480" max="10480" width="14.28515625" style="64" customWidth="1"/>
    <col min="10481" max="10481" width="17.140625" style="64" customWidth="1"/>
    <col min="10482" max="10482" width="14" style="64" customWidth="1"/>
    <col min="10483" max="10484" width="13.42578125" style="64" customWidth="1"/>
    <col min="10485" max="10486" width="11.42578125" style="64" customWidth="1"/>
    <col min="10487" max="10487" width="17.42578125" style="64" customWidth="1"/>
    <col min="10488" max="10488" width="13.28515625" style="64" customWidth="1"/>
    <col min="10489" max="10728" width="11.42578125" style="64"/>
    <col min="10729" max="10729" width="34.28515625" style="64" customWidth="1"/>
    <col min="10730" max="10730" width="15.42578125" style="64" customWidth="1"/>
    <col min="10731" max="10731" width="9.7109375" style="64" customWidth="1"/>
    <col min="10732" max="10732" width="12.42578125" style="64" customWidth="1"/>
    <col min="10733" max="10733" width="13.140625" style="64" customWidth="1"/>
    <col min="10734" max="10734" width="12.5703125" style="64" customWidth="1"/>
    <col min="10735" max="10735" width="13" style="64" customWidth="1"/>
    <col min="10736" max="10736" width="14.28515625" style="64" customWidth="1"/>
    <col min="10737" max="10737" width="17.140625" style="64" customWidth="1"/>
    <col min="10738" max="10738" width="14" style="64" customWidth="1"/>
    <col min="10739" max="10740" width="13.42578125" style="64" customWidth="1"/>
    <col min="10741" max="10742" width="11.42578125" style="64" customWidth="1"/>
    <col min="10743" max="10743" width="17.42578125" style="64" customWidth="1"/>
    <col min="10744" max="10744" width="13.28515625" style="64" customWidth="1"/>
    <col min="10745" max="10984" width="11.42578125" style="64"/>
    <col min="10985" max="10985" width="34.28515625" style="64" customWidth="1"/>
    <col min="10986" max="10986" width="15.42578125" style="64" customWidth="1"/>
    <col min="10987" max="10987" width="9.7109375" style="64" customWidth="1"/>
    <col min="10988" max="10988" width="12.42578125" style="64" customWidth="1"/>
    <col min="10989" max="10989" width="13.140625" style="64" customWidth="1"/>
    <col min="10990" max="10990" width="12.5703125" style="64" customWidth="1"/>
    <col min="10991" max="10991" width="13" style="64" customWidth="1"/>
    <col min="10992" max="10992" width="14.28515625" style="64" customWidth="1"/>
    <col min="10993" max="10993" width="17.140625" style="64" customWidth="1"/>
    <col min="10994" max="10994" width="14" style="64" customWidth="1"/>
    <col min="10995" max="10996" width="13.42578125" style="64" customWidth="1"/>
    <col min="10997" max="10998" width="11.42578125" style="64" customWidth="1"/>
    <col min="10999" max="10999" width="17.42578125" style="64" customWidth="1"/>
    <col min="11000" max="11000" width="13.28515625" style="64" customWidth="1"/>
    <col min="11001" max="11240" width="11.42578125" style="64"/>
    <col min="11241" max="11241" width="34.28515625" style="64" customWidth="1"/>
    <col min="11242" max="11242" width="15.42578125" style="64" customWidth="1"/>
    <col min="11243" max="11243" width="9.7109375" style="64" customWidth="1"/>
    <col min="11244" max="11244" width="12.42578125" style="64" customWidth="1"/>
    <col min="11245" max="11245" width="13.140625" style="64" customWidth="1"/>
    <col min="11246" max="11246" width="12.5703125" style="64" customWidth="1"/>
    <col min="11247" max="11247" width="13" style="64" customWidth="1"/>
    <col min="11248" max="11248" width="14.28515625" style="64" customWidth="1"/>
    <col min="11249" max="11249" width="17.140625" style="64" customWidth="1"/>
    <col min="11250" max="11250" width="14" style="64" customWidth="1"/>
    <col min="11251" max="11252" width="13.42578125" style="64" customWidth="1"/>
    <col min="11253" max="11254" width="11.42578125" style="64" customWidth="1"/>
    <col min="11255" max="11255" width="17.42578125" style="64" customWidth="1"/>
    <col min="11256" max="11256" width="13.28515625" style="64" customWidth="1"/>
    <col min="11257" max="11496" width="11.42578125" style="64"/>
    <col min="11497" max="11497" width="34.28515625" style="64" customWidth="1"/>
    <col min="11498" max="11498" width="15.42578125" style="64" customWidth="1"/>
    <col min="11499" max="11499" width="9.7109375" style="64" customWidth="1"/>
    <col min="11500" max="11500" width="12.42578125" style="64" customWidth="1"/>
    <col min="11501" max="11501" width="13.140625" style="64" customWidth="1"/>
    <col min="11502" max="11502" width="12.5703125" style="64" customWidth="1"/>
    <col min="11503" max="11503" width="13" style="64" customWidth="1"/>
    <col min="11504" max="11504" width="14.28515625" style="64" customWidth="1"/>
    <col min="11505" max="11505" width="17.140625" style="64" customWidth="1"/>
    <col min="11506" max="11506" width="14" style="64" customWidth="1"/>
    <col min="11507" max="11508" width="13.42578125" style="64" customWidth="1"/>
    <col min="11509" max="11510" width="11.42578125" style="64" customWidth="1"/>
    <col min="11511" max="11511" width="17.42578125" style="64" customWidth="1"/>
    <col min="11512" max="11512" width="13.28515625" style="64" customWidth="1"/>
    <col min="11513" max="11752" width="11.42578125" style="64"/>
    <col min="11753" max="11753" width="34.28515625" style="64" customWidth="1"/>
    <col min="11754" max="11754" width="15.42578125" style="64" customWidth="1"/>
    <col min="11755" max="11755" width="9.7109375" style="64" customWidth="1"/>
    <col min="11756" max="11756" width="12.42578125" style="64" customWidth="1"/>
    <col min="11757" max="11757" width="13.140625" style="64" customWidth="1"/>
    <col min="11758" max="11758" width="12.5703125" style="64" customWidth="1"/>
    <col min="11759" max="11759" width="13" style="64" customWidth="1"/>
    <col min="11760" max="11760" width="14.28515625" style="64" customWidth="1"/>
    <col min="11761" max="11761" width="17.140625" style="64" customWidth="1"/>
    <col min="11762" max="11762" width="14" style="64" customWidth="1"/>
    <col min="11763" max="11764" width="13.42578125" style="64" customWidth="1"/>
    <col min="11765" max="11766" width="11.42578125" style="64" customWidth="1"/>
    <col min="11767" max="11767" width="17.42578125" style="64" customWidth="1"/>
    <col min="11768" max="11768" width="13.28515625" style="64" customWidth="1"/>
    <col min="11769" max="12008" width="11.42578125" style="64"/>
    <col min="12009" max="12009" width="34.28515625" style="64" customWidth="1"/>
    <col min="12010" max="12010" width="15.42578125" style="64" customWidth="1"/>
    <col min="12011" max="12011" width="9.7109375" style="64" customWidth="1"/>
    <col min="12012" max="12012" width="12.42578125" style="64" customWidth="1"/>
    <col min="12013" max="12013" width="13.140625" style="64" customWidth="1"/>
    <col min="12014" max="12014" width="12.5703125" style="64" customWidth="1"/>
    <col min="12015" max="12015" width="13" style="64" customWidth="1"/>
    <col min="12016" max="12016" width="14.28515625" style="64" customWidth="1"/>
    <col min="12017" max="12017" width="17.140625" style="64" customWidth="1"/>
    <col min="12018" max="12018" width="14" style="64" customWidth="1"/>
    <col min="12019" max="12020" width="13.42578125" style="64" customWidth="1"/>
    <col min="12021" max="12022" width="11.42578125" style="64" customWidth="1"/>
    <col min="12023" max="12023" width="17.42578125" style="64" customWidth="1"/>
    <col min="12024" max="12024" width="13.28515625" style="64" customWidth="1"/>
    <col min="12025" max="12264" width="11.42578125" style="64"/>
    <col min="12265" max="12265" width="34.28515625" style="64" customWidth="1"/>
    <col min="12266" max="12266" width="15.42578125" style="64" customWidth="1"/>
    <col min="12267" max="12267" width="9.7109375" style="64" customWidth="1"/>
    <col min="12268" max="12268" width="12.42578125" style="64" customWidth="1"/>
    <col min="12269" max="12269" width="13.140625" style="64" customWidth="1"/>
    <col min="12270" max="12270" width="12.5703125" style="64" customWidth="1"/>
    <col min="12271" max="12271" width="13" style="64" customWidth="1"/>
    <col min="12272" max="12272" width="14.28515625" style="64" customWidth="1"/>
    <col min="12273" max="12273" width="17.140625" style="64" customWidth="1"/>
    <col min="12274" max="12274" width="14" style="64" customWidth="1"/>
    <col min="12275" max="12276" width="13.42578125" style="64" customWidth="1"/>
    <col min="12277" max="12278" width="11.42578125" style="64" customWidth="1"/>
    <col min="12279" max="12279" width="17.42578125" style="64" customWidth="1"/>
    <col min="12280" max="12280" width="13.28515625" style="64" customWidth="1"/>
    <col min="12281" max="12520" width="11.42578125" style="64"/>
    <col min="12521" max="12521" width="34.28515625" style="64" customWidth="1"/>
    <col min="12522" max="12522" width="15.42578125" style="64" customWidth="1"/>
    <col min="12523" max="12523" width="9.7109375" style="64" customWidth="1"/>
    <col min="12524" max="12524" width="12.42578125" style="64" customWidth="1"/>
    <col min="12525" max="12525" width="13.140625" style="64" customWidth="1"/>
    <col min="12526" max="12526" width="12.5703125" style="64" customWidth="1"/>
    <col min="12527" max="12527" width="13" style="64" customWidth="1"/>
    <col min="12528" max="12528" width="14.28515625" style="64" customWidth="1"/>
    <col min="12529" max="12529" width="17.140625" style="64" customWidth="1"/>
    <col min="12530" max="12530" width="14" style="64" customWidth="1"/>
    <col min="12531" max="12532" width="13.42578125" style="64" customWidth="1"/>
    <col min="12533" max="12534" width="11.42578125" style="64" customWidth="1"/>
    <col min="12535" max="12535" width="17.42578125" style="64" customWidth="1"/>
    <col min="12536" max="12536" width="13.28515625" style="64" customWidth="1"/>
    <col min="12537" max="12776" width="11.42578125" style="64"/>
    <col min="12777" max="12777" width="34.28515625" style="64" customWidth="1"/>
    <col min="12778" max="12778" width="15.42578125" style="64" customWidth="1"/>
    <col min="12779" max="12779" width="9.7109375" style="64" customWidth="1"/>
    <col min="12780" max="12780" width="12.42578125" style="64" customWidth="1"/>
    <col min="12781" max="12781" width="13.140625" style="64" customWidth="1"/>
    <col min="12782" max="12782" width="12.5703125" style="64" customWidth="1"/>
    <col min="12783" max="12783" width="13" style="64" customWidth="1"/>
    <col min="12784" max="12784" width="14.28515625" style="64" customWidth="1"/>
    <col min="12785" max="12785" width="17.140625" style="64" customWidth="1"/>
    <col min="12786" max="12786" width="14" style="64" customWidth="1"/>
    <col min="12787" max="12788" width="13.42578125" style="64" customWidth="1"/>
    <col min="12789" max="12790" width="11.42578125" style="64" customWidth="1"/>
    <col min="12791" max="12791" width="17.42578125" style="64" customWidth="1"/>
    <col min="12792" max="12792" width="13.28515625" style="64" customWidth="1"/>
    <col min="12793" max="13032" width="11.42578125" style="64"/>
    <col min="13033" max="13033" width="34.28515625" style="64" customWidth="1"/>
    <col min="13034" max="13034" width="15.42578125" style="64" customWidth="1"/>
    <col min="13035" max="13035" width="9.7109375" style="64" customWidth="1"/>
    <col min="13036" max="13036" width="12.42578125" style="64" customWidth="1"/>
    <col min="13037" max="13037" width="13.140625" style="64" customWidth="1"/>
    <col min="13038" max="13038" width="12.5703125" style="64" customWidth="1"/>
    <col min="13039" max="13039" width="13" style="64" customWidth="1"/>
    <col min="13040" max="13040" width="14.28515625" style="64" customWidth="1"/>
    <col min="13041" max="13041" width="17.140625" style="64" customWidth="1"/>
    <col min="13042" max="13042" width="14" style="64" customWidth="1"/>
    <col min="13043" max="13044" width="13.42578125" style="64" customWidth="1"/>
    <col min="13045" max="13046" width="11.42578125" style="64" customWidth="1"/>
    <col min="13047" max="13047" width="17.42578125" style="64" customWidth="1"/>
    <col min="13048" max="13048" width="13.28515625" style="64" customWidth="1"/>
    <col min="13049" max="13288" width="11.42578125" style="64"/>
    <col min="13289" max="13289" width="34.28515625" style="64" customWidth="1"/>
    <col min="13290" max="13290" width="15.42578125" style="64" customWidth="1"/>
    <col min="13291" max="13291" width="9.7109375" style="64" customWidth="1"/>
    <col min="13292" max="13292" width="12.42578125" style="64" customWidth="1"/>
    <col min="13293" max="13293" width="13.140625" style="64" customWidth="1"/>
    <col min="13294" max="13294" width="12.5703125" style="64" customWidth="1"/>
    <col min="13295" max="13295" width="13" style="64" customWidth="1"/>
    <col min="13296" max="13296" width="14.28515625" style="64" customWidth="1"/>
    <col min="13297" max="13297" width="17.140625" style="64" customWidth="1"/>
    <col min="13298" max="13298" width="14" style="64" customWidth="1"/>
    <col min="13299" max="13300" width="13.42578125" style="64" customWidth="1"/>
    <col min="13301" max="13302" width="11.42578125" style="64" customWidth="1"/>
    <col min="13303" max="13303" width="17.42578125" style="64" customWidth="1"/>
    <col min="13304" max="13304" width="13.28515625" style="64" customWidth="1"/>
    <col min="13305" max="13544" width="11.42578125" style="64"/>
    <col min="13545" max="13545" width="34.28515625" style="64" customWidth="1"/>
    <col min="13546" max="13546" width="15.42578125" style="64" customWidth="1"/>
    <col min="13547" max="13547" width="9.7109375" style="64" customWidth="1"/>
    <col min="13548" max="13548" width="12.42578125" style="64" customWidth="1"/>
    <col min="13549" max="13549" width="13.140625" style="64" customWidth="1"/>
    <col min="13550" max="13550" width="12.5703125" style="64" customWidth="1"/>
    <col min="13551" max="13551" width="13" style="64" customWidth="1"/>
    <col min="13552" max="13552" width="14.28515625" style="64" customWidth="1"/>
    <col min="13553" max="13553" width="17.140625" style="64" customWidth="1"/>
    <col min="13554" max="13554" width="14" style="64" customWidth="1"/>
    <col min="13555" max="13556" width="13.42578125" style="64" customWidth="1"/>
    <col min="13557" max="13558" width="11.42578125" style="64" customWidth="1"/>
    <col min="13559" max="13559" width="17.42578125" style="64" customWidth="1"/>
    <col min="13560" max="13560" width="13.28515625" style="64" customWidth="1"/>
    <col min="13561" max="13800" width="11.42578125" style="64"/>
    <col min="13801" max="13801" width="34.28515625" style="64" customWidth="1"/>
    <col min="13802" max="13802" width="15.42578125" style="64" customWidth="1"/>
    <col min="13803" max="13803" width="9.7109375" style="64" customWidth="1"/>
    <col min="13804" max="13804" width="12.42578125" style="64" customWidth="1"/>
    <col min="13805" max="13805" width="13.140625" style="64" customWidth="1"/>
    <col min="13806" max="13806" width="12.5703125" style="64" customWidth="1"/>
    <col min="13807" max="13807" width="13" style="64" customWidth="1"/>
    <col min="13808" max="13808" width="14.28515625" style="64" customWidth="1"/>
    <col min="13809" max="13809" width="17.140625" style="64" customWidth="1"/>
    <col min="13810" max="13810" width="14" style="64" customWidth="1"/>
    <col min="13811" max="13812" width="13.42578125" style="64" customWidth="1"/>
    <col min="13813" max="13814" width="11.42578125" style="64" customWidth="1"/>
    <col min="13815" max="13815" width="17.42578125" style="64" customWidth="1"/>
    <col min="13816" max="13816" width="13.28515625" style="64" customWidth="1"/>
    <col min="13817" max="14056" width="11.42578125" style="64"/>
    <col min="14057" max="14057" width="34.28515625" style="64" customWidth="1"/>
    <col min="14058" max="14058" width="15.42578125" style="64" customWidth="1"/>
    <col min="14059" max="14059" width="9.7109375" style="64" customWidth="1"/>
    <col min="14060" max="14060" width="12.42578125" style="64" customWidth="1"/>
    <col min="14061" max="14061" width="13.140625" style="64" customWidth="1"/>
    <col min="14062" max="14062" width="12.5703125" style="64" customWidth="1"/>
    <col min="14063" max="14063" width="13" style="64" customWidth="1"/>
    <col min="14064" max="14064" width="14.28515625" style="64" customWidth="1"/>
    <col min="14065" max="14065" width="17.140625" style="64" customWidth="1"/>
    <col min="14066" max="14066" width="14" style="64" customWidth="1"/>
    <col min="14067" max="14068" width="13.42578125" style="64" customWidth="1"/>
    <col min="14069" max="14070" width="11.42578125" style="64" customWidth="1"/>
    <col min="14071" max="14071" width="17.42578125" style="64" customWidth="1"/>
    <col min="14072" max="14072" width="13.28515625" style="64" customWidth="1"/>
    <col min="14073" max="14312" width="11.42578125" style="64"/>
    <col min="14313" max="14313" width="34.28515625" style="64" customWidth="1"/>
    <col min="14314" max="14314" width="15.42578125" style="64" customWidth="1"/>
    <col min="14315" max="14315" width="9.7109375" style="64" customWidth="1"/>
    <col min="14316" max="14316" width="12.42578125" style="64" customWidth="1"/>
    <col min="14317" max="14317" width="13.140625" style="64" customWidth="1"/>
    <col min="14318" max="14318" width="12.5703125" style="64" customWidth="1"/>
    <col min="14319" max="14319" width="13" style="64" customWidth="1"/>
    <col min="14320" max="14320" width="14.28515625" style="64" customWidth="1"/>
    <col min="14321" max="14321" width="17.140625" style="64" customWidth="1"/>
    <col min="14322" max="14322" width="14" style="64" customWidth="1"/>
    <col min="14323" max="14324" width="13.42578125" style="64" customWidth="1"/>
    <col min="14325" max="14326" width="11.42578125" style="64" customWidth="1"/>
    <col min="14327" max="14327" width="17.42578125" style="64" customWidth="1"/>
    <col min="14328" max="14328" width="13.28515625" style="64" customWidth="1"/>
    <col min="14329" max="14568" width="11.42578125" style="64"/>
    <col min="14569" max="14569" width="34.28515625" style="64" customWidth="1"/>
    <col min="14570" max="14570" width="15.42578125" style="64" customWidth="1"/>
    <col min="14571" max="14571" width="9.7109375" style="64" customWidth="1"/>
    <col min="14572" max="14572" width="12.42578125" style="64" customWidth="1"/>
    <col min="14573" max="14573" width="13.140625" style="64" customWidth="1"/>
    <col min="14574" max="14574" width="12.5703125" style="64" customWidth="1"/>
    <col min="14575" max="14575" width="13" style="64" customWidth="1"/>
    <col min="14576" max="14576" width="14.28515625" style="64" customWidth="1"/>
    <col min="14577" max="14577" width="17.140625" style="64" customWidth="1"/>
    <col min="14578" max="14578" width="14" style="64" customWidth="1"/>
    <col min="14579" max="14580" width="13.42578125" style="64" customWidth="1"/>
    <col min="14581" max="14582" width="11.42578125" style="64" customWidth="1"/>
    <col min="14583" max="14583" width="17.42578125" style="64" customWidth="1"/>
    <col min="14584" max="14584" width="13.28515625" style="64" customWidth="1"/>
    <col min="14585" max="14824" width="11.42578125" style="64"/>
    <col min="14825" max="14825" width="34.28515625" style="64" customWidth="1"/>
    <col min="14826" max="14826" width="15.42578125" style="64" customWidth="1"/>
    <col min="14827" max="14827" width="9.7109375" style="64" customWidth="1"/>
    <col min="14828" max="14828" width="12.42578125" style="64" customWidth="1"/>
    <col min="14829" max="14829" width="13.140625" style="64" customWidth="1"/>
    <col min="14830" max="14830" width="12.5703125" style="64" customWidth="1"/>
    <col min="14831" max="14831" width="13" style="64" customWidth="1"/>
    <col min="14832" max="14832" width="14.28515625" style="64" customWidth="1"/>
    <col min="14833" max="14833" width="17.140625" style="64" customWidth="1"/>
    <col min="14834" max="14834" width="14" style="64" customWidth="1"/>
    <col min="14835" max="14836" width="13.42578125" style="64" customWidth="1"/>
    <col min="14837" max="14838" width="11.42578125" style="64" customWidth="1"/>
    <col min="14839" max="14839" width="17.42578125" style="64" customWidth="1"/>
    <col min="14840" max="14840" width="13.28515625" style="64" customWidth="1"/>
    <col min="14841" max="15080" width="11.42578125" style="64"/>
    <col min="15081" max="15081" width="34.28515625" style="64" customWidth="1"/>
    <col min="15082" max="15082" width="15.42578125" style="64" customWidth="1"/>
    <col min="15083" max="15083" width="9.7109375" style="64" customWidth="1"/>
    <col min="15084" max="15084" width="12.42578125" style="64" customWidth="1"/>
    <col min="15085" max="15085" width="13.140625" style="64" customWidth="1"/>
    <col min="15086" max="15086" width="12.5703125" style="64" customWidth="1"/>
    <col min="15087" max="15087" width="13" style="64" customWidth="1"/>
    <col min="15088" max="15088" width="14.28515625" style="64" customWidth="1"/>
    <col min="15089" max="15089" width="17.140625" style="64" customWidth="1"/>
    <col min="15090" max="15090" width="14" style="64" customWidth="1"/>
    <col min="15091" max="15092" width="13.42578125" style="64" customWidth="1"/>
    <col min="15093" max="15094" width="11.42578125" style="64" customWidth="1"/>
    <col min="15095" max="15095" width="17.42578125" style="64" customWidth="1"/>
    <col min="15096" max="15096" width="13.28515625" style="64" customWidth="1"/>
    <col min="15097" max="15336" width="11.42578125" style="64"/>
    <col min="15337" max="15337" width="34.28515625" style="64" customWidth="1"/>
    <col min="15338" max="15338" width="15.42578125" style="64" customWidth="1"/>
    <col min="15339" max="15339" width="9.7109375" style="64" customWidth="1"/>
    <col min="15340" max="15340" width="12.42578125" style="64" customWidth="1"/>
    <col min="15341" max="15341" width="13.140625" style="64" customWidth="1"/>
    <col min="15342" max="15342" width="12.5703125" style="64" customWidth="1"/>
    <col min="15343" max="15343" width="13" style="64" customWidth="1"/>
    <col min="15344" max="15344" width="14.28515625" style="64" customWidth="1"/>
    <col min="15345" max="15345" width="17.140625" style="64" customWidth="1"/>
    <col min="15346" max="15346" width="14" style="64" customWidth="1"/>
    <col min="15347" max="15348" width="13.42578125" style="64" customWidth="1"/>
    <col min="15349" max="15350" width="11.42578125" style="64" customWidth="1"/>
    <col min="15351" max="15351" width="17.42578125" style="64" customWidth="1"/>
    <col min="15352" max="15352" width="13.28515625" style="64" customWidth="1"/>
    <col min="15353" max="15592" width="11.42578125" style="64"/>
    <col min="15593" max="15593" width="34.28515625" style="64" customWidth="1"/>
    <col min="15594" max="15594" width="15.42578125" style="64" customWidth="1"/>
    <col min="15595" max="15595" width="9.7109375" style="64" customWidth="1"/>
    <col min="15596" max="15596" width="12.42578125" style="64" customWidth="1"/>
    <col min="15597" max="15597" width="13.140625" style="64" customWidth="1"/>
    <col min="15598" max="15598" width="12.5703125" style="64" customWidth="1"/>
    <col min="15599" max="15599" width="13" style="64" customWidth="1"/>
    <col min="15600" max="15600" width="14.28515625" style="64" customWidth="1"/>
    <col min="15601" max="15601" width="17.140625" style="64" customWidth="1"/>
    <col min="15602" max="15602" width="14" style="64" customWidth="1"/>
    <col min="15603" max="15604" width="13.42578125" style="64" customWidth="1"/>
    <col min="15605" max="15606" width="11.42578125" style="64" customWidth="1"/>
    <col min="15607" max="15607" width="17.42578125" style="64" customWidth="1"/>
    <col min="15608" max="15608" width="13.28515625" style="64" customWidth="1"/>
    <col min="15609" max="15848" width="11.42578125" style="64"/>
    <col min="15849" max="15849" width="34.28515625" style="64" customWidth="1"/>
    <col min="15850" max="15850" width="15.42578125" style="64" customWidth="1"/>
    <col min="15851" max="15851" width="9.7109375" style="64" customWidth="1"/>
    <col min="15852" max="15852" width="12.42578125" style="64" customWidth="1"/>
    <col min="15853" max="15853" width="13.140625" style="64" customWidth="1"/>
    <col min="15854" max="15854" width="12.5703125" style="64" customWidth="1"/>
    <col min="15855" max="15855" width="13" style="64" customWidth="1"/>
    <col min="15856" max="15856" width="14.28515625" style="64" customWidth="1"/>
    <col min="15857" max="15857" width="17.140625" style="64" customWidth="1"/>
    <col min="15858" max="15858" width="14" style="64" customWidth="1"/>
    <col min="15859" max="15860" width="13.42578125" style="64" customWidth="1"/>
    <col min="15861" max="15862" width="11.42578125" style="64" customWidth="1"/>
    <col min="15863" max="15863" width="17.42578125" style="64" customWidth="1"/>
    <col min="15864" max="15864" width="13.28515625" style="64" customWidth="1"/>
    <col min="15865" max="16104" width="11.42578125" style="64"/>
    <col min="16105" max="16105" width="34.28515625" style="64" customWidth="1"/>
    <col min="16106" max="16106" width="15.42578125" style="64" customWidth="1"/>
    <col min="16107" max="16107" width="9.7109375" style="64" customWidth="1"/>
    <col min="16108" max="16108" width="12.42578125" style="64" customWidth="1"/>
    <col min="16109" max="16109" width="13.140625" style="64" customWidth="1"/>
    <col min="16110" max="16110" width="12.5703125" style="64" customWidth="1"/>
    <col min="16111" max="16111" width="13" style="64" customWidth="1"/>
    <col min="16112" max="16112" width="14.28515625" style="64" customWidth="1"/>
    <col min="16113" max="16113" width="17.140625" style="64" customWidth="1"/>
    <col min="16114" max="16114" width="14" style="64" customWidth="1"/>
    <col min="16115" max="16116" width="13.42578125" style="64" customWidth="1"/>
    <col min="16117" max="16118" width="11.42578125" style="64" customWidth="1"/>
    <col min="16119" max="16119" width="17.42578125" style="64" customWidth="1"/>
    <col min="16120" max="16120" width="13.28515625" style="64" customWidth="1"/>
    <col min="16121" max="16384" width="11.42578125" style="64"/>
  </cols>
  <sheetData>
    <row r="1" spans="1:12" s="158" customFormat="1" ht="26.25" customHeight="1">
      <c r="A1" s="424" t="s">
        <v>83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2" s="158" customFormat="1" ht="26.25" customHeight="1">
      <c r="A2" s="422" t="s">
        <v>33</v>
      </c>
      <c r="B2" s="422" t="s">
        <v>2</v>
      </c>
      <c r="C2" s="423" t="s">
        <v>3</v>
      </c>
      <c r="D2" s="423" t="s">
        <v>4</v>
      </c>
      <c r="E2" s="423" t="s">
        <v>5</v>
      </c>
      <c r="F2" s="423" t="s">
        <v>6</v>
      </c>
      <c r="G2" s="423"/>
      <c r="H2" s="423"/>
      <c r="I2" s="423"/>
      <c r="J2" s="423"/>
      <c r="K2" s="423"/>
      <c r="L2" s="423"/>
    </row>
    <row r="3" spans="1:12" ht="24">
      <c r="A3" s="422"/>
      <c r="B3" s="422"/>
      <c r="C3" s="423"/>
      <c r="D3" s="423"/>
      <c r="E3" s="423"/>
      <c r="F3" s="251" t="s">
        <v>7</v>
      </c>
      <c r="G3" s="251" t="s">
        <v>8</v>
      </c>
      <c r="H3" s="251" t="s">
        <v>9</v>
      </c>
      <c r="I3" s="251" t="s">
        <v>10</v>
      </c>
      <c r="J3" s="251" t="s">
        <v>11</v>
      </c>
      <c r="K3" s="262" t="s">
        <v>249</v>
      </c>
      <c r="L3" s="251" t="s">
        <v>245</v>
      </c>
    </row>
    <row r="4" spans="1:12" ht="36">
      <c r="A4" s="65" t="s">
        <v>84</v>
      </c>
      <c r="B4" s="67" t="s">
        <v>14</v>
      </c>
      <c r="C4" s="67">
        <v>25</v>
      </c>
      <c r="D4" s="68"/>
      <c r="E4" s="68"/>
      <c r="F4" s="68"/>
      <c r="G4" s="68"/>
      <c r="H4" s="83"/>
      <c r="I4" s="83"/>
      <c r="J4" s="83"/>
      <c r="K4" s="83"/>
      <c r="L4" s="83"/>
    </row>
    <row r="5" spans="1:12" s="309" customFormat="1">
      <c r="A5" s="72" t="s">
        <v>285</v>
      </c>
      <c r="B5" s="313" t="s">
        <v>272</v>
      </c>
      <c r="C5" s="73">
        <v>10</v>
      </c>
      <c r="D5" s="68">
        <v>3212800</v>
      </c>
      <c r="E5" s="68">
        <v>32128000</v>
      </c>
      <c r="F5" s="68">
        <v>32128000</v>
      </c>
      <c r="G5" s="68"/>
      <c r="H5" s="83"/>
      <c r="I5" s="83"/>
      <c r="J5" s="83"/>
      <c r="K5" s="83"/>
      <c r="L5" s="83"/>
    </row>
    <row r="6" spans="1:12" s="309" customFormat="1">
      <c r="A6" s="72" t="s">
        <v>286</v>
      </c>
      <c r="B6" s="313" t="s">
        <v>272</v>
      </c>
      <c r="C6" s="73">
        <v>7</v>
      </c>
      <c r="D6" s="68">
        <v>1606400</v>
      </c>
      <c r="E6" s="68">
        <v>11244800</v>
      </c>
      <c r="F6" s="68">
        <v>11244800</v>
      </c>
      <c r="G6" s="68"/>
      <c r="H6" s="83"/>
      <c r="I6" s="83"/>
      <c r="J6" s="83"/>
      <c r="K6" s="83"/>
      <c r="L6" s="83"/>
    </row>
    <row r="7" spans="1:12" s="309" customFormat="1">
      <c r="A7" s="72" t="s">
        <v>283</v>
      </c>
      <c r="B7" s="313" t="s">
        <v>272</v>
      </c>
      <c r="C7" s="73">
        <v>12</v>
      </c>
      <c r="D7" s="68">
        <v>1305200</v>
      </c>
      <c r="E7" s="68">
        <v>15662400</v>
      </c>
      <c r="F7" s="68">
        <v>15662400</v>
      </c>
      <c r="G7" s="68"/>
      <c r="H7" s="83"/>
      <c r="I7" s="83"/>
      <c r="J7" s="83"/>
      <c r="K7" s="83"/>
      <c r="L7" s="83"/>
    </row>
    <row r="8" spans="1:12" s="309" customFormat="1">
      <c r="A8" s="72" t="s">
        <v>282</v>
      </c>
      <c r="B8" s="73" t="s">
        <v>269</v>
      </c>
      <c r="C8" s="73">
        <v>1</v>
      </c>
      <c r="D8" s="68">
        <v>50444800</v>
      </c>
      <c r="E8" s="68">
        <v>50444800</v>
      </c>
      <c r="F8" s="68">
        <v>50444800</v>
      </c>
      <c r="G8" s="68"/>
      <c r="H8" s="83"/>
      <c r="I8" s="83"/>
      <c r="J8" s="83"/>
      <c r="K8" s="83"/>
      <c r="L8" s="83"/>
    </row>
    <row r="9" spans="1:12" s="309" customFormat="1" ht="24">
      <c r="A9" s="72" t="s">
        <v>284</v>
      </c>
      <c r="B9" s="73" t="s">
        <v>269</v>
      </c>
      <c r="C9" s="73">
        <v>1</v>
      </c>
      <c r="D9" s="68">
        <v>130520000</v>
      </c>
      <c r="E9" s="68">
        <v>130520000</v>
      </c>
      <c r="F9" s="68">
        <v>130520000</v>
      </c>
      <c r="G9" s="68"/>
      <c r="H9" s="83"/>
      <c r="I9" s="83"/>
      <c r="J9" s="83"/>
      <c r="K9" s="83"/>
      <c r="L9" s="83"/>
    </row>
    <row r="10" spans="1:12" ht="36.75" customHeight="1">
      <c r="A10" s="65" t="s">
        <v>85</v>
      </c>
      <c r="B10" s="67" t="s">
        <v>14</v>
      </c>
      <c r="C10" s="67">
        <v>27</v>
      </c>
      <c r="D10" s="68"/>
      <c r="E10" s="68"/>
      <c r="F10" s="68"/>
      <c r="G10" s="68"/>
      <c r="H10" s="68"/>
      <c r="I10" s="68"/>
      <c r="J10" s="68"/>
      <c r="K10" s="68"/>
      <c r="L10" s="68"/>
    </row>
    <row r="11" spans="1:12" ht="36.75" customHeight="1">
      <c r="A11" s="31" t="s">
        <v>86</v>
      </c>
      <c r="B11" s="73" t="s">
        <v>87</v>
      </c>
      <c r="C11" s="73">
        <v>3</v>
      </c>
      <c r="D11" s="68"/>
      <c r="E11" s="68"/>
      <c r="F11" s="68"/>
      <c r="G11" s="68"/>
      <c r="H11" s="68"/>
      <c r="I11" s="68"/>
      <c r="J11" s="68"/>
      <c r="K11" s="68"/>
      <c r="L11" s="68"/>
    </row>
    <row r="12" spans="1:12">
      <c r="A12" s="312" t="s">
        <v>262</v>
      </c>
      <c r="B12" s="313" t="s">
        <v>272</v>
      </c>
      <c r="C12" s="313">
        <v>11</v>
      </c>
      <c r="D12" s="68">
        <v>1606400</v>
      </c>
      <c r="E12" s="68">
        <v>17670400</v>
      </c>
      <c r="F12" s="68">
        <v>17670400</v>
      </c>
      <c r="G12" s="68"/>
      <c r="H12" s="68"/>
      <c r="I12" s="68"/>
      <c r="J12" s="68"/>
      <c r="K12" s="68"/>
      <c r="L12" s="68"/>
    </row>
    <row r="13" spans="1:12">
      <c r="A13" s="312" t="s">
        <v>263</v>
      </c>
      <c r="B13" s="313" t="s">
        <v>271</v>
      </c>
      <c r="C13" s="313">
        <v>7</v>
      </c>
      <c r="D13" s="68">
        <v>953800</v>
      </c>
      <c r="E13" s="68">
        <v>6676600</v>
      </c>
      <c r="F13" s="68">
        <v>6676600</v>
      </c>
      <c r="G13" s="68"/>
      <c r="H13" s="68"/>
      <c r="I13" s="68"/>
      <c r="J13" s="68"/>
      <c r="K13" s="68"/>
      <c r="L13" s="68"/>
    </row>
    <row r="14" spans="1:12">
      <c r="A14" s="312" t="s">
        <v>273</v>
      </c>
      <c r="B14" s="313" t="s">
        <v>275</v>
      </c>
      <c r="C14" s="313">
        <v>1</v>
      </c>
      <c r="D14" s="68">
        <v>21000000</v>
      </c>
      <c r="E14" s="68">
        <v>21000000</v>
      </c>
      <c r="F14" s="68">
        <v>21000000</v>
      </c>
      <c r="G14" s="68"/>
      <c r="H14" s="68"/>
      <c r="I14" s="68"/>
      <c r="J14" s="68"/>
      <c r="K14" s="68"/>
      <c r="L14" s="68"/>
    </row>
    <row r="15" spans="1:12">
      <c r="A15" s="312" t="s">
        <v>300</v>
      </c>
      <c r="B15" s="313" t="s">
        <v>275</v>
      </c>
      <c r="C15" s="313">
        <v>1</v>
      </c>
      <c r="D15" s="68">
        <v>27653000</v>
      </c>
      <c r="E15" s="68">
        <v>27653000</v>
      </c>
      <c r="F15" s="68">
        <v>27653000</v>
      </c>
      <c r="G15" s="68"/>
      <c r="H15" s="68"/>
      <c r="I15" s="68"/>
      <c r="J15" s="68"/>
      <c r="K15" s="68"/>
      <c r="L15" s="68"/>
    </row>
    <row r="16" spans="1:12" ht="22.5">
      <c r="A16" s="312" t="s">
        <v>274</v>
      </c>
      <c r="B16" s="313" t="s">
        <v>275</v>
      </c>
      <c r="C16" s="313">
        <v>1</v>
      </c>
      <c r="D16" s="68">
        <v>8000000</v>
      </c>
      <c r="E16" s="68">
        <v>8000000</v>
      </c>
      <c r="F16" s="68">
        <v>8000000</v>
      </c>
      <c r="G16" s="68"/>
      <c r="H16" s="68"/>
      <c r="I16" s="68"/>
      <c r="J16" s="68"/>
      <c r="K16" s="68"/>
      <c r="L16" s="68"/>
    </row>
    <row r="17" spans="1:12">
      <c r="A17" s="312" t="s">
        <v>276</v>
      </c>
      <c r="B17" s="313" t="s">
        <v>275</v>
      </c>
      <c r="C17" s="313">
        <v>1</v>
      </c>
      <c r="D17" s="68">
        <v>10000000</v>
      </c>
      <c r="E17" s="68">
        <v>10000000</v>
      </c>
      <c r="F17" s="68">
        <v>10000000</v>
      </c>
      <c r="G17" s="68"/>
      <c r="H17" s="68"/>
      <c r="I17" s="68"/>
      <c r="J17" s="68"/>
      <c r="K17" s="68"/>
      <c r="L17" s="68"/>
    </row>
    <row r="18" spans="1:12">
      <c r="A18" s="312" t="s">
        <v>301</v>
      </c>
      <c r="B18" s="313" t="s">
        <v>275</v>
      </c>
      <c r="C18" s="313">
        <v>1</v>
      </c>
      <c r="D18" s="68">
        <v>10000000</v>
      </c>
      <c r="E18" s="68">
        <v>10000000</v>
      </c>
      <c r="F18" s="68">
        <v>10000000</v>
      </c>
      <c r="G18" s="68"/>
      <c r="H18" s="68"/>
      <c r="I18" s="68"/>
      <c r="J18" s="68"/>
      <c r="K18" s="68"/>
      <c r="L18" s="68"/>
    </row>
    <row r="19" spans="1:12">
      <c r="A19" s="312" t="s">
        <v>277</v>
      </c>
      <c r="B19" s="313" t="s">
        <v>275</v>
      </c>
      <c r="C19" s="313">
        <v>1</v>
      </c>
      <c r="D19" s="68">
        <v>10000000</v>
      </c>
      <c r="E19" s="68">
        <v>10000000</v>
      </c>
      <c r="F19" s="68">
        <v>10000000</v>
      </c>
      <c r="G19" s="68"/>
      <c r="H19" s="68"/>
      <c r="I19" s="68"/>
      <c r="J19" s="68"/>
      <c r="K19" s="68"/>
      <c r="L19" s="68"/>
    </row>
    <row r="20" spans="1:12" ht="41.25" customHeight="1">
      <c r="A20" s="69" t="s">
        <v>88</v>
      </c>
      <c r="B20" s="70" t="s">
        <v>89</v>
      </c>
      <c r="C20" s="70">
        <v>1</v>
      </c>
      <c r="D20" s="244"/>
      <c r="E20" s="68"/>
      <c r="F20" s="68"/>
      <c r="G20" s="68"/>
      <c r="H20" s="68"/>
      <c r="I20" s="68"/>
      <c r="J20" s="68"/>
      <c r="K20" s="68"/>
      <c r="L20" s="68"/>
    </row>
    <row r="21" spans="1:12" ht="41.25" customHeight="1">
      <c r="A21" s="72" t="s">
        <v>316</v>
      </c>
      <c r="B21" s="73" t="s">
        <v>56</v>
      </c>
      <c r="C21" s="334">
        <v>11</v>
      </c>
      <c r="D21" s="244">
        <v>3150000</v>
      </c>
      <c r="E21" s="68">
        <v>34650000</v>
      </c>
      <c r="F21" s="68">
        <v>10000000</v>
      </c>
      <c r="G21" s="68">
        <v>24650000</v>
      </c>
      <c r="H21" s="68"/>
      <c r="I21" s="68"/>
      <c r="J21" s="68"/>
      <c r="K21" s="68"/>
      <c r="L21" s="68"/>
    </row>
    <row r="22" spans="1:12" ht="41.25" customHeight="1">
      <c r="A22" s="72" t="s">
        <v>317</v>
      </c>
      <c r="B22" s="334" t="s">
        <v>22</v>
      </c>
      <c r="C22" s="334">
        <v>1</v>
      </c>
      <c r="D22" s="244">
        <v>25350000</v>
      </c>
      <c r="E22" s="68">
        <v>25350000</v>
      </c>
      <c r="F22" s="68"/>
      <c r="G22" s="68">
        <v>25350000</v>
      </c>
      <c r="H22" s="68"/>
      <c r="I22" s="68"/>
      <c r="J22" s="68"/>
      <c r="K22" s="68"/>
      <c r="L22" s="68"/>
    </row>
    <row r="23" spans="1:12" ht="41.25" customHeight="1">
      <c r="A23" s="69" t="s">
        <v>90</v>
      </c>
      <c r="B23" s="70" t="s">
        <v>91</v>
      </c>
      <c r="C23" s="70">
        <v>2</v>
      </c>
      <c r="D23" s="74">
        <v>25000000</v>
      </c>
      <c r="E23" s="74">
        <v>50000000</v>
      </c>
      <c r="F23" s="74"/>
      <c r="G23" s="74">
        <v>50000000</v>
      </c>
      <c r="H23" s="74"/>
      <c r="I23" s="74"/>
      <c r="J23" s="74"/>
      <c r="K23" s="74"/>
      <c r="L23" s="74"/>
    </row>
    <row r="24" spans="1:12" ht="63" customHeight="1">
      <c r="A24" s="44" t="s">
        <v>92</v>
      </c>
      <c r="B24" s="71" t="s">
        <v>91</v>
      </c>
      <c r="C24" s="71">
        <v>1</v>
      </c>
      <c r="D24" s="74">
        <v>1274086189</v>
      </c>
      <c r="E24" s="382"/>
      <c r="F24" s="74"/>
      <c r="G24" s="382"/>
      <c r="H24" s="74"/>
      <c r="I24" s="74"/>
      <c r="J24" s="74"/>
      <c r="K24" s="74"/>
      <c r="L24" s="74">
        <v>0.39999997615814209</v>
      </c>
    </row>
    <row r="25" spans="1:12" s="309" customFormat="1">
      <c r="A25" s="312" t="s">
        <v>262</v>
      </c>
      <c r="B25" s="73" t="s">
        <v>271</v>
      </c>
      <c r="C25" s="73">
        <v>11</v>
      </c>
      <c r="D25" s="311">
        <v>1606400</v>
      </c>
      <c r="E25" s="310">
        <v>17670400</v>
      </c>
      <c r="F25" s="74"/>
      <c r="G25" s="74">
        <v>17670400</v>
      </c>
      <c r="H25" s="74"/>
      <c r="I25" s="74"/>
      <c r="J25" s="74"/>
      <c r="K25" s="74"/>
      <c r="L25" s="74"/>
    </row>
    <row r="26" spans="1:12" s="309" customFormat="1">
      <c r="A26" s="312" t="s">
        <v>263</v>
      </c>
      <c r="B26" s="73" t="s">
        <v>271</v>
      </c>
      <c r="C26" s="73">
        <v>7</v>
      </c>
      <c r="D26" s="311">
        <v>953800</v>
      </c>
      <c r="E26" s="310">
        <v>6676600</v>
      </c>
      <c r="F26" s="74"/>
      <c r="G26" s="74">
        <v>6676600</v>
      </c>
      <c r="H26" s="74"/>
      <c r="I26" s="74"/>
      <c r="J26" s="74"/>
      <c r="K26" s="74"/>
      <c r="L26" s="74"/>
    </row>
    <row r="27" spans="1:12" s="309" customFormat="1">
      <c r="A27" s="312" t="s">
        <v>267</v>
      </c>
      <c r="B27" s="73" t="s">
        <v>265</v>
      </c>
      <c r="C27" s="73">
        <v>692</v>
      </c>
      <c r="D27" s="74">
        <v>1384043.6682</v>
      </c>
      <c r="E27" s="310">
        <v>957758218.3944</v>
      </c>
      <c r="F27" s="74"/>
      <c r="G27" s="74">
        <v>3815769.7943999767</v>
      </c>
      <c r="H27" s="74"/>
      <c r="I27" s="74"/>
      <c r="J27" s="74"/>
      <c r="K27" s="74"/>
      <c r="L27" s="311">
        <v>953942448.60000002</v>
      </c>
    </row>
    <row r="28" spans="1:12" s="309" customFormat="1" ht="22.5">
      <c r="A28" s="312" t="s">
        <v>268</v>
      </c>
      <c r="B28" s="73" t="s">
        <v>266</v>
      </c>
      <c r="C28" s="73">
        <v>692</v>
      </c>
      <c r="D28" s="74">
        <v>100411.79700000001</v>
      </c>
      <c r="E28" s="74">
        <v>69484963.524000004</v>
      </c>
      <c r="F28" s="74"/>
      <c r="G28" s="311">
        <v>18833714.52</v>
      </c>
      <c r="H28" s="74"/>
      <c r="I28" s="74"/>
      <c r="J28" s="74"/>
      <c r="K28" s="74"/>
      <c r="L28" s="74">
        <v>50651249</v>
      </c>
    </row>
    <row r="29" spans="1:12" ht="50.25" customHeight="1">
      <c r="A29" s="312" t="s">
        <v>299</v>
      </c>
      <c r="B29" s="73" t="s">
        <v>269</v>
      </c>
      <c r="C29" s="73">
        <v>1</v>
      </c>
      <c r="D29" s="74">
        <v>116855908.1936</v>
      </c>
      <c r="E29" s="74">
        <v>116855908.1936</v>
      </c>
      <c r="F29" s="74"/>
      <c r="G29" s="74">
        <v>77363417.193599999</v>
      </c>
      <c r="H29" s="74"/>
      <c r="I29" s="74"/>
      <c r="J29" s="74"/>
      <c r="K29" s="74"/>
      <c r="L29" s="74">
        <v>39492491</v>
      </c>
    </row>
    <row r="30" spans="1:12" ht="22.5">
      <c r="A30" s="312" t="s">
        <v>280</v>
      </c>
      <c r="B30" s="73" t="s">
        <v>264</v>
      </c>
      <c r="C30" s="73">
        <v>7</v>
      </c>
      <c r="D30" s="74">
        <v>2978820.8119999999</v>
      </c>
      <c r="E30" s="74">
        <v>20851745.684</v>
      </c>
      <c r="F30" s="74"/>
      <c r="G30" s="74">
        <v>10851745.684</v>
      </c>
      <c r="H30" s="74"/>
      <c r="I30" s="74"/>
      <c r="J30" s="74"/>
      <c r="K30" s="74"/>
      <c r="L30" s="74">
        <v>10000000</v>
      </c>
    </row>
    <row r="31" spans="1:12" ht="22.5">
      <c r="A31" s="312" t="s">
        <v>281</v>
      </c>
      <c r="B31" s="73" t="s">
        <v>264</v>
      </c>
      <c r="C31" s="73">
        <v>7</v>
      </c>
      <c r="D31" s="74">
        <v>2978820.8119999999</v>
      </c>
      <c r="E31" s="74">
        <v>20851745.684</v>
      </c>
      <c r="F31" s="74"/>
      <c r="G31" s="74">
        <v>10851745.684</v>
      </c>
      <c r="H31" s="74"/>
      <c r="I31" s="74"/>
      <c r="J31" s="74"/>
      <c r="K31" s="74"/>
      <c r="L31" s="74">
        <v>10000000</v>
      </c>
    </row>
    <row r="32" spans="1:12" ht="22.5">
      <c r="A32" s="312" t="s">
        <v>279</v>
      </c>
      <c r="B32" s="73" t="s">
        <v>264</v>
      </c>
      <c r="C32" s="73">
        <v>7</v>
      </c>
      <c r="D32" s="74">
        <v>2978820.8119999999</v>
      </c>
      <c r="E32" s="74">
        <v>20851745.684</v>
      </c>
      <c r="F32" s="74"/>
      <c r="G32" s="74">
        <v>10851745.684</v>
      </c>
      <c r="H32" s="74"/>
      <c r="I32" s="74"/>
      <c r="J32" s="74"/>
      <c r="K32" s="74"/>
      <c r="L32" s="74">
        <v>10000000</v>
      </c>
    </row>
    <row r="33" spans="1:12" ht="22.5">
      <c r="A33" s="312" t="s">
        <v>302</v>
      </c>
      <c r="B33" s="73" t="s">
        <v>264</v>
      </c>
      <c r="C33" s="73">
        <v>2</v>
      </c>
      <c r="D33" s="74">
        <v>3435958.0759999999</v>
      </c>
      <c r="E33" s="74">
        <v>6871916.1519999998</v>
      </c>
      <c r="F33" s="74"/>
      <c r="G33" s="74">
        <v>6871916.1519999998</v>
      </c>
      <c r="H33" s="74"/>
      <c r="I33" s="74"/>
      <c r="J33" s="74"/>
      <c r="K33" s="74"/>
      <c r="L33" s="74"/>
    </row>
    <row r="34" spans="1:12" ht="33.75">
      <c r="A34" s="312" t="s">
        <v>270</v>
      </c>
      <c r="B34" s="73" t="s">
        <v>269</v>
      </c>
      <c r="C34" s="73">
        <v>1</v>
      </c>
      <c r="D34" s="74">
        <v>15361200</v>
      </c>
      <c r="E34" s="74">
        <v>15361200</v>
      </c>
      <c r="F34" s="74"/>
      <c r="G34" s="74">
        <v>15361200</v>
      </c>
      <c r="H34" s="74"/>
      <c r="I34" s="74"/>
      <c r="J34" s="74"/>
      <c r="K34" s="74"/>
      <c r="L34" s="74"/>
    </row>
    <row r="35" spans="1:12" ht="22.5">
      <c r="A35" s="312" t="s">
        <v>278</v>
      </c>
      <c r="B35" s="73" t="s">
        <v>271</v>
      </c>
      <c r="C35" s="73">
        <v>7</v>
      </c>
      <c r="D35" s="74">
        <v>2978820.8119999999</v>
      </c>
      <c r="E35" s="74">
        <v>20851745.684</v>
      </c>
      <c r="F35" s="74"/>
      <c r="G35" s="74">
        <v>20851745.684</v>
      </c>
      <c r="H35" s="74"/>
      <c r="I35" s="74"/>
      <c r="J35" s="74"/>
      <c r="K35" s="74"/>
      <c r="L35" s="74"/>
    </row>
    <row r="36" spans="1:12" ht="45.75" customHeight="1">
      <c r="A36" s="44" t="s">
        <v>64</v>
      </c>
      <c r="B36" s="47" t="s">
        <v>65</v>
      </c>
      <c r="C36" s="47">
        <v>100</v>
      </c>
      <c r="D36" s="37"/>
      <c r="E36" s="37"/>
      <c r="F36" s="38"/>
      <c r="G36" s="38"/>
      <c r="H36" s="37"/>
      <c r="I36" s="37"/>
      <c r="J36" s="37"/>
      <c r="K36" s="37"/>
      <c r="L36" s="37"/>
    </row>
    <row r="37" spans="1:12" ht="12.75">
      <c r="A37" s="31" t="s">
        <v>243</v>
      </c>
      <c r="B37" s="34" t="s">
        <v>22</v>
      </c>
      <c r="C37" s="37">
        <v>1</v>
      </c>
      <c r="D37" s="37">
        <v>5000000</v>
      </c>
      <c r="E37" s="37">
        <v>5000000</v>
      </c>
      <c r="F37" s="38">
        <v>5000000</v>
      </c>
      <c r="G37" s="38"/>
      <c r="H37" s="37"/>
      <c r="I37" s="37"/>
      <c r="J37" s="37"/>
      <c r="K37" s="37"/>
      <c r="L37" s="37"/>
    </row>
    <row r="38" spans="1:12" ht="20.25" customHeight="1">
      <c r="A38" s="31" t="s">
        <v>244</v>
      </c>
      <c r="B38" s="34" t="s">
        <v>22</v>
      </c>
      <c r="C38" s="37">
        <v>1</v>
      </c>
      <c r="D38" s="37">
        <v>5000000</v>
      </c>
      <c r="E38" s="37">
        <v>5000000</v>
      </c>
      <c r="F38" s="38">
        <v>5000000</v>
      </c>
      <c r="G38" s="38"/>
      <c r="H38" s="37"/>
      <c r="I38" s="37"/>
      <c r="J38" s="37"/>
      <c r="K38" s="37"/>
      <c r="L38" s="37"/>
    </row>
    <row r="39" spans="1:12" ht="25.5">
      <c r="A39" s="119" t="s">
        <v>163</v>
      </c>
      <c r="B39" s="130" t="s">
        <v>22</v>
      </c>
      <c r="C39" s="130">
        <v>1</v>
      </c>
      <c r="D39" s="37">
        <v>14000000</v>
      </c>
      <c r="E39" s="37">
        <v>14000000</v>
      </c>
      <c r="F39" s="38">
        <v>14000000</v>
      </c>
      <c r="G39" s="38"/>
      <c r="H39" s="37"/>
      <c r="I39" s="37"/>
      <c r="J39" s="37"/>
      <c r="K39" s="37"/>
      <c r="L39" s="37"/>
    </row>
    <row r="40" spans="1:12" ht="131.25" customHeight="1">
      <c r="A40" s="119" t="s">
        <v>287</v>
      </c>
      <c r="B40" s="130" t="s">
        <v>22</v>
      </c>
      <c r="C40" s="130">
        <v>1</v>
      </c>
      <c r="D40" s="37">
        <v>15000000</v>
      </c>
      <c r="E40" s="37">
        <v>15000000</v>
      </c>
      <c r="F40" s="38">
        <v>15000000</v>
      </c>
      <c r="G40" s="38"/>
      <c r="H40" s="37"/>
      <c r="I40" s="37"/>
      <c r="J40" s="37"/>
      <c r="K40" s="37"/>
      <c r="L40" s="37"/>
    </row>
    <row r="41" spans="1:12">
      <c r="A41" s="392" t="s">
        <v>27</v>
      </c>
      <c r="B41" s="392"/>
      <c r="C41" s="392"/>
      <c r="D41" s="392"/>
      <c r="E41" s="84">
        <v>1774086189</v>
      </c>
      <c r="F41" s="84">
        <v>400000000</v>
      </c>
      <c r="G41" s="84">
        <v>300000000.39600003</v>
      </c>
      <c r="H41" s="84">
        <v>0</v>
      </c>
      <c r="I41" s="84">
        <v>0</v>
      </c>
      <c r="J41" s="84">
        <v>0</v>
      </c>
      <c r="K41" s="84">
        <v>0</v>
      </c>
      <c r="L41" s="84">
        <v>1074086189</v>
      </c>
    </row>
    <row r="42" spans="1:12">
      <c r="A42" s="421" t="s">
        <v>28</v>
      </c>
      <c r="B42" s="421"/>
      <c r="C42" s="421"/>
      <c r="D42" s="421"/>
      <c r="E42" s="84">
        <v>1774086189</v>
      </c>
      <c r="F42" s="84">
        <v>400000000</v>
      </c>
      <c r="G42" s="84">
        <v>300000000</v>
      </c>
      <c r="H42" s="84">
        <v>0</v>
      </c>
      <c r="I42" s="84">
        <v>0</v>
      </c>
      <c r="J42" s="84">
        <v>0</v>
      </c>
      <c r="K42" s="84">
        <v>0</v>
      </c>
      <c r="L42" s="84">
        <v>1074086189</v>
      </c>
    </row>
    <row r="43" spans="1:12">
      <c r="A43" s="392" t="s">
        <v>29</v>
      </c>
      <c r="B43" s="392"/>
      <c r="C43" s="392"/>
      <c r="D43" s="392"/>
      <c r="E43" s="85">
        <v>0</v>
      </c>
      <c r="F43" s="85">
        <v>0</v>
      </c>
      <c r="G43" s="85">
        <v>-0.39600002765655518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</row>
    <row r="44" spans="1:12" ht="12.75">
      <c r="A44" s="61"/>
      <c r="B44" s="420" t="s">
        <v>30</v>
      </c>
      <c r="C44" s="420"/>
      <c r="D44" s="420"/>
      <c r="E44" s="420"/>
    </row>
    <row r="45" spans="1:12" ht="12.75">
      <c r="A45" s="62"/>
      <c r="B45" s="420" t="s">
        <v>31</v>
      </c>
      <c r="C45" s="420"/>
      <c r="D45" s="420"/>
      <c r="E45" s="420"/>
    </row>
  </sheetData>
  <mergeCells count="12">
    <mergeCell ref="A2:A3"/>
    <mergeCell ref="B2:B3"/>
    <mergeCell ref="C2:C3"/>
    <mergeCell ref="D2:D3"/>
    <mergeCell ref="A1:L1"/>
    <mergeCell ref="E2:E3"/>
    <mergeCell ref="F2:L2"/>
    <mergeCell ref="B44:E44"/>
    <mergeCell ref="B45:E45"/>
    <mergeCell ref="A41:D41"/>
    <mergeCell ref="A42:D42"/>
    <mergeCell ref="A43:D4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6"/>
  <sheetViews>
    <sheetView workbookViewId="0">
      <selection sqref="A1:L1"/>
    </sheetView>
  </sheetViews>
  <sheetFormatPr baseColWidth="10" defaultRowHeight="12.75"/>
  <cols>
    <col min="1" max="1" width="27.42578125" style="152" customWidth="1"/>
    <col min="2" max="3" width="11.42578125" style="152"/>
    <col min="4" max="4" width="15.140625" style="152" customWidth="1"/>
    <col min="5" max="5" width="12.42578125" style="152" customWidth="1"/>
    <col min="6" max="6" width="14.85546875" style="152" bestFit="1" customWidth="1"/>
    <col min="7" max="9" width="11.42578125" style="152"/>
    <col min="10" max="10" width="13.85546875" style="152" bestFit="1" customWidth="1"/>
    <col min="11" max="11" width="13.85546875" style="152" customWidth="1"/>
    <col min="12" max="12" width="11.42578125" style="152"/>
    <col min="13" max="13" width="25.7109375" style="152" customWidth="1"/>
    <col min="14" max="256" width="11.42578125" style="152"/>
    <col min="257" max="257" width="27.42578125" style="152" customWidth="1"/>
    <col min="258" max="259" width="11.42578125" style="152"/>
    <col min="260" max="260" width="15.140625" style="152" customWidth="1"/>
    <col min="261" max="261" width="12.42578125" style="152" customWidth="1"/>
    <col min="262" max="262" width="14.85546875" style="152" bestFit="1" customWidth="1"/>
    <col min="263" max="265" width="11.42578125" style="152"/>
    <col min="266" max="266" width="13.85546875" style="152" bestFit="1" customWidth="1"/>
    <col min="267" max="268" width="11.42578125" style="152"/>
    <col min="269" max="269" width="25.7109375" style="152" customWidth="1"/>
    <col min="270" max="512" width="11.42578125" style="152"/>
    <col min="513" max="513" width="27.42578125" style="152" customWidth="1"/>
    <col min="514" max="515" width="11.42578125" style="152"/>
    <col min="516" max="516" width="15.140625" style="152" customWidth="1"/>
    <col min="517" max="517" width="12.42578125" style="152" customWidth="1"/>
    <col min="518" max="518" width="14.85546875" style="152" bestFit="1" customWidth="1"/>
    <col min="519" max="521" width="11.42578125" style="152"/>
    <col min="522" max="522" width="13.85546875" style="152" bestFit="1" customWidth="1"/>
    <col min="523" max="524" width="11.42578125" style="152"/>
    <col min="525" max="525" width="25.7109375" style="152" customWidth="1"/>
    <col min="526" max="768" width="11.42578125" style="152"/>
    <col min="769" max="769" width="27.42578125" style="152" customWidth="1"/>
    <col min="770" max="771" width="11.42578125" style="152"/>
    <col min="772" max="772" width="15.140625" style="152" customWidth="1"/>
    <col min="773" max="773" width="12.42578125" style="152" customWidth="1"/>
    <col min="774" max="774" width="14.85546875" style="152" bestFit="1" customWidth="1"/>
    <col min="775" max="777" width="11.42578125" style="152"/>
    <col min="778" max="778" width="13.85546875" style="152" bestFit="1" customWidth="1"/>
    <col min="779" max="780" width="11.42578125" style="152"/>
    <col min="781" max="781" width="25.7109375" style="152" customWidth="1"/>
    <col min="782" max="1024" width="11.42578125" style="152"/>
    <col min="1025" max="1025" width="27.42578125" style="152" customWidth="1"/>
    <col min="1026" max="1027" width="11.42578125" style="152"/>
    <col min="1028" max="1028" width="15.140625" style="152" customWidth="1"/>
    <col min="1029" max="1029" width="12.42578125" style="152" customWidth="1"/>
    <col min="1030" max="1030" width="14.85546875" style="152" bestFit="1" customWidth="1"/>
    <col min="1031" max="1033" width="11.42578125" style="152"/>
    <col min="1034" max="1034" width="13.85546875" style="152" bestFit="1" customWidth="1"/>
    <col min="1035" max="1036" width="11.42578125" style="152"/>
    <col min="1037" max="1037" width="25.7109375" style="152" customWidth="1"/>
    <col min="1038" max="1280" width="11.42578125" style="152"/>
    <col min="1281" max="1281" width="27.42578125" style="152" customWidth="1"/>
    <col min="1282" max="1283" width="11.42578125" style="152"/>
    <col min="1284" max="1284" width="15.140625" style="152" customWidth="1"/>
    <col min="1285" max="1285" width="12.42578125" style="152" customWidth="1"/>
    <col min="1286" max="1286" width="14.85546875" style="152" bestFit="1" customWidth="1"/>
    <col min="1287" max="1289" width="11.42578125" style="152"/>
    <col min="1290" max="1290" width="13.85546875" style="152" bestFit="1" customWidth="1"/>
    <col min="1291" max="1292" width="11.42578125" style="152"/>
    <col min="1293" max="1293" width="25.7109375" style="152" customWidth="1"/>
    <col min="1294" max="1536" width="11.42578125" style="152"/>
    <col min="1537" max="1537" width="27.42578125" style="152" customWidth="1"/>
    <col min="1538" max="1539" width="11.42578125" style="152"/>
    <col min="1540" max="1540" width="15.140625" style="152" customWidth="1"/>
    <col min="1541" max="1541" width="12.42578125" style="152" customWidth="1"/>
    <col min="1542" max="1542" width="14.85546875" style="152" bestFit="1" customWidth="1"/>
    <col min="1543" max="1545" width="11.42578125" style="152"/>
    <col min="1546" max="1546" width="13.85546875" style="152" bestFit="1" customWidth="1"/>
    <col min="1547" max="1548" width="11.42578125" style="152"/>
    <col min="1549" max="1549" width="25.7109375" style="152" customWidth="1"/>
    <col min="1550" max="1792" width="11.42578125" style="152"/>
    <col min="1793" max="1793" width="27.42578125" style="152" customWidth="1"/>
    <col min="1794" max="1795" width="11.42578125" style="152"/>
    <col min="1796" max="1796" width="15.140625" style="152" customWidth="1"/>
    <col min="1797" max="1797" width="12.42578125" style="152" customWidth="1"/>
    <col min="1798" max="1798" width="14.85546875" style="152" bestFit="1" customWidth="1"/>
    <col min="1799" max="1801" width="11.42578125" style="152"/>
    <col min="1802" max="1802" width="13.85546875" style="152" bestFit="1" customWidth="1"/>
    <col min="1803" max="1804" width="11.42578125" style="152"/>
    <col min="1805" max="1805" width="25.7109375" style="152" customWidth="1"/>
    <col min="1806" max="2048" width="11.42578125" style="152"/>
    <col min="2049" max="2049" width="27.42578125" style="152" customWidth="1"/>
    <col min="2050" max="2051" width="11.42578125" style="152"/>
    <col min="2052" max="2052" width="15.140625" style="152" customWidth="1"/>
    <col min="2053" max="2053" width="12.42578125" style="152" customWidth="1"/>
    <col min="2054" max="2054" width="14.85546875" style="152" bestFit="1" customWidth="1"/>
    <col min="2055" max="2057" width="11.42578125" style="152"/>
    <col min="2058" max="2058" width="13.85546875" style="152" bestFit="1" customWidth="1"/>
    <col min="2059" max="2060" width="11.42578125" style="152"/>
    <col min="2061" max="2061" width="25.7109375" style="152" customWidth="1"/>
    <col min="2062" max="2304" width="11.42578125" style="152"/>
    <col min="2305" max="2305" width="27.42578125" style="152" customWidth="1"/>
    <col min="2306" max="2307" width="11.42578125" style="152"/>
    <col min="2308" max="2308" width="15.140625" style="152" customWidth="1"/>
    <col min="2309" max="2309" width="12.42578125" style="152" customWidth="1"/>
    <col min="2310" max="2310" width="14.85546875" style="152" bestFit="1" customWidth="1"/>
    <col min="2311" max="2313" width="11.42578125" style="152"/>
    <col min="2314" max="2314" width="13.85546875" style="152" bestFit="1" customWidth="1"/>
    <col min="2315" max="2316" width="11.42578125" style="152"/>
    <col min="2317" max="2317" width="25.7109375" style="152" customWidth="1"/>
    <col min="2318" max="2560" width="11.42578125" style="152"/>
    <col min="2561" max="2561" width="27.42578125" style="152" customWidth="1"/>
    <col min="2562" max="2563" width="11.42578125" style="152"/>
    <col min="2564" max="2564" width="15.140625" style="152" customWidth="1"/>
    <col min="2565" max="2565" width="12.42578125" style="152" customWidth="1"/>
    <col min="2566" max="2566" width="14.85546875" style="152" bestFit="1" customWidth="1"/>
    <col min="2567" max="2569" width="11.42578125" style="152"/>
    <col min="2570" max="2570" width="13.85546875" style="152" bestFit="1" customWidth="1"/>
    <col min="2571" max="2572" width="11.42578125" style="152"/>
    <col min="2573" max="2573" width="25.7109375" style="152" customWidth="1"/>
    <col min="2574" max="2816" width="11.42578125" style="152"/>
    <col min="2817" max="2817" width="27.42578125" style="152" customWidth="1"/>
    <col min="2818" max="2819" width="11.42578125" style="152"/>
    <col min="2820" max="2820" width="15.140625" style="152" customWidth="1"/>
    <col min="2821" max="2821" width="12.42578125" style="152" customWidth="1"/>
    <col min="2822" max="2822" width="14.85546875" style="152" bestFit="1" customWidth="1"/>
    <col min="2823" max="2825" width="11.42578125" style="152"/>
    <col min="2826" max="2826" width="13.85546875" style="152" bestFit="1" customWidth="1"/>
    <col min="2827" max="2828" width="11.42578125" style="152"/>
    <col min="2829" max="2829" width="25.7109375" style="152" customWidth="1"/>
    <col min="2830" max="3072" width="11.42578125" style="152"/>
    <col min="3073" max="3073" width="27.42578125" style="152" customWidth="1"/>
    <col min="3074" max="3075" width="11.42578125" style="152"/>
    <col min="3076" max="3076" width="15.140625" style="152" customWidth="1"/>
    <col min="3077" max="3077" width="12.42578125" style="152" customWidth="1"/>
    <col min="3078" max="3078" width="14.85546875" style="152" bestFit="1" customWidth="1"/>
    <col min="3079" max="3081" width="11.42578125" style="152"/>
    <col min="3082" max="3082" width="13.85546875" style="152" bestFit="1" customWidth="1"/>
    <col min="3083" max="3084" width="11.42578125" style="152"/>
    <col min="3085" max="3085" width="25.7109375" style="152" customWidth="1"/>
    <col min="3086" max="3328" width="11.42578125" style="152"/>
    <col min="3329" max="3329" width="27.42578125" style="152" customWidth="1"/>
    <col min="3330" max="3331" width="11.42578125" style="152"/>
    <col min="3332" max="3332" width="15.140625" style="152" customWidth="1"/>
    <col min="3333" max="3333" width="12.42578125" style="152" customWidth="1"/>
    <col min="3334" max="3334" width="14.85546875" style="152" bestFit="1" customWidth="1"/>
    <col min="3335" max="3337" width="11.42578125" style="152"/>
    <col min="3338" max="3338" width="13.85546875" style="152" bestFit="1" customWidth="1"/>
    <col min="3339" max="3340" width="11.42578125" style="152"/>
    <col min="3341" max="3341" width="25.7109375" style="152" customWidth="1"/>
    <col min="3342" max="3584" width="11.42578125" style="152"/>
    <col min="3585" max="3585" width="27.42578125" style="152" customWidth="1"/>
    <col min="3586" max="3587" width="11.42578125" style="152"/>
    <col min="3588" max="3588" width="15.140625" style="152" customWidth="1"/>
    <col min="3589" max="3589" width="12.42578125" style="152" customWidth="1"/>
    <col min="3590" max="3590" width="14.85546875" style="152" bestFit="1" customWidth="1"/>
    <col min="3591" max="3593" width="11.42578125" style="152"/>
    <col min="3594" max="3594" width="13.85546875" style="152" bestFit="1" customWidth="1"/>
    <col min="3595" max="3596" width="11.42578125" style="152"/>
    <col min="3597" max="3597" width="25.7109375" style="152" customWidth="1"/>
    <col min="3598" max="3840" width="11.42578125" style="152"/>
    <col min="3841" max="3841" width="27.42578125" style="152" customWidth="1"/>
    <col min="3842" max="3843" width="11.42578125" style="152"/>
    <col min="3844" max="3844" width="15.140625" style="152" customWidth="1"/>
    <col min="3845" max="3845" width="12.42578125" style="152" customWidth="1"/>
    <col min="3846" max="3846" width="14.85546875" style="152" bestFit="1" customWidth="1"/>
    <col min="3847" max="3849" width="11.42578125" style="152"/>
    <col min="3850" max="3850" width="13.85546875" style="152" bestFit="1" customWidth="1"/>
    <col min="3851" max="3852" width="11.42578125" style="152"/>
    <col min="3853" max="3853" width="25.7109375" style="152" customWidth="1"/>
    <col min="3854" max="4096" width="11.42578125" style="152"/>
    <col min="4097" max="4097" width="27.42578125" style="152" customWidth="1"/>
    <col min="4098" max="4099" width="11.42578125" style="152"/>
    <col min="4100" max="4100" width="15.140625" style="152" customWidth="1"/>
    <col min="4101" max="4101" width="12.42578125" style="152" customWidth="1"/>
    <col min="4102" max="4102" width="14.85546875" style="152" bestFit="1" customWidth="1"/>
    <col min="4103" max="4105" width="11.42578125" style="152"/>
    <col min="4106" max="4106" width="13.85546875" style="152" bestFit="1" customWidth="1"/>
    <col min="4107" max="4108" width="11.42578125" style="152"/>
    <col min="4109" max="4109" width="25.7109375" style="152" customWidth="1"/>
    <col min="4110" max="4352" width="11.42578125" style="152"/>
    <col min="4353" max="4353" width="27.42578125" style="152" customWidth="1"/>
    <col min="4354" max="4355" width="11.42578125" style="152"/>
    <col min="4356" max="4356" width="15.140625" style="152" customWidth="1"/>
    <col min="4357" max="4357" width="12.42578125" style="152" customWidth="1"/>
    <col min="4358" max="4358" width="14.85546875" style="152" bestFit="1" customWidth="1"/>
    <col min="4359" max="4361" width="11.42578125" style="152"/>
    <col min="4362" max="4362" width="13.85546875" style="152" bestFit="1" customWidth="1"/>
    <col min="4363" max="4364" width="11.42578125" style="152"/>
    <col min="4365" max="4365" width="25.7109375" style="152" customWidth="1"/>
    <col min="4366" max="4608" width="11.42578125" style="152"/>
    <col min="4609" max="4609" width="27.42578125" style="152" customWidth="1"/>
    <col min="4610" max="4611" width="11.42578125" style="152"/>
    <col min="4612" max="4612" width="15.140625" style="152" customWidth="1"/>
    <col min="4613" max="4613" width="12.42578125" style="152" customWidth="1"/>
    <col min="4614" max="4614" width="14.85546875" style="152" bestFit="1" customWidth="1"/>
    <col min="4615" max="4617" width="11.42578125" style="152"/>
    <col min="4618" max="4618" width="13.85546875" style="152" bestFit="1" customWidth="1"/>
    <col min="4619" max="4620" width="11.42578125" style="152"/>
    <col min="4621" max="4621" width="25.7109375" style="152" customWidth="1"/>
    <col min="4622" max="4864" width="11.42578125" style="152"/>
    <col min="4865" max="4865" width="27.42578125" style="152" customWidth="1"/>
    <col min="4866" max="4867" width="11.42578125" style="152"/>
    <col min="4868" max="4868" width="15.140625" style="152" customWidth="1"/>
    <col min="4869" max="4869" width="12.42578125" style="152" customWidth="1"/>
    <col min="4870" max="4870" width="14.85546875" style="152" bestFit="1" customWidth="1"/>
    <col min="4871" max="4873" width="11.42578125" style="152"/>
    <col min="4874" max="4874" width="13.85546875" style="152" bestFit="1" customWidth="1"/>
    <col min="4875" max="4876" width="11.42578125" style="152"/>
    <col min="4877" max="4877" width="25.7109375" style="152" customWidth="1"/>
    <col min="4878" max="5120" width="11.42578125" style="152"/>
    <col min="5121" max="5121" width="27.42578125" style="152" customWidth="1"/>
    <col min="5122" max="5123" width="11.42578125" style="152"/>
    <col min="5124" max="5124" width="15.140625" style="152" customWidth="1"/>
    <col min="5125" max="5125" width="12.42578125" style="152" customWidth="1"/>
    <col min="5126" max="5126" width="14.85546875" style="152" bestFit="1" customWidth="1"/>
    <col min="5127" max="5129" width="11.42578125" style="152"/>
    <col min="5130" max="5130" width="13.85546875" style="152" bestFit="1" customWidth="1"/>
    <col min="5131" max="5132" width="11.42578125" style="152"/>
    <col min="5133" max="5133" width="25.7109375" style="152" customWidth="1"/>
    <col min="5134" max="5376" width="11.42578125" style="152"/>
    <col min="5377" max="5377" width="27.42578125" style="152" customWidth="1"/>
    <col min="5378" max="5379" width="11.42578125" style="152"/>
    <col min="5380" max="5380" width="15.140625" style="152" customWidth="1"/>
    <col min="5381" max="5381" width="12.42578125" style="152" customWidth="1"/>
    <col min="5382" max="5382" width="14.85546875" style="152" bestFit="1" customWidth="1"/>
    <col min="5383" max="5385" width="11.42578125" style="152"/>
    <col min="5386" max="5386" width="13.85546875" style="152" bestFit="1" customWidth="1"/>
    <col min="5387" max="5388" width="11.42578125" style="152"/>
    <col min="5389" max="5389" width="25.7109375" style="152" customWidth="1"/>
    <col min="5390" max="5632" width="11.42578125" style="152"/>
    <col min="5633" max="5633" width="27.42578125" style="152" customWidth="1"/>
    <col min="5634" max="5635" width="11.42578125" style="152"/>
    <col min="5636" max="5636" width="15.140625" style="152" customWidth="1"/>
    <col min="5637" max="5637" width="12.42578125" style="152" customWidth="1"/>
    <col min="5638" max="5638" width="14.85546875" style="152" bestFit="1" customWidth="1"/>
    <col min="5639" max="5641" width="11.42578125" style="152"/>
    <col min="5642" max="5642" width="13.85546875" style="152" bestFit="1" customWidth="1"/>
    <col min="5643" max="5644" width="11.42578125" style="152"/>
    <col min="5645" max="5645" width="25.7109375" style="152" customWidth="1"/>
    <col min="5646" max="5888" width="11.42578125" style="152"/>
    <col min="5889" max="5889" width="27.42578125" style="152" customWidth="1"/>
    <col min="5890" max="5891" width="11.42578125" style="152"/>
    <col min="5892" max="5892" width="15.140625" style="152" customWidth="1"/>
    <col min="5893" max="5893" width="12.42578125" style="152" customWidth="1"/>
    <col min="5894" max="5894" width="14.85546875" style="152" bestFit="1" customWidth="1"/>
    <col min="5895" max="5897" width="11.42578125" style="152"/>
    <col min="5898" max="5898" width="13.85546875" style="152" bestFit="1" customWidth="1"/>
    <col min="5899" max="5900" width="11.42578125" style="152"/>
    <col min="5901" max="5901" width="25.7109375" style="152" customWidth="1"/>
    <col min="5902" max="6144" width="11.42578125" style="152"/>
    <col min="6145" max="6145" width="27.42578125" style="152" customWidth="1"/>
    <col min="6146" max="6147" width="11.42578125" style="152"/>
    <col min="6148" max="6148" width="15.140625" style="152" customWidth="1"/>
    <col min="6149" max="6149" width="12.42578125" style="152" customWidth="1"/>
    <col min="6150" max="6150" width="14.85546875" style="152" bestFit="1" customWidth="1"/>
    <col min="6151" max="6153" width="11.42578125" style="152"/>
    <col min="6154" max="6154" width="13.85546875" style="152" bestFit="1" customWidth="1"/>
    <col min="6155" max="6156" width="11.42578125" style="152"/>
    <col min="6157" max="6157" width="25.7109375" style="152" customWidth="1"/>
    <col min="6158" max="6400" width="11.42578125" style="152"/>
    <col min="6401" max="6401" width="27.42578125" style="152" customWidth="1"/>
    <col min="6402" max="6403" width="11.42578125" style="152"/>
    <col min="6404" max="6404" width="15.140625" style="152" customWidth="1"/>
    <col min="6405" max="6405" width="12.42578125" style="152" customWidth="1"/>
    <col min="6406" max="6406" width="14.85546875" style="152" bestFit="1" customWidth="1"/>
    <col min="6407" max="6409" width="11.42578125" style="152"/>
    <col min="6410" max="6410" width="13.85546875" style="152" bestFit="1" customWidth="1"/>
    <col min="6411" max="6412" width="11.42578125" style="152"/>
    <col min="6413" max="6413" width="25.7109375" style="152" customWidth="1"/>
    <col min="6414" max="6656" width="11.42578125" style="152"/>
    <col min="6657" max="6657" width="27.42578125" style="152" customWidth="1"/>
    <col min="6658" max="6659" width="11.42578125" style="152"/>
    <col min="6660" max="6660" width="15.140625" style="152" customWidth="1"/>
    <col min="6661" max="6661" width="12.42578125" style="152" customWidth="1"/>
    <col min="6662" max="6662" width="14.85546875" style="152" bestFit="1" customWidth="1"/>
    <col min="6663" max="6665" width="11.42578125" style="152"/>
    <col min="6666" max="6666" width="13.85546875" style="152" bestFit="1" customWidth="1"/>
    <col min="6667" max="6668" width="11.42578125" style="152"/>
    <col min="6669" max="6669" width="25.7109375" style="152" customWidth="1"/>
    <col min="6670" max="6912" width="11.42578125" style="152"/>
    <col min="6913" max="6913" width="27.42578125" style="152" customWidth="1"/>
    <col min="6914" max="6915" width="11.42578125" style="152"/>
    <col min="6916" max="6916" width="15.140625" style="152" customWidth="1"/>
    <col min="6917" max="6917" width="12.42578125" style="152" customWidth="1"/>
    <col min="6918" max="6918" width="14.85546875" style="152" bestFit="1" customWidth="1"/>
    <col min="6919" max="6921" width="11.42578125" style="152"/>
    <col min="6922" max="6922" width="13.85546875" style="152" bestFit="1" customWidth="1"/>
    <col min="6923" max="6924" width="11.42578125" style="152"/>
    <col min="6925" max="6925" width="25.7109375" style="152" customWidth="1"/>
    <col min="6926" max="7168" width="11.42578125" style="152"/>
    <col min="7169" max="7169" width="27.42578125" style="152" customWidth="1"/>
    <col min="7170" max="7171" width="11.42578125" style="152"/>
    <col min="7172" max="7172" width="15.140625" style="152" customWidth="1"/>
    <col min="7173" max="7173" width="12.42578125" style="152" customWidth="1"/>
    <col min="7174" max="7174" width="14.85546875" style="152" bestFit="1" customWidth="1"/>
    <col min="7175" max="7177" width="11.42578125" style="152"/>
    <col min="7178" max="7178" width="13.85546875" style="152" bestFit="1" customWidth="1"/>
    <col min="7179" max="7180" width="11.42578125" style="152"/>
    <col min="7181" max="7181" width="25.7109375" style="152" customWidth="1"/>
    <col min="7182" max="7424" width="11.42578125" style="152"/>
    <col min="7425" max="7425" width="27.42578125" style="152" customWidth="1"/>
    <col min="7426" max="7427" width="11.42578125" style="152"/>
    <col min="7428" max="7428" width="15.140625" style="152" customWidth="1"/>
    <col min="7429" max="7429" width="12.42578125" style="152" customWidth="1"/>
    <col min="7430" max="7430" width="14.85546875" style="152" bestFit="1" customWidth="1"/>
    <col min="7431" max="7433" width="11.42578125" style="152"/>
    <col min="7434" max="7434" width="13.85546875" style="152" bestFit="1" customWidth="1"/>
    <col min="7435" max="7436" width="11.42578125" style="152"/>
    <col min="7437" max="7437" width="25.7109375" style="152" customWidth="1"/>
    <col min="7438" max="7680" width="11.42578125" style="152"/>
    <col min="7681" max="7681" width="27.42578125" style="152" customWidth="1"/>
    <col min="7682" max="7683" width="11.42578125" style="152"/>
    <col min="7684" max="7684" width="15.140625" style="152" customWidth="1"/>
    <col min="7685" max="7685" width="12.42578125" style="152" customWidth="1"/>
    <col min="7686" max="7686" width="14.85546875" style="152" bestFit="1" customWidth="1"/>
    <col min="7687" max="7689" width="11.42578125" style="152"/>
    <col min="7690" max="7690" width="13.85546875" style="152" bestFit="1" customWidth="1"/>
    <col min="7691" max="7692" width="11.42578125" style="152"/>
    <col min="7693" max="7693" width="25.7109375" style="152" customWidth="1"/>
    <col min="7694" max="7936" width="11.42578125" style="152"/>
    <col min="7937" max="7937" width="27.42578125" style="152" customWidth="1"/>
    <col min="7938" max="7939" width="11.42578125" style="152"/>
    <col min="7940" max="7940" width="15.140625" style="152" customWidth="1"/>
    <col min="7941" max="7941" width="12.42578125" style="152" customWidth="1"/>
    <col min="7942" max="7942" width="14.85546875" style="152" bestFit="1" customWidth="1"/>
    <col min="7943" max="7945" width="11.42578125" style="152"/>
    <col min="7946" max="7946" width="13.85546875" style="152" bestFit="1" customWidth="1"/>
    <col min="7947" max="7948" width="11.42578125" style="152"/>
    <col min="7949" max="7949" width="25.7109375" style="152" customWidth="1"/>
    <col min="7950" max="8192" width="11.42578125" style="152"/>
    <col min="8193" max="8193" width="27.42578125" style="152" customWidth="1"/>
    <col min="8194" max="8195" width="11.42578125" style="152"/>
    <col min="8196" max="8196" width="15.140625" style="152" customWidth="1"/>
    <col min="8197" max="8197" width="12.42578125" style="152" customWidth="1"/>
    <col min="8198" max="8198" width="14.85546875" style="152" bestFit="1" customWidth="1"/>
    <col min="8199" max="8201" width="11.42578125" style="152"/>
    <col min="8202" max="8202" width="13.85546875" style="152" bestFit="1" customWidth="1"/>
    <col min="8203" max="8204" width="11.42578125" style="152"/>
    <col min="8205" max="8205" width="25.7109375" style="152" customWidth="1"/>
    <col min="8206" max="8448" width="11.42578125" style="152"/>
    <col min="8449" max="8449" width="27.42578125" style="152" customWidth="1"/>
    <col min="8450" max="8451" width="11.42578125" style="152"/>
    <col min="8452" max="8452" width="15.140625" style="152" customWidth="1"/>
    <col min="8453" max="8453" width="12.42578125" style="152" customWidth="1"/>
    <col min="8454" max="8454" width="14.85546875" style="152" bestFit="1" customWidth="1"/>
    <col min="8455" max="8457" width="11.42578125" style="152"/>
    <col min="8458" max="8458" width="13.85546875" style="152" bestFit="1" customWidth="1"/>
    <col min="8459" max="8460" width="11.42578125" style="152"/>
    <col min="8461" max="8461" width="25.7109375" style="152" customWidth="1"/>
    <col min="8462" max="8704" width="11.42578125" style="152"/>
    <col min="8705" max="8705" width="27.42578125" style="152" customWidth="1"/>
    <col min="8706" max="8707" width="11.42578125" style="152"/>
    <col min="8708" max="8708" width="15.140625" style="152" customWidth="1"/>
    <col min="8709" max="8709" width="12.42578125" style="152" customWidth="1"/>
    <col min="8710" max="8710" width="14.85546875" style="152" bestFit="1" customWidth="1"/>
    <col min="8711" max="8713" width="11.42578125" style="152"/>
    <col min="8714" max="8714" width="13.85546875" style="152" bestFit="1" customWidth="1"/>
    <col min="8715" max="8716" width="11.42578125" style="152"/>
    <col min="8717" max="8717" width="25.7109375" style="152" customWidth="1"/>
    <col min="8718" max="8960" width="11.42578125" style="152"/>
    <col min="8961" max="8961" width="27.42578125" style="152" customWidth="1"/>
    <col min="8962" max="8963" width="11.42578125" style="152"/>
    <col min="8964" max="8964" width="15.140625" style="152" customWidth="1"/>
    <col min="8965" max="8965" width="12.42578125" style="152" customWidth="1"/>
    <col min="8966" max="8966" width="14.85546875" style="152" bestFit="1" customWidth="1"/>
    <col min="8967" max="8969" width="11.42578125" style="152"/>
    <col min="8970" max="8970" width="13.85546875" style="152" bestFit="1" customWidth="1"/>
    <col min="8971" max="8972" width="11.42578125" style="152"/>
    <col min="8973" max="8973" width="25.7109375" style="152" customWidth="1"/>
    <col min="8974" max="9216" width="11.42578125" style="152"/>
    <col min="9217" max="9217" width="27.42578125" style="152" customWidth="1"/>
    <col min="9218" max="9219" width="11.42578125" style="152"/>
    <col min="9220" max="9220" width="15.140625" style="152" customWidth="1"/>
    <col min="9221" max="9221" width="12.42578125" style="152" customWidth="1"/>
    <col min="9222" max="9222" width="14.85546875" style="152" bestFit="1" customWidth="1"/>
    <col min="9223" max="9225" width="11.42578125" style="152"/>
    <col min="9226" max="9226" width="13.85546875" style="152" bestFit="1" customWidth="1"/>
    <col min="9227" max="9228" width="11.42578125" style="152"/>
    <col min="9229" max="9229" width="25.7109375" style="152" customWidth="1"/>
    <col min="9230" max="9472" width="11.42578125" style="152"/>
    <col min="9473" max="9473" width="27.42578125" style="152" customWidth="1"/>
    <col min="9474" max="9475" width="11.42578125" style="152"/>
    <col min="9476" max="9476" width="15.140625" style="152" customWidth="1"/>
    <col min="9477" max="9477" width="12.42578125" style="152" customWidth="1"/>
    <col min="9478" max="9478" width="14.85546875" style="152" bestFit="1" customWidth="1"/>
    <col min="9479" max="9481" width="11.42578125" style="152"/>
    <col min="9482" max="9482" width="13.85546875" style="152" bestFit="1" customWidth="1"/>
    <col min="9483" max="9484" width="11.42578125" style="152"/>
    <col min="9485" max="9485" width="25.7109375" style="152" customWidth="1"/>
    <col min="9486" max="9728" width="11.42578125" style="152"/>
    <col min="9729" max="9729" width="27.42578125" style="152" customWidth="1"/>
    <col min="9730" max="9731" width="11.42578125" style="152"/>
    <col min="9732" max="9732" width="15.140625" style="152" customWidth="1"/>
    <col min="9733" max="9733" width="12.42578125" style="152" customWidth="1"/>
    <col min="9734" max="9734" width="14.85546875" style="152" bestFit="1" customWidth="1"/>
    <col min="9735" max="9737" width="11.42578125" style="152"/>
    <col min="9738" max="9738" width="13.85546875" style="152" bestFit="1" customWidth="1"/>
    <col min="9739" max="9740" width="11.42578125" style="152"/>
    <col min="9741" max="9741" width="25.7109375" style="152" customWidth="1"/>
    <col min="9742" max="9984" width="11.42578125" style="152"/>
    <col min="9985" max="9985" width="27.42578125" style="152" customWidth="1"/>
    <col min="9986" max="9987" width="11.42578125" style="152"/>
    <col min="9988" max="9988" width="15.140625" style="152" customWidth="1"/>
    <col min="9989" max="9989" width="12.42578125" style="152" customWidth="1"/>
    <col min="9990" max="9990" width="14.85546875" style="152" bestFit="1" customWidth="1"/>
    <col min="9991" max="9993" width="11.42578125" style="152"/>
    <col min="9994" max="9994" width="13.85546875" style="152" bestFit="1" customWidth="1"/>
    <col min="9995" max="9996" width="11.42578125" style="152"/>
    <col min="9997" max="9997" width="25.7109375" style="152" customWidth="1"/>
    <col min="9998" max="10240" width="11.42578125" style="152"/>
    <col min="10241" max="10241" width="27.42578125" style="152" customWidth="1"/>
    <col min="10242" max="10243" width="11.42578125" style="152"/>
    <col min="10244" max="10244" width="15.140625" style="152" customWidth="1"/>
    <col min="10245" max="10245" width="12.42578125" style="152" customWidth="1"/>
    <col min="10246" max="10246" width="14.85546875" style="152" bestFit="1" customWidth="1"/>
    <col min="10247" max="10249" width="11.42578125" style="152"/>
    <col min="10250" max="10250" width="13.85546875" style="152" bestFit="1" customWidth="1"/>
    <col min="10251" max="10252" width="11.42578125" style="152"/>
    <col min="10253" max="10253" width="25.7109375" style="152" customWidth="1"/>
    <col min="10254" max="10496" width="11.42578125" style="152"/>
    <col min="10497" max="10497" width="27.42578125" style="152" customWidth="1"/>
    <col min="10498" max="10499" width="11.42578125" style="152"/>
    <col min="10500" max="10500" width="15.140625" style="152" customWidth="1"/>
    <col min="10501" max="10501" width="12.42578125" style="152" customWidth="1"/>
    <col min="10502" max="10502" width="14.85546875" style="152" bestFit="1" customWidth="1"/>
    <col min="10503" max="10505" width="11.42578125" style="152"/>
    <col min="10506" max="10506" width="13.85546875" style="152" bestFit="1" customWidth="1"/>
    <col min="10507" max="10508" width="11.42578125" style="152"/>
    <col min="10509" max="10509" width="25.7109375" style="152" customWidth="1"/>
    <col min="10510" max="10752" width="11.42578125" style="152"/>
    <col min="10753" max="10753" width="27.42578125" style="152" customWidth="1"/>
    <col min="10754" max="10755" width="11.42578125" style="152"/>
    <col min="10756" max="10756" width="15.140625" style="152" customWidth="1"/>
    <col min="10757" max="10757" width="12.42578125" style="152" customWidth="1"/>
    <col min="10758" max="10758" width="14.85546875" style="152" bestFit="1" customWidth="1"/>
    <col min="10759" max="10761" width="11.42578125" style="152"/>
    <col min="10762" max="10762" width="13.85546875" style="152" bestFit="1" customWidth="1"/>
    <col min="10763" max="10764" width="11.42578125" style="152"/>
    <col min="10765" max="10765" width="25.7109375" style="152" customWidth="1"/>
    <col min="10766" max="11008" width="11.42578125" style="152"/>
    <col min="11009" max="11009" width="27.42578125" style="152" customWidth="1"/>
    <col min="11010" max="11011" width="11.42578125" style="152"/>
    <col min="11012" max="11012" width="15.140625" style="152" customWidth="1"/>
    <col min="11013" max="11013" width="12.42578125" style="152" customWidth="1"/>
    <col min="11014" max="11014" width="14.85546875" style="152" bestFit="1" customWidth="1"/>
    <col min="11015" max="11017" width="11.42578125" style="152"/>
    <col min="11018" max="11018" width="13.85546875" style="152" bestFit="1" customWidth="1"/>
    <col min="11019" max="11020" width="11.42578125" style="152"/>
    <col min="11021" max="11021" width="25.7109375" style="152" customWidth="1"/>
    <col min="11022" max="11264" width="11.42578125" style="152"/>
    <col min="11265" max="11265" width="27.42578125" style="152" customWidth="1"/>
    <col min="11266" max="11267" width="11.42578125" style="152"/>
    <col min="11268" max="11268" width="15.140625" style="152" customWidth="1"/>
    <col min="11269" max="11269" width="12.42578125" style="152" customWidth="1"/>
    <col min="11270" max="11270" width="14.85546875" style="152" bestFit="1" customWidth="1"/>
    <col min="11271" max="11273" width="11.42578125" style="152"/>
    <col min="11274" max="11274" width="13.85546875" style="152" bestFit="1" customWidth="1"/>
    <col min="11275" max="11276" width="11.42578125" style="152"/>
    <col min="11277" max="11277" width="25.7109375" style="152" customWidth="1"/>
    <col min="11278" max="11520" width="11.42578125" style="152"/>
    <col min="11521" max="11521" width="27.42578125" style="152" customWidth="1"/>
    <col min="11522" max="11523" width="11.42578125" style="152"/>
    <col min="11524" max="11524" width="15.140625" style="152" customWidth="1"/>
    <col min="11525" max="11525" width="12.42578125" style="152" customWidth="1"/>
    <col min="11526" max="11526" width="14.85546875" style="152" bestFit="1" customWidth="1"/>
    <col min="11527" max="11529" width="11.42578125" style="152"/>
    <col min="11530" max="11530" width="13.85546875" style="152" bestFit="1" customWidth="1"/>
    <col min="11531" max="11532" width="11.42578125" style="152"/>
    <col min="11533" max="11533" width="25.7109375" style="152" customWidth="1"/>
    <col min="11534" max="11776" width="11.42578125" style="152"/>
    <col min="11777" max="11777" width="27.42578125" style="152" customWidth="1"/>
    <col min="11778" max="11779" width="11.42578125" style="152"/>
    <col min="11780" max="11780" width="15.140625" style="152" customWidth="1"/>
    <col min="11781" max="11781" width="12.42578125" style="152" customWidth="1"/>
    <col min="11782" max="11782" width="14.85546875" style="152" bestFit="1" customWidth="1"/>
    <col min="11783" max="11785" width="11.42578125" style="152"/>
    <col min="11786" max="11786" width="13.85546875" style="152" bestFit="1" customWidth="1"/>
    <col min="11787" max="11788" width="11.42578125" style="152"/>
    <col min="11789" max="11789" width="25.7109375" style="152" customWidth="1"/>
    <col min="11790" max="12032" width="11.42578125" style="152"/>
    <col min="12033" max="12033" width="27.42578125" style="152" customWidth="1"/>
    <col min="12034" max="12035" width="11.42578125" style="152"/>
    <col min="12036" max="12036" width="15.140625" style="152" customWidth="1"/>
    <col min="12037" max="12037" width="12.42578125" style="152" customWidth="1"/>
    <col min="12038" max="12038" width="14.85546875" style="152" bestFit="1" customWidth="1"/>
    <col min="12039" max="12041" width="11.42578125" style="152"/>
    <col min="12042" max="12042" width="13.85546875" style="152" bestFit="1" customWidth="1"/>
    <col min="12043" max="12044" width="11.42578125" style="152"/>
    <col min="12045" max="12045" width="25.7109375" style="152" customWidth="1"/>
    <col min="12046" max="12288" width="11.42578125" style="152"/>
    <col min="12289" max="12289" width="27.42578125" style="152" customWidth="1"/>
    <col min="12290" max="12291" width="11.42578125" style="152"/>
    <col min="12292" max="12292" width="15.140625" style="152" customWidth="1"/>
    <col min="12293" max="12293" width="12.42578125" style="152" customWidth="1"/>
    <col min="12294" max="12294" width="14.85546875" style="152" bestFit="1" customWidth="1"/>
    <col min="12295" max="12297" width="11.42578125" style="152"/>
    <col min="12298" max="12298" width="13.85546875" style="152" bestFit="1" customWidth="1"/>
    <col min="12299" max="12300" width="11.42578125" style="152"/>
    <col min="12301" max="12301" width="25.7109375" style="152" customWidth="1"/>
    <col min="12302" max="12544" width="11.42578125" style="152"/>
    <col min="12545" max="12545" width="27.42578125" style="152" customWidth="1"/>
    <col min="12546" max="12547" width="11.42578125" style="152"/>
    <col min="12548" max="12548" width="15.140625" style="152" customWidth="1"/>
    <col min="12549" max="12549" width="12.42578125" style="152" customWidth="1"/>
    <col min="12550" max="12550" width="14.85546875" style="152" bestFit="1" customWidth="1"/>
    <col min="12551" max="12553" width="11.42578125" style="152"/>
    <col min="12554" max="12554" width="13.85546875" style="152" bestFit="1" customWidth="1"/>
    <col min="12555" max="12556" width="11.42578125" style="152"/>
    <col min="12557" max="12557" width="25.7109375" style="152" customWidth="1"/>
    <col min="12558" max="12800" width="11.42578125" style="152"/>
    <col min="12801" max="12801" width="27.42578125" style="152" customWidth="1"/>
    <col min="12802" max="12803" width="11.42578125" style="152"/>
    <col min="12804" max="12804" width="15.140625" style="152" customWidth="1"/>
    <col min="12805" max="12805" width="12.42578125" style="152" customWidth="1"/>
    <col min="12806" max="12806" width="14.85546875" style="152" bestFit="1" customWidth="1"/>
    <col min="12807" max="12809" width="11.42578125" style="152"/>
    <col min="12810" max="12810" width="13.85546875" style="152" bestFit="1" customWidth="1"/>
    <col min="12811" max="12812" width="11.42578125" style="152"/>
    <col min="12813" max="12813" width="25.7109375" style="152" customWidth="1"/>
    <col min="12814" max="13056" width="11.42578125" style="152"/>
    <col min="13057" max="13057" width="27.42578125" style="152" customWidth="1"/>
    <col min="13058" max="13059" width="11.42578125" style="152"/>
    <col min="13060" max="13060" width="15.140625" style="152" customWidth="1"/>
    <col min="13061" max="13061" width="12.42578125" style="152" customWidth="1"/>
    <col min="13062" max="13062" width="14.85546875" style="152" bestFit="1" customWidth="1"/>
    <col min="13063" max="13065" width="11.42578125" style="152"/>
    <col min="13066" max="13066" width="13.85546875" style="152" bestFit="1" customWidth="1"/>
    <col min="13067" max="13068" width="11.42578125" style="152"/>
    <col min="13069" max="13069" width="25.7109375" style="152" customWidth="1"/>
    <col min="13070" max="13312" width="11.42578125" style="152"/>
    <col min="13313" max="13313" width="27.42578125" style="152" customWidth="1"/>
    <col min="13314" max="13315" width="11.42578125" style="152"/>
    <col min="13316" max="13316" width="15.140625" style="152" customWidth="1"/>
    <col min="13317" max="13317" width="12.42578125" style="152" customWidth="1"/>
    <col min="13318" max="13318" width="14.85546875" style="152" bestFit="1" customWidth="1"/>
    <col min="13319" max="13321" width="11.42578125" style="152"/>
    <col min="13322" max="13322" width="13.85546875" style="152" bestFit="1" customWidth="1"/>
    <col min="13323" max="13324" width="11.42578125" style="152"/>
    <col min="13325" max="13325" width="25.7109375" style="152" customWidth="1"/>
    <col min="13326" max="13568" width="11.42578125" style="152"/>
    <col min="13569" max="13569" width="27.42578125" style="152" customWidth="1"/>
    <col min="13570" max="13571" width="11.42578125" style="152"/>
    <col min="13572" max="13572" width="15.140625" style="152" customWidth="1"/>
    <col min="13573" max="13573" width="12.42578125" style="152" customWidth="1"/>
    <col min="13574" max="13574" width="14.85546875" style="152" bestFit="1" customWidth="1"/>
    <col min="13575" max="13577" width="11.42578125" style="152"/>
    <col min="13578" max="13578" width="13.85546875" style="152" bestFit="1" customWidth="1"/>
    <col min="13579" max="13580" width="11.42578125" style="152"/>
    <col min="13581" max="13581" width="25.7109375" style="152" customWidth="1"/>
    <col min="13582" max="13824" width="11.42578125" style="152"/>
    <col min="13825" max="13825" width="27.42578125" style="152" customWidth="1"/>
    <col min="13826" max="13827" width="11.42578125" style="152"/>
    <col min="13828" max="13828" width="15.140625" style="152" customWidth="1"/>
    <col min="13829" max="13829" width="12.42578125" style="152" customWidth="1"/>
    <col min="13830" max="13830" width="14.85546875" style="152" bestFit="1" customWidth="1"/>
    <col min="13831" max="13833" width="11.42578125" style="152"/>
    <col min="13834" max="13834" width="13.85546875" style="152" bestFit="1" customWidth="1"/>
    <col min="13835" max="13836" width="11.42578125" style="152"/>
    <col min="13837" max="13837" width="25.7109375" style="152" customWidth="1"/>
    <col min="13838" max="14080" width="11.42578125" style="152"/>
    <col min="14081" max="14081" width="27.42578125" style="152" customWidth="1"/>
    <col min="14082" max="14083" width="11.42578125" style="152"/>
    <col min="14084" max="14084" width="15.140625" style="152" customWidth="1"/>
    <col min="14085" max="14085" width="12.42578125" style="152" customWidth="1"/>
    <col min="14086" max="14086" width="14.85546875" style="152" bestFit="1" customWidth="1"/>
    <col min="14087" max="14089" width="11.42578125" style="152"/>
    <col min="14090" max="14090" width="13.85546875" style="152" bestFit="1" customWidth="1"/>
    <col min="14091" max="14092" width="11.42578125" style="152"/>
    <col min="14093" max="14093" width="25.7109375" style="152" customWidth="1"/>
    <col min="14094" max="14336" width="11.42578125" style="152"/>
    <col min="14337" max="14337" width="27.42578125" style="152" customWidth="1"/>
    <col min="14338" max="14339" width="11.42578125" style="152"/>
    <col min="14340" max="14340" width="15.140625" style="152" customWidth="1"/>
    <col min="14341" max="14341" width="12.42578125" style="152" customWidth="1"/>
    <col min="14342" max="14342" width="14.85546875" style="152" bestFit="1" customWidth="1"/>
    <col min="14343" max="14345" width="11.42578125" style="152"/>
    <col min="14346" max="14346" width="13.85546875" style="152" bestFit="1" customWidth="1"/>
    <col min="14347" max="14348" width="11.42578125" style="152"/>
    <col min="14349" max="14349" width="25.7109375" style="152" customWidth="1"/>
    <col min="14350" max="14592" width="11.42578125" style="152"/>
    <col min="14593" max="14593" width="27.42578125" style="152" customWidth="1"/>
    <col min="14594" max="14595" width="11.42578125" style="152"/>
    <col min="14596" max="14596" width="15.140625" style="152" customWidth="1"/>
    <col min="14597" max="14597" width="12.42578125" style="152" customWidth="1"/>
    <col min="14598" max="14598" width="14.85546875" style="152" bestFit="1" customWidth="1"/>
    <col min="14599" max="14601" width="11.42578125" style="152"/>
    <col min="14602" max="14602" width="13.85546875" style="152" bestFit="1" customWidth="1"/>
    <col min="14603" max="14604" width="11.42578125" style="152"/>
    <col min="14605" max="14605" width="25.7109375" style="152" customWidth="1"/>
    <col min="14606" max="14848" width="11.42578125" style="152"/>
    <col min="14849" max="14849" width="27.42578125" style="152" customWidth="1"/>
    <col min="14850" max="14851" width="11.42578125" style="152"/>
    <col min="14852" max="14852" width="15.140625" style="152" customWidth="1"/>
    <col min="14853" max="14853" width="12.42578125" style="152" customWidth="1"/>
    <col min="14854" max="14854" width="14.85546875" style="152" bestFit="1" customWidth="1"/>
    <col min="14855" max="14857" width="11.42578125" style="152"/>
    <col min="14858" max="14858" width="13.85546875" style="152" bestFit="1" customWidth="1"/>
    <col min="14859" max="14860" width="11.42578125" style="152"/>
    <col min="14861" max="14861" width="25.7109375" style="152" customWidth="1"/>
    <col min="14862" max="15104" width="11.42578125" style="152"/>
    <col min="15105" max="15105" width="27.42578125" style="152" customWidth="1"/>
    <col min="15106" max="15107" width="11.42578125" style="152"/>
    <col min="15108" max="15108" width="15.140625" style="152" customWidth="1"/>
    <col min="15109" max="15109" width="12.42578125" style="152" customWidth="1"/>
    <col min="15110" max="15110" width="14.85546875" style="152" bestFit="1" customWidth="1"/>
    <col min="15111" max="15113" width="11.42578125" style="152"/>
    <col min="15114" max="15114" width="13.85546875" style="152" bestFit="1" customWidth="1"/>
    <col min="15115" max="15116" width="11.42578125" style="152"/>
    <col min="15117" max="15117" width="25.7109375" style="152" customWidth="1"/>
    <col min="15118" max="15360" width="11.42578125" style="152"/>
    <col min="15361" max="15361" width="27.42578125" style="152" customWidth="1"/>
    <col min="15362" max="15363" width="11.42578125" style="152"/>
    <col min="15364" max="15364" width="15.140625" style="152" customWidth="1"/>
    <col min="15365" max="15365" width="12.42578125" style="152" customWidth="1"/>
    <col min="15366" max="15366" width="14.85546875" style="152" bestFit="1" customWidth="1"/>
    <col min="15367" max="15369" width="11.42578125" style="152"/>
    <col min="15370" max="15370" width="13.85546875" style="152" bestFit="1" customWidth="1"/>
    <col min="15371" max="15372" width="11.42578125" style="152"/>
    <col min="15373" max="15373" width="25.7109375" style="152" customWidth="1"/>
    <col min="15374" max="15616" width="11.42578125" style="152"/>
    <col min="15617" max="15617" width="27.42578125" style="152" customWidth="1"/>
    <col min="15618" max="15619" width="11.42578125" style="152"/>
    <col min="15620" max="15620" width="15.140625" style="152" customWidth="1"/>
    <col min="15621" max="15621" width="12.42578125" style="152" customWidth="1"/>
    <col min="15622" max="15622" width="14.85546875" style="152" bestFit="1" customWidth="1"/>
    <col min="15623" max="15625" width="11.42578125" style="152"/>
    <col min="15626" max="15626" width="13.85546875" style="152" bestFit="1" customWidth="1"/>
    <col min="15627" max="15628" width="11.42578125" style="152"/>
    <col min="15629" max="15629" width="25.7109375" style="152" customWidth="1"/>
    <col min="15630" max="15872" width="11.42578125" style="152"/>
    <col min="15873" max="15873" width="27.42578125" style="152" customWidth="1"/>
    <col min="15874" max="15875" width="11.42578125" style="152"/>
    <col min="15876" max="15876" width="15.140625" style="152" customWidth="1"/>
    <col min="15877" max="15877" width="12.42578125" style="152" customWidth="1"/>
    <col min="15878" max="15878" width="14.85546875" style="152" bestFit="1" customWidth="1"/>
    <col min="15879" max="15881" width="11.42578125" style="152"/>
    <col min="15882" max="15882" width="13.85546875" style="152" bestFit="1" customWidth="1"/>
    <col min="15883" max="15884" width="11.42578125" style="152"/>
    <col min="15885" max="15885" width="25.7109375" style="152" customWidth="1"/>
    <col min="15886" max="16128" width="11.42578125" style="152"/>
    <col min="16129" max="16129" width="27.42578125" style="152" customWidth="1"/>
    <col min="16130" max="16131" width="11.42578125" style="152"/>
    <col min="16132" max="16132" width="15.140625" style="152" customWidth="1"/>
    <col min="16133" max="16133" width="12.42578125" style="152" customWidth="1"/>
    <col min="16134" max="16134" width="14.85546875" style="152" bestFit="1" customWidth="1"/>
    <col min="16135" max="16137" width="11.42578125" style="152"/>
    <col min="16138" max="16138" width="13.85546875" style="152" bestFit="1" customWidth="1"/>
    <col min="16139" max="16140" width="11.42578125" style="152"/>
    <col min="16141" max="16141" width="25.7109375" style="152" customWidth="1"/>
    <col min="16142" max="16384" width="11.42578125" style="152"/>
  </cols>
  <sheetData>
    <row r="1" spans="1:12">
      <c r="A1" s="425" t="s">
        <v>205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2" ht="12.75" customHeight="1">
      <c r="A2" s="411" t="s">
        <v>33</v>
      </c>
      <c r="B2" s="411" t="s">
        <v>2</v>
      </c>
      <c r="C2" s="412" t="s">
        <v>3</v>
      </c>
      <c r="D2" s="412" t="s">
        <v>4</v>
      </c>
      <c r="E2" s="412" t="s">
        <v>5</v>
      </c>
      <c r="F2" s="412" t="s">
        <v>6</v>
      </c>
      <c r="G2" s="412"/>
      <c r="H2" s="412"/>
      <c r="I2" s="412"/>
      <c r="J2" s="412"/>
      <c r="K2" s="412"/>
      <c r="L2" s="412"/>
    </row>
    <row r="3" spans="1:12" ht="38.25">
      <c r="A3" s="411"/>
      <c r="B3" s="411"/>
      <c r="C3" s="412"/>
      <c r="D3" s="412"/>
      <c r="E3" s="412"/>
      <c r="F3" s="241" t="s">
        <v>7</v>
      </c>
      <c r="G3" s="241" t="s">
        <v>8</v>
      </c>
      <c r="H3" s="241" t="s">
        <v>9</v>
      </c>
      <c r="I3" s="241" t="s">
        <v>10</v>
      </c>
      <c r="J3" s="241" t="s">
        <v>11</v>
      </c>
      <c r="K3" s="261" t="s">
        <v>246</v>
      </c>
      <c r="L3" s="241" t="s">
        <v>12</v>
      </c>
    </row>
    <row r="4" spans="1:12" ht="25.5">
      <c r="A4" s="137" t="s">
        <v>212</v>
      </c>
      <c r="B4" s="162" t="s">
        <v>14</v>
      </c>
      <c r="C4" s="57">
        <v>20</v>
      </c>
      <c r="D4" s="30"/>
      <c r="E4" s="30"/>
      <c r="F4" s="30"/>
      <c r="G4" s="30"/>
      <c r="H4" s="30"/>
      <c r="I4" s="30"/>
      <c r="J4" s="30"/>
      <c r="K4" s="30"/>
      <c r="L4" s="30"/>
    </row>
    <row r="5" spans="1:12" ht="25.5">
      <c r="A5" s="39" t="s">
        <v>386</v>
      </c>
      <c r="B5" s="358" t="s">
        <v>22</v>
      </c>
      <c r="C5" s="330">
        <v>1</v>
      </c>
      <c r="D5" s="30">
        <v>26490200</v>
      </c>
      <c r="E5" s="30">
        <v>26490200</v>
      </c>
      <c r="F5" s="30">
        <v>26490200</v>
      </c>
      <c r="G5" s="30"/>
      <c r="H5" s="30"/>
      <c r="I5" s="30"/>
      <c r="J5" s="30"/>
      <c r="K5" s="30"/>
      <c r="L5" s="30"/>
    </row>
    <row r="6" spans="1:12" ht="26.25" customHeight="1">
      <c r="A6" s="39" t="s">
        <v>318</v>
      </c>
      <c r="B6" s="358"/>
      <c r="C6" s="330"/>
      <c r="D6" s="30"/>
      <c r="E6" s="30"/>
      <c r="F6" s="30"/>
      <c r="G6" s="30"/>
      <c r="H6" s="30"/>
      <c r="I6" s="30"/>
      <c r="J6" s="30"/>
      <c r="K6" s="30"/>
      <c r="L6" s="30"/>
    </row>
    <row r="7" spans="1:12" ht="51">
      <c r="A7" s="331" t="s">
        <v>319</v>
      </c>
      <c r="B7" s="359" t="s">
        <v>320</v>
      </c>
      <c r="C7" s="360">
        <v>6</v>
      </c>
      <c r="D7" s="30">
        <v>3918300</v>
      </c>
      <c r="E7" s="30">
        <v>23509800</v>
      </c>
      <c r="F7" s="30">
        <v>23509800</v>
      </c>
      <c r="G7" s="30"/>
      <c r="H7" s="30"/>
      <c r="I7" s="30"/>
      <c r="J7" s="30"/>
      <c r="K7" s="30"/>
      <c r="L7" s="30"/>
    </row>
    <row r="8" spans="1:12" ht="38.25">
      <c r="A8" s="144" t="s">
        <v>213</v>
      </c>
      <c r="B8" s="163" t="s">
        <v>25</v>
      </c>
      <c r="C8" s="143">
        <v>2</v>
      </c>
      <c r="D8" s="164">
        <v>150000000</v>
      </c>
      <c r="E8" s="164">
        <v>150000000</v>
      </c>
      <c r="F8" s="164">
        <v>150000000</v>
      </c>
      <c r="G8" s="165"/>
      <c r="H8" s="165"/>
      <c r="I8" s="165"/>
      <c r="J8" s="165"/>
      <c r="K8" s="165"/>
      <c r="L8" s="165"/>
    </row>
    <row r="9" spans="1:12" ht="38.25">
      <c r="A9" s="144" t="s">
        <v>214</v>
      </c>
      <c r="B9" s="163" t="s">
        <v>160</v>
      </c>
      <c r="C9" s="143">
        <v>1</v>
      </c>
      <c r="D9" s="164">
        <v>300000000</v>
      </c>
      <c r="E9" s="164">
        <v>300000000</v>
      </c>
      <c r="F9" s="207">
        <v>300000000</v>
      </c>
      <c r="G9" s="165"/>
      <c r="H9" s="165"/>
      <c r="I9" s="165"/>
      <c r="J9" s="165"/>
      <c r="K9" s="165"/>
      <c r="L9" s="165"/>
    </row>
    <row r="10" spans="1:12">
      <c r="A10" s="392" t="s">
        <v>27</v>
      </c>
      <c r="B10" s="392"/>
      <c r="C10" s="392"/>
      <c r="D10" s="392"/>
      <c r="E10" s="166">
        <v>500000000</v>
      </c>
      <c r="F10" s="166">
        <v>500000000</v>
      </c>
      <c r="G10" s="166">
        <v>0</v>
      </c>
      <c r="H10" s="166">
        <v>0</v>
      </c>
      <c r="I10" s="166">
        <v>0</v>
      </c>
      <c r="J10" s="166">
        <v>0</v>
      </c>
      <c r="K10" s="166">
        <v>0</v>
      </c>
      <c r="L10" s="166">
        <v>0</v>
      </c>
    </row>
    <row r="11" spans="1:12">
      <c r="A11" s="393"/>
      <c r="B11" s="393"/>
      <c r="C11" s="393"/>
      <c r="D11" s="393"/>
      <c r="E11" s="166">
        <v>500000000</v>
      </c>
      <c r="F11" s="166">
        <v>500000000</v>
      </c>
      <c r="G11" s="166">
        <v>0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</row>
    <row r="12" spans="1:12">
      <c r="A12" s="392" t="s">
        <v>29</v>
      </c>
      <c r="B12" s="392"/>
      <c r="C12" s="392"/>
      <c r="D12" s="392"/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</row>
    <row r="15" spans="1:12">
      <c r="A15" s="61"/>
      <c r="B15" s="420" t="s">
        <v>30</v>
      </c>
      <c r="C15" s="420"/>
      <c r="D15" s="420"/>
      <c r="E15" s="420"/>
    </row>
    <row r="16" spans="1:12">
      <c r="A16" s="62"/>
      <c r="B16" s="420" t="s">
        <v>31</v>
      </c>
      <c r="C16" s="420"/>
      <c r="D16" s="420"/>
      <c r="E16" s="420"/>
    </row>
  </sheetData>
  <mergeCells count="12">
    <mergeCell ref="A1:L1"/>
    <mergeCell ref="A2:A3"/>
    <mergeCell ref="B2:B3"/>
    <mergeCell ref="C2:C3"/>
    <mergeCell ref="D2:D3"/>
    <mergeCell ref="E2:E3"/>
    <mergeCell ref="F2:L2"/>
    <mergeCell ref="B15:E15"/>
    <mergeCell ref="B16:E16"/>
    <mergeCell ref="A10:D10"/>
    <mergeCell ref="A11:D11"/>
    <mergeCell ref="A12:D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51"/>
  <sheetViews>
    <sheetView workbookViewId="0">
      <pane ySplit="3" topLeftCell="A44" activePane="bottomLeft" state="frozen"/>
      <selection pane="bottomLeft" sqref="A1:L1"/>
    </sheetView>
  </sheetViews>
  <sheetFormatPr baseColWidth="10" defaultRowHeight="15"/>
  <cols>
    <col min="1" max="1" width="31.7109375" customWidth="1"/>
    <col min="4" max="4" width="16.42578125" customWidth="1"/>
    <col min="5" max="5" width="15.140625" bestFit="1" customWidth="1"/>
    <col min="7" max="7" width="15" customWidth="1"/>
    <col min="8" max="8" width="14.5703125" customWidth="1"/>
    <col min="10" max="11" width="15.5703125" customWidth="1"/>
    <col min="12" max="12" width="13.85546875" customWidth="1"/>
    <col min="13" max="13" width="15.140625" bestFit="1" customWidth="1"/>
    <col min="254" max="254" width="31.7109375" customWidth="1"/>
    <col min="257" max="257" width="16.42578125" customWidth="1"/>
    <col min="258" max="258" width="15.140625" bestFit="1" customWidth="1"/>
    <col min="260" max="260" width="15" customWidth="1"/>
    <col min="261" max="261" width="13.7109375" customWidth="1"/>
    <col min="263" max="263" width="15.5703125" customWidth="1"/>
    <col min="264" max="264" width="13.85546875" customWidth="1"/>
    <col min="265" max="267" width="15.140625" bestFit="1" customWidth="1"/>
    <col min="269" max="269" width="14.140625" bestFit="1" customWidth="1"/>
    <col min="510" max="510" width="31.7109375" customWidth="1"/>
    <col min="513" max="513" width="16.42578125" customWidth="1"/>
    <col min="514" max="514" width="15.140625" bestFit="1" customWidth="1"/>
    <col min="516" max="516" width="15" customWidth="1"/>
    <col min="517" max="517" width="13.7109375" customWidth="1"/>
    <col min="519" max="519" width="15.5703125" customWidth="1"/>
    <col min="520" max="520" width="13.85546875" customWidth="1"/>
    <col min="521" max="523" width="15.140625" bestFit="1" customWidth="1"/>
    <col min="525" max="525" width="14.140625" bestFit="1" customWidth="1"/>
    <col min="766" max="766" width="31.7109375" customWidth="1"/>
    <col min="769" max="769" width="16.42578125" customWidth="1"/>
    <col min="770" max="770" width="15.140625" bestFit="1" customWidth="1"/>
    <col min="772" max="772" width="15" customWidth="1"/>
    <col min="773" max="773" width="13.7109375" customWidth="1"/>
    <col min="775" max="775" width="15.5703125" customWidth="1"/>
    <col min="776" max="776" width="13.85546875" customWidth="1"/>
    <col min="777" max="779" width="15.140625" bestFit="1" customWidth="1"/>
    <col min="781" max="781" width="14.140625" bestFit="1" customWidth="1"/>
    <col min="1022" max="1022" width="31.7109375" customWidth="1"/>
    <col min="1025" max="1025" width="16.42578125" customWidth="1"/>
    <col min="1026" max="1026" width="15.140625" bestFit="1" customWidth="1"/>
    <col min="1028" max="1028" width="15" customWidth="1"/>
    <col min="1029" max="1029" width="13.7109375" customWidth="1"/>
    <col min="1031" max="1031" width="15.5703125" customWidth="1"/>
    <col min="1032" max="1032" width="13.85546875" customWidth="1"/>
    <col min="1033" max="1035" width="15.140625" bestFit="1" customWidth="1"/>
    <col min="1037" max="1037" width="14.140625" bestFit="1" customWidth="1"/>
    <col min="1278" max="1278" width="31.7109375" customWidth="1"/>
    <col min="1281" max="1281" width="16.42578125" customWidth="1"/>
    <col min="1282" max="1282" width="15.140625" bestFit="1" customWidth="1"/>
    <col min="1284" max="1284" width="15" customWidth="1"/>
    <col min="1285" max="1285" width="13.7109375" customWidth="1"/>
    <col min="1287" max="1287" width="15.5703125" customWidth="1"/>
    <col min="1288" max="1288" width="13.85546875" customWidth="1"/>
    <col min="1289" max="1291" width="15.140625" bestFit="1" customWidth="1"/>
    <col min="1293" max="1293" width="14.140625" bestFit="1" customWidth="1"/>
    <col min="1534" max="1534" width="31.7109375" customWidth="1"/>
    <col min="1537" max="1537" width="16.42578125" customWidth="1"/>
    <col min="1538" max="1538" width="15.140625" bestFit="1" customWidth="1"/>
    <col min="1540" max="1540" width="15" customWidth="1"/>
    <col min="1541" max="1541" width="13.7109375" customWidth="1"/>
    <col min="1543" max="1543" width="15.5703125" customWidth="1"/>
    <col min="1544" max="1544" width="13.85546875" customWidth="1"/>
    <col min="1545" max="1547" width="15.140625" bestFit="1" customWidth="1"/>
    <col min="1549" max="1549" width="14.140625" bestFit="1" customWidth="1"/>
    <col min="1790" max="1790" width="31.7109375" customWidth="1"/>
    <col min="1793" max="1793" width="16.42578125" customWidth="1"/>
    <col min="1794" max="1794" width="15.140625" bestFit="1" customWidth="1"/>
    <col min="1796" max="1796" width="15" customWidth="1"/>
    <col min="1797" max="1797" width="13.7109375" customWidth="1"/>
    <col min="1799" max="1799" width="15.5703125" customWidth="1"/>
    <col min="1800" max="1800" width="13.85546875" customWidth="1"/>
    <col min="1801" max="1803" width="15.140625" bestFit="1" customWidth="1"/>
    <col min="1805" max="1805" width="14.140625" bestFit="1" customWidth="1"/>
    <col min="2046" max="2046" width="31.7109375" customWidth="1"/>
    <col min="2049" max="2049" width="16.42578125" customWidth="1"/>
    <col min="2050" max="2050" width="15.140625" bestFit="1" customWidth="1"/>
    <col min="2052" max="2052" width="15" customWidth="1"/>
    <col min="2053" max="2053" width="13.7109375" customWidth="1"/>
    <col min="2055" max="2055" width="15.5703125" customWidth="1"/>
    <col min="2056" max="2056" width="13.85546875" customWidth="1"/>
    <col min="2057" max="2059" width="15.140625" bestFit="1" customWidth="1"/>
    <col min="2061" max="2061" width="14.140625" bestFit="1" customWidth="1"/>
    <col min="2302" max="2302" width="31.7109375" customWidth="1"/>
    <col min="2305" max="2305" width="16.42578125" customWidth="1"/>
    <col min="2306" max="2306" width="15.140625" bestFit="1" customWidth="1"/>
    <col min="2308" max="2308" width="15" customWidth="1"/>
    <col min="2309" max="2309" width="13.7109375" customWidth="1"/>
    <col min="2311" max="2311" width="15.5703125" customWidth="1"/>
    <col min="2312" max="2312" width="13.85546875" customWidth="1"/>
    <col min="2313" max="2315" width="15.140625" bestFit="1" customWidth="1"/>
    <col min="2317" max="2317" width="14.140625" bestFit="1" customWidth="1"/>
    <col min="2558" max="2558" width="31.7109375" customWidth="1"/>
    <col min="2561" max="2561" width="16.42578125" customWidth="1"/>
    <col min="2562" max="2562" width="15.140625" bestFit="1" customWidth="1"/>
    <col min="2564" max="2564" width="15" customWidth="1"/>
    <col min="2565" max="2565" width="13.7109375" customWidth="1"/>
    <col min="2567" max="2567" width="15.5703125" customWidth="1"/>
    <col min="2568" max="2568" width="13.85546875" customWidth="1"/>
    <col min="2569" max="2571" width="15.140625" bestFit="1" customWidth="1"/>
    <col min="2573" max="2573" width="14.140625" bestFit="1" customWidth="1"/>
    <col min="2814" max="2814" width="31.7109375" customWidth="1"/>
    <col min="2817" max="2817" width="16.42578125" customWidth="1"/>
    <col min="2818" max="2818" width="15.140625" bestFit="1" customWidth="1"/>
    <col min="2820" max="2820" width="15" customWidth="1"/>
    <col min="2821" max="2821" width="13.7109375" customWidth="1"/>
    <col min="2823" max="2823" width="15.5703125" customWidth="1"/>
    <col min="2824" max="2824" width="13.85546875" customWidth="1"/>
    <col min="2825" max="2827" width="15.140625" bestFit="1" customWidth="1"/>
    <col min="2829" max="2829" width="14.140625" bestFit="1" customWidth="1"/>
    <col min="3070" max="3070" width="31.7109375" customWidth="1"/>
    <col min="3073" max="3073" width="16.42578125" customWidth="1"/>
    <col min="3074" max="3074" width="15.140625" bestFit="1" customWidth="1"/>
    <col min="3076" max="3076" width="15" customWidth="1"/>
    <col min="3077" max="3077" width="13.7109375" customWidth="1"/>
    <col min="3079" max="3079" width="15.5703125" customWidth="1"/>
    <col min="3080" max="3080" width="13.85546875" customWidth="1"/>
    <col min="3081" max="3083" width="15.140625" bestFit="1" customWidth="1"/>
    <col min="3085" max="3085" width="14.140625" bestFit="1" customWidth="1"/>
    <col min="3326" max="3326" width="31.7109375" customWidth="1"/>
    <col min="3329" max="3329" width="16.42578125" customWidth="1"/>
    <col min="3330" max="3330" width="15.140625" bestFit="1" customWidth="1"/>
    <col min="3332" max="3332" width="15" customWidth="1"/>
    <col min="3333" max="3333" width="13.7109375" customWidth="1"/>
    <col min="3335" max="3335" width="15.5703125" customWidth="1"/>
    <col min="3336" max="3336" width="13.85546875" customWidth="1"/>
    <col min="3337" max="3339" width="15.140625" bestFit="1" customWidth="1"/>
    <col min="3341" max="3341" width="14.140625" bestFit="1" customWidth="1"/>
    <col min="3582" max="3582" width="31.7109375" customWidth="1"/>
    <col min="3585" max="3585" width="16.42578125" customWidth="1"/>
    <col min="3586" max="3586" width="15.140625" bestFit="1" customWidth="1"/>
    <col min="3588" max="3588" width="15" customWidth="1"/>
    <col min="3589" max="3589" width="13.7109375" customWidth="1"/>
    <col min="3591" max="3591" width="15.5703125" customWidth="1"/>
    <col min="3592" max="3592" width="13.85546875" customWidth="1"/>
    <col min="3593" max="3595" width="15.140625" bestFit="1" customWidth="1"/>
    <col min="3597" max="3597" width="14.140625" bestFit="1" customWidth="1"/>
    <col min="3838" max="3838" width="31.7109375" customWidth="1"/>
    <col min="3841" max="3841" width="16.42578125" customWidth="1"/>
    <col min="3842" max="3842" width="15.140625" bestFit="1" customWidth="1"/>
    <col min="3844" max="3844" width="15" customWidth="1"/>
    <col min="3845" max="3845" width="13.7109375" customWidth="1"/>
    <col min="3847" max="3847" width="15.5703125" customWidth="1"/>
    <col min="3848" max="3848" width="13.85546875" customWidth="1"/>
    <col min="3849" max="3851" width="15.140625" bestFit="1" customWidth="1"/>
    <col min="3853" max="3853" width="14.140625" bestFit="1" customWidth="1"/>
    <col min="4094" max="4094" width="31.7109375" customWidth="1"/>
    <col min="4097" max="4097" width="16.42578125" customWidth="1"/>
    <col min="4098" max="4098" width="15.140625" bestFit="1" customWidth="1"/>
    <col min="4100" max="4100" width="15" customWidth="1"/>
    <col min="4101" max="4101" width="13.7109375" customWidth="1"/>
    <col min="4103" max="4103" width="15.5703125" customWidth="1"/>
    <col min="4104" max="4104" width="13.85546875" customWidth="1"/>
    <col min="4105" max="4107" width="15.140625" bestFit="1" customWidth="1"/>
    <col min="4109" max="4109" width="14.140625" bestFit="1" customWidth="1"/>
    <col min="4350" max="4350" width="31.7109375" customWidth="1"/>
    <col min="4353" max="4353" width="16.42578125" customWidth="1"/>
    <col min="4354" max="4354" width="15.140625" bestFit="1" customWidth="1"/>
    <col min="4356" max="4356" width="15" customWidth="1"/>
    <col min="4357" max="4357" width="13.7109375" customWidth="1"/>
    <col min="4359" max="4359" width="15.5703125" customWidth="1"/>
    <col min="4360" max="4360" width="13.85546875" customWidth="1"/>
    <col min="4361" max="4363" width="15.140625" bestFit="1" customWidth="1"/>
    <col min="4365" max="4365" width="14.140625" bestFit="1" customWidth="1"/>
    <col min="4606" max="4606" width="31.7109375" customWidth="1"/>
    <col min="4609" max="4609" width="16.42578125" customWidth="1"/>
    <col min="4610" max="4610" width="15.140625" bestFit="1" customWidth="1"/>
    <col min="4612" max="4612" width="15" customWidth="1"/>
    <col min="4613" max="4613" width="13.7109375" customWidth="1"/>
    <col min="4615" max="4615" width="15.5703125" customWidth="1"/>
    <col min="4616" max="4616" width="13.85546875" customWidth="1"/>
    <col min="4617" max="4619" width="15.140625" bestFit="1" customWidth="1"/>
    <col min="4621" max="4621" width="14.140625" bestFit="1" customWidth="1"/>
    <col min="4862" max="4862" width="31.7109375" customWidth="1"/>
    <col min="4865" max="4865" width="16.42578125" customWidth="1"/>
    <col min="4866" max="4866" width="15.140625" bestFit="1" customWidth="1"/>
    <col min="4868" max="4868" width="15" customWidth="1"/>
    <col min="4869" max="4869" width="13.7109375" customWidth="1"/>
    <col min="4871" max="4871" width="15.5703125" customWidth="1"/>
    <col min="4872" max="4872" width="13.85546875" customWidth="1"/>
    <col min="4873" max="4875" width="15.140625" bestFit="1" customWidth="1"/>
    <col min="4877" max="4877" width="14.140625" bestFit="1" customWidth="1"/>
    <col min="5118" max="5118" width="31.7109375" customWidth="1"/>
    <col min="5121" max="5121" width="16.42578125" customWidth="1"/>
    <col min="5122" max="5122" width="15.140625" bestFit="1" customWidth="1"/>
    <col min="5124" max="5124" width="15" customWidth="1"/>
    <col min="5125" max="5125" width="13.7109375" customWidth="1"/>
    <col min="5127" max="5127" width="15.5703125" customWidth="1"/>
    <col min="5128" max="5128" width="13.85546875" customWidth="1"/>
    <col min="5129" max="5131" width="15.140625" bestFit="1" customWidth="1"/>
    <col min="5133" max="5133" width="14.140625" bestFit="1" customWidth="1"/>
    <col min="5374" max="5374" width="31.7109375" customWidth="1"/>
    <col min="5377" max="5377" width="16.42578125" customWidth="1"/>
    <col min="5378" max="5378" width="15.140625" bestFit="1" customWidth="1"/>
    <col min="5380" max="5380" width="15" customWidth="1"/>
    <col min="5381" max="5381" width="13.7109375" customWidth="1"/>
    <col min="5383" max="5383" width="15.5703125" customWidth="1"/>
    <col min="5384" max="5384" width="13.85546875" customWidth="1"/>
    <col min="5385" max="5387" width="15.140625" bestFit="1" customWidth="1"/>
    <col min="5389" max="5389" width="14.140625" bestFit="1" customWidth="1"/>
    <col min="5630" max="5630" width="31.7109375" customWidth="1"/>
    <col min="5633" max="5633" width="16.42578125" customWidth="1"/>
    <col min="5634" max="5634" width="15.140625" bestFit="1" customWidth="1"/>
    <col min="5636" max="5636" width="15" customWidth="1"/>
    <col min="5637" max="5637" width="13.7109375" customWidth="1"/>
    <col min="5639" max="5639" width="15.5703125" customWidth="1"/>
    <col min="5640" max="5640" width="13.85546875" customWidth="1"/>
    <col min="5641" max="5643" width="15.140625" bestFit="1" customWidth="1"/>
    <col min="5645" max="5645" width="14.140625" bestFit="1" customWidth="1"/>
    <col min="5886" max="5886" width="31.7109375" customWidth="1"/>
    <col min="5889" max="5889" width="16.42578125" customWidth="1"/>
    <col min="5890" max="5890" width="15.140625" bestFit="1" customWidth="1"/>
    <col min="5892" max="5892" width="15" customWidth="1"/>
    <col min="5893" max="5893" width="13.7109375" customWidth="1"/>
    <col min="5895" max="5895" width="15.5703125" customWidth="1"/>
    <col min="5896" max="5896" width="13.85546875" customWidth="1"/>
    <col min="5897" max="5899" width="15.140625" bestFit="1" customWidth="1"/>
    <col min="5901" max="5901" width="14.140625" bestFit="1" customWidth="1"/>
    <col min="6142" max="6142" width="31.7109375" customWidth="1"/>
    <col min="6145" max="6145" width="16.42578125" customWidth="1"/>
    <col min="6146" max="6146" width="15.140625" bestFit="1" customWidth="1"/>
    <col min="6148" max="6148" width="15" customWidth="1"/>
    <col min="6149" max="6149" width="13.7109375" customWidth="1"/>
    <col min="6151" max="6151" width="15.5703125" customWidth="1"/>
    <col min="6152" max="6152" width="13.85546875" customWidth="1"/>
    <col min="6153" max="6155" width="15.140625" bestFit="1" customWidth="1"/>
    <col min="6157" max="6157" width="14.140625" bestFit="1" customWidth="1"/>
    <col min="6398" max="6398" width="31.7109375" customWidth="1"/>
    <col min="6401" max="6401" width="16.42578125" customWidth="1"/>
    <col min="6402" max="6402" width="15.140625" bestFit="1" customWidth="1"/>
    <col min="6404" max="6404" width="15" customWidth="1"/>
    <col min="6405" max="6405" width="13.7109375" customWidth="1"/>
    <col min="6407" max="6407" width="15.5703125" customWidth="1"/>
    <col min="6408" max="6408" width="13.85546875" customWidth="1"/>
    <col min="6409" max="6411" width="15.140625" bestFit="1" customWidth="1"/>
    <col min="6413" max="6413" width="14.140625" bestFit="1" customWidth="1"/>
    <col min="6654" max="6654" width="31.7109375" customWidth="1"/>
    <col min="6657" max="6657" width="16.42578125" customWidth="1"/>
    <col min="6658" max="6658" width="15.140625" bestFit="1" customWidth="1"/>
    <col min="6660" max="6660" width="15" customWidth="1"/>
    <col min="6661" max="6661" width="13.7109375" customWidth="1"/>
    <col min="6663" max="6663" width="15.5703125" customWidth="1"/>
    <col min="6664" max="6664" width="13.85546875" customWidth="1"/>
    <col min="6665" max="6667" width="15.140625" bestFit="1" customWidth="1"/>
    <col min="6669" max="6669" width="14.140625" bestFit="1" customWidth="1"/>
    <col min="6910" max="6910" width="31.7109375" customWidth="1"/>
    <col min="6913" max="6913" width="16.42578125" customWidth="1"/>
    <col min="6914" max="6914" width="15.140625" bestFit="1" customWidth="1"/>
    <col min="6916" max="6916" width="15" customWidth="1"/>
    <col min="6917" max="6917" width="13.7109375" customWidth="1"/>
    <col min="6919" max="6919" width="15.5703125" customWidth="1"/>
    <col min="6920" max="6920" width="13.85546875" customWidth="1"/>
    <col min="6921" max="6923" width="15.140625" bestFit="1" customWidth="1"/>
    <col min="6925" max="6925" width="14.140625" bestFit="1" customWidth="1"/>
    <col min="7166" max="7166" width="31.7109375" customWidth="1"/>
    <col min="7169" max="7169" width="16.42578125" customWidth="1"/>
    <col min="7170" max="7170" width="15.140625" bestFit="1" customWidth="1"/>
    <col min="7172" max="7172" width="15" customWidth="1"/>
    <col min="7173" max="7173" width="13.7109375" customWidth="1"/>
    <col min="7175" max="7175" width="15.5703125" customWidth="1"/>
    <col min="7176" max="7176" width="13.85546875" customWidth="1"/>
    <col min="7177" max="7179" width="15.140625" bestFit="1" customWidth="1"/>
    <col min="7181" max="7181" width="14.140625" bestFit="1" customWidth="1"/>
    <col min="7422" max="7422" width="31.7109375" customWidth="1"/>
    <col min="7425" max="7425" width="16.42578125" customWidth="1"/>
    <col min="7426" max="7426" width="15.140625" bestFit="1" customWidth="1"/>
    <col min="7428" max="7428" width="15" customWidth="1"/>
    <col min="7429" max="7429" width="13.7109375" customWidth="1"/>
    <col min="7431" max="7431" width="15.5703125" customWidth="1"/>
    <col min="7432" max="7432" width="13.85546875" customWidth="1"/>
    <col min="7433" max="7435" width="15.140625" bestFit="1" customWidth="1"/>
    <col min="7437" max="7437" width="14.140625" bestFit="1" customWidth="1"/>
    <col min="7678" max="7678" width="31.7109375" customWidth="1"/>
    <col min="7681" max="7681" width="16.42578125" customWidth="1"/>
    <col min="7682" max="7682" width="15.140625" bestFit="1" customWidth="1"/>
    <col min="7684" max="7684" width="15" customWidth="1"/>
    <col min="7685" max="7685" width="13.7109375" customWidth="1"/>
    <col min="7687" max="7687" width="15.5703125" customWidth="1"/>
    <col min="7688" max="7688" width="13.85546875" customWidth="1"/>
    <col min="7689" max="7691" width="15.140625" bestFit="1" customWidth="1"/>
    <col min="7693" max="7693" width="14.140625" bestFit="1" customWidth="1"/>
    <col min="7934" max="7934" width="31.7109375" customWidth="1"/>
    <col min="7937" max="7937" width="16.42578125" customWidth="1"/>
    <col min="7938" max="7938" width="15.140625" bestFit="1" customWidth="1"/>
    <col min="7940" max="7940" width="15" customWidth="1"/>
    <col min="7941" max="7941" width="13.7109375" customWidth="1"/>
    <col min="7943" max="7943" width="15.5703125" customWidth="1"/>
    <col min="7944" max="7944" width="13.85546875" customWidth="1"/>
    <col min="7945" max="7947" width="15.140625" bestFit="1" customWidth="1"/>
    <col min="7949" max="7949" width="14.140625" bestFit="1" customWidth="1"/>
    <col min="8190" max="8190" width="31.7109375" customWidth="1"/>
    <col min="8193" max="8193" width="16.42578125" customWidth="1"/>
    <col min="8194" max="8194" width="15.140625" bestFit="1" customWidth="1"/>
    <col min="8196" max="8196" width="15" customWidth="1"/>
    <col min="8197" max="8197" width="13.7109375" customWidth="1"/>
    <col min="8199" max="8199" width="15.5703125" customWidth="1"/>
    <col min="8200" max="8200" width="13.85546875" customWidth="1"/>
    <col min="8201" max="8203" width="15.140625" bestFit="1" customWidth="1"/>
    <col min="8205" max="8205" width="14.140625" bestFit="1" customWidth="1"/>
    <col min="8446" max="8446" width="31.7109375" customWidth="1"/>
    <col min="8449" max="8449" width="16.42578125" customWidth="1"/>
    <col min="8450" max="8450" width="15.140625" bestFit="1" customWidth="1"/>
    <col min="8452" max="8452" width="15" customWidth="1"/>
    <col min="8453" max="8453" width="13.7109375" customWidth="1"/>
    <col min="8455" max="8455" width="15.5703125" customWidth="1"/>
    <col min="8456" max="8456" width="13.85546875" customWidth="1"/>
    <col min="8457" max="8459" width="15.140625" bestFit="1" customWidth="1"/>
    <col min="8461" max="8461" width="14.140625" bestFit="1" customWidth="1"/>
    <col min="8702" max="8702" width="31.7109375" customWidth="1"/>
    <col min="8705" max="8705" width="16.42578125" customWidth="1"/>
    <col min="8706" max="8706" width="15.140625" bestFit="1" customWidth="1"/>
    <col min="8708" max="8708" width="15" customWidth="1"/>
    <col min="8709" max="8709" width="13.7109375" customWidth="1"/>
    <col min="8711" max="8711" width="15.5703125" customWidth="1"/>
    <col min="8712" max="8712" width="13.85546875" customWidth="1"/>
    <col min="8713" max="8715" width="15.140625" bestFit="1" customWidth="1"/>
    <col min="8717" max="8717" width="14.140625" bestFit="1" customWidth="1"/>
    <col min="8958" max="8958" width="31.7109375" customWidth="1"/>
    <col min="8961" max="8961" width="16.42578125" customWidth="1"/>
    <col min="8962" max="8962" width="15.140625" bestFit="1" customWidth="1"/>
    <col min="8964" max="8964" width="15" customWidth="1"/>
    <col min="8965" max="8965" width="13.7109375" customWidth="1"/>
    <col min="8967" max="8967" width="15.5703125" customWidth="1"/>
    <col min="8968" max="8968" width="13.85546875" customWidth="1"/>
    <col min="8969" max="8971" width="15.140625" bestFit="1" customWidth="1"/>
    <col min="8973" max="8973" width="14.140625" bestFit="1" customWidth="1"/>
    <col min="9214" max="9214" width="31.7109375" customWidth="1"/>
    <col min="9217" max="9217" width="16.42578125" customWidth="1"/>
    <col min="9218" max="9218" width="15.140625" bestFit="1" customWidth="1"/>
    <col min="9220" max="9220" width="15" customWidth="1"/>
    <col min="9221" max="9221" width="13.7109375" customWidth="1"/>
    <col min="9223" max="9223" width="15.5703125" customWidth="1"/>
    <col min="9224" max="9224" width="13.85546875" customWidth="1"/>
    <col min="9225" max="9227" width="15.140625" bestFit="1" customWidth="1"/>
    <col min="9229" max="9229" width="14.140625" bestFit="1" customWidth="1"/>
    <col min="9470" max="9470" width="31.7109375" customWidth="1"/>
    <col min="9473" max="9473" width="16.42578125" customWidth="1"/>
    <col min="9474" max="9474" width="15.140625" bestFit="1" customWidth="1"/>
    <col min="9476" max="9476" width="15" customWidth="1"/>
    <col min="9477" max="9477" width="13.7109375" customWidth="1"/>
    <col min="9479" max="9479" width="15.5703125" customWidth="1"/>
    <col min="9480" max="9480" width="13.85546875" customWidth="1"/>
    <col min="9481" max="9483" width="15.140625" bestFit="1" customWidth="1"/>
    <col min="9485" max="9485" width="14.140625" bestFit="1" customWidth="1"/>
    <col min="9726" max="9726" width="31.7109375" customWidth="1"/>
    <col min="9729" max="9729" width="16.42578125" customWidth="1"/>
    <col min="9730" max="9730" width="15.140625" bestFit="1" customWidth="1"/>
    <col min="9732" max="9732" width="15" customWidth="1"/>
    <col min="9733" max="9733" width="13.7109375" customWidth="1"/>
    <col min="9735" max="9735" width="15.5703125" customWidth="1"/>
    <col min="9736" max="9736" width="13.85546875" customWidth="1"/>
    <col min="9737" max="9739" width="15.140625" bestFit="1" customWidth="1"/>
    <col min="9741" max="9741" width="14.140625" bestFit="1" customWidth="1"/>
    <col min="9982" max="9982" width="31.7109375" customWidth="1"/>
    <col min="9985" max="9985" width="16.42578125" customWidth="1"/>
    <col min="9986" max="9986" width="15.140625" bestFit="1" customWidth="1"/>
    <col min="9988" max="9988" width="15" customWidth="1"/>
    <col min="9989" max="9989" width="13.7109375" customWidth="1"/>
    <col min="9991" max="9991" width="15.5703125" customWidth="1"/>
    <col min="9992" max="9992" width="13.85546875" customWidth="1"/>
    <col min="9993" max="9995" width="15.140625" bestFit="1" customWidth="1"/>
    <col min="9997" max="9997" width="14.140625" bestFit="1" customWidth="1"/>
    <col min="10238" max="10238" width="31.7109375" customWidth="1"/>
    <col min="10241" max="10241" width="16.42578125" customWidth="1"/>
    <col min="10242" max="10242" width="15.140625" bestFit="1" customWidth="1"/>
    <col min="10244" max="10244" width="15" customWidth="1"/>
    <col min="10245" max="10245" width="13.7109375" customWidth="1"/>
    <col min="10247" max="10247" width="15.5703125" customWidth="1"/>
    <col min="10248" max="10248" width="13.85546875" customWidth="1"/>
    <col min="10249" max="10251" width="15.140625" bestFit="1" customWidth="1"/>
    <col min="10253" max="10253" width="14.140625" bestFit="1" customWidth="1"/>
    <col min="10494" max="10494" width="31.7109375" customWidth="1"/>
    <col min="10497" max="10497" width="16.42578125" customWidth="1"/>
    <col min="10498" max="10498" width="15.140625" bestFit="1" customWidth="1"/>
    <col min="10500" max="10500" width="15" customWidth="1"/>
    <col min="10501" max="10501" width="13.7109375" customWidth="1"/>
    <col min="10503" max="10503" width="15.5703125" customWidth="1"/>
    <col min="10504" max="10504" width="13.85546875" customWidth="1"/>
    <col min="10505" max="10507" width="15.140625" bestFit="1" customWidth="1"/>
    <col min="10509" max="10509" width="14.140625" bestFit="1" customWidth="1"/>
    <col min="10750" max="10750" width="31.7109375" customWidth="1"/>
    <col min="10753" max="10753" width="16.42578125" customWidth="1"/>
    <col min="10754" max="10754" width="15.140625" bestFit="1" customWidth="1"/>
    <col min="10756" max="10756" width="15" customWidth="1"/>
    <col min="10757" max="10757" width="13.7109375" customWidth="1"/>
    <col min="10759" max="10759" width="15.5703125" customWidth="1"/>
    <col min="10760" max="10760" width="13.85546875" customWidth="1"/>
    <col min="10761" max="10763" width="15.140625" bestFit="1" customWidth="1"/>
    <col min="10765" max="10765" width="14.140625" bestFit="1" customWidth="1"/>
    <col min="11006" max="11006" width="31.7109375" customWidth="1"/>
    <col min="11009" max="11009" width="16.42578125" customWidth="1"/>
    <col min="11010" max="11010" width="15.140625" bestFit="1" customWidth="1"/>
    <col min="11012" max="11012" width="15" customWidth="1"/>
    <col min="11013" max="11013" width="13.7109375" customWidth="1"/>
    <col min="11015" max="11015" width="15.5703125" customWidth="1"/>
    <col min="11016" max="11016" width="13.85546875" customWidth="1"/>
    <col min="11017" max="11019" width="15.140625" bestFit="1" customWidth="1"/>
    <col min="11021" max="11021" width="14.140625" bestFit="1" customWidth="1"/>
    <col min="11262" max="11262" width="31.7109375" customWidth="1"/>
    <col min="11265" max="11265" width="16.42578125" customWidth="1"/>
    <col min="11266" max="11266" width="15.140625" bestFit="1" customWidth="1"/>
    <col min="11268" max="11268" width="15" customWidth="1"/>
    <col min="11269" max="11269" width="13.7109375" customWidth="1"/>
    <col min="11271" max="11271" width="15.5703125" customWidth="1"/>
    <col min="11272" max="11272" width="13.85546875" customWidth="1"/>
    <col min="11273" max="11275" width="15.140625" bestFit="1" customWidth="1"/>
    <col min="11277" max="11277" width="14.140625" bestFit="1" customWidth="1"/>
    <col min="11518" max="11518" width="31.7109375" customWidth="1"/>
    <col min="11521" max="11521" width="16.42578125" customWidth="1"/>
    <col min="11522" max="11522" width="15.140625" bestFit="1" customWidth="1"/>
    <col min="11524" max="11524" width="15" customWidth="1"/>
    <col min="11525" max="11525" width="13.7109375" customWidth="1"/>
    <col min="11527" max="11527" width="15.5703125" customWidth="1"/>
    <col min="11528" max="11528" width="13.85546875" customWidth="1"/>
    <col min="11529" max="11531" width="15.140625" bestFit="1" customWidth="1"/>
    <col min="11533" max="11533" width="14.140625" bestFit="1" customWidth="1"/>
    <col min="11774" max="11774" width="31.7109375" customWidth="1"/>
    <col min="11777" max="11777" width="16.42578125" customWidth="1"/>
    <col min="11778" max="11778" width="15.140625" bestFit="1" customWidth="1"/>
    <col min="11780" max="11780" width="15" customWidth="1"/>
    <col min="11781" max="11781" width="13.7109375" customWidth="1"/>
    <col min="11783" max="11783" width="15.5703125" customWidth="1"/>
    <col min="11784" max="11784" width="13.85546875" customWidth="1"/>
    <col min="11785" max="11787" width="15.140625" bestFit="1" customWidth="1"/>
    <col min="11789" max="11789" width="14.140625" bestFit="1" customWidth="1"/>
    <col min="12030" max="12030" width="31.7109375" customWidth="1"/>
    <col min="12033" max="12033" width="16.42578125" customWidth="1"/>
    <col min="12034" max="12034" width="15.140625" bestFit="1" customWidth="1"/>
    <col min="12036" max="12036" width="15" customWidth="1"/>
    <col min="12037" max="12037" width="13.7109375" customWidth="1"/>
    <col min="12039" max="12039" width="15.5703125" customWidth="1"/>
    <col min="12040" max="12040" width="13.85546875" customWidth="1"/>
    <col min="12041" max="12043" width="15.140625" bestFit="1" customWidth="1"/>
    <col min="12045" max="12045" width="14.140625" bestFit="1" customWidth="1"/>
    <col min="12286" max="12286" width="31.7109375" customWidth="1"/>
    <col min="12289" max="12289" width="16.42578125" customWidth="1"/>
    <col min="12290" max="12290" width="15.140625" bestFit="1" customWidth="1"/>
    <col min="12292" max="12292" width="15" customWidth="1"/>
    <col min="12293" max="12293" width="13.7109375" customWidth="1"/>
    <col min="12295" max="12295" width="15.5703125" customWidth="1"/>
    <col min="12296" max="12296" width="13.85546875" customWidth="1"/>
    <col min="12297" max="12299" width="15.140625" bestFit="1" customWidth="1"/>
    <col min="12301" max="12301" width="14.140625" bestFit="1" customWidth="1"/>
    <col min="12542" max="12542" width="31.7109375" customWidth="1"/>
    <col min="12545" max="12545" width="16.42578125" customWidth="1"/>
    <col min="12546" max="12546" width="15.140625" bestFit="1" customWidth="1"/>
    <col min="12548" max="12548" width="15" customWidth="1"/>
    <col min="12549" max="12549" width="13.7109375" customWidth="1"/>
    <col min="12551" max="12551" width="15.5703125" customWidth="1"/>
    <col min="12552" max="12552" width="13.85546875" customWidth="1"/>
    <col min="12553" max="12555" width="15.140625" bestFit="1" customWidth="1"/>
    <col min="12557" max="12557" width="14.140625" bestFit="1" customWidth="1"/>
    <col min="12798" max="12798" width="31.7109375" customWidth="1"/>
    <col min="12801" max="12801" width="16.42578125" customWidth="1"/>
    <col min="12802" max="12802" width="15.140625" bestFit="1" customWidth="1"/>
    <col min="12804" max="12804" width="15" customWidth="1"/>
    <col min="12805" max="12805" width="13.7109375" customWidth="1"/>
    <col min="12807" max="12807" width="15.5703125" customWidth="1"/>
    <col min="12808" max="12808" width="13.85546875" customWidth="1"/>
    <col min="12809" max="12811" width="15.140625" bestFit="1" customWidth="1"/>
    <col min="12813" max="12813" width="14.140625" bestFit="1" customWidth="1"/>
    <col min="13054" max="13054" width="31.7109375" customWidth="1"/>
    <col min="13057" max="13057" width="16.42578125" customWidth="1"/>
    <col min="13058" max="13058" width="15.140625" bestFit="1" customWidth="1"/>
    <col min="13060" max="13060" width="15" customWidth="1"/>
    <col min="13061" max="13061" width="13.7109375" customWidth="1"/>
    <col min="13063" max="13063" width="15.5703125" customWidth="1"/>
    <col min="13064" max="13064" width="13.85546875" customWidth="1"/>
    <col min="13065" max="13067" width="15.140625" bestFit="1" customWidth="1"/>
    <col min="13069" max="13069" width="14.140625" bestFit="1" customWidth="1"/>
    <col min="13310" max="13310" width="31.7109375" customWidth="1"/>
    <col min="13313" max="13313" width="16.42578125" customWidth="1"/>
    <col min="13314" max="13314" width="15.140625" bestFit="1" customWidth="1"/>
    <col min="13316" max="13316" width="15" customWidth="1"/>
    <col min="13317" max="13317" width="13.7109375" customWidth="1"/>
    <col min="13319" max="13319" width="15.5703125" customWidth="1"/>
    <col min="13320" max="13320" width="13.85546875" customWidth="1"/>
    <col min="13321" max="13323" width="15.140625" bestFit="1" customWidth="1"/>
    <col min="13325" max="13325" width="14.140625" bestFit="1" customWidth="1"/>
    <col min="13566" max="13566" width="31.7109375" customWidth="1"/>
    <col min="13569" max="13569" width="16.42578125" customWidth="1"/>
    <col min="13570" max="13570" width="15.140625" bestFit="1" customWidth="1"/>
    <col min="13572" max="13572" width="15" customWidth="1"/>
    <col min="13573" max="13573" width="13.7109375" customWidth="1"/>
    <col min="13575" max="13575" width="15.5703125" customWidth="1"/>
    <col min="13576" max="13576" width="13.85546875" customWidth="1"/>
    <col min="13577" max="13579" width="15.140625" bestFit="1" customWidth="1"/>
    <col min="13581" max="13581" width="14.140625" bestFit="1" customWidth="1"/>
    <col min="13822" max="13822" width="31.7109375" customWidth="1"/>
    <col min="13825" max="13825" width="16.42578125" customWidth="1"/>
    <col min="13826" max="13826" width="15.140625" bestFit="1" customWidth="1"/>
    <col min="13828" max="13828" width="15" customWidth="1"/>
    <col min="13829" max="13829" width="13.7109375" customWidth="1"/>
    <col min="13831" max="13831" width="15.5703125" customWidth="1"/>
    <col min="13832" max="13832" width="13.85546875" customWidth="1"/>
    <col min="13833" max="13835" width="15.140625" bestFit="1" customWidth="1"/>
    <col min="13837" max="13837" width="14.140625" bestFit="1" customWidth="1"/>
    <col min="14078" max="14078" width="31.7109375" customWidth="1"/>
    <col min="14081" max="14081" width="16.42578125" customWidth="1"/>
    <col min="14082" max="14082" width="15.140625" bestFit="1" customWidth="1"/>
    <col min="14084" max="14084" width="15" customWidth="1"/>
    <col min="14085" max="14085" width="13.7109375" customWidth="1"/>
    <col min="14087" max="14087" width="15.5703125" customWidth="1"/>
    <col min="14088" max="14088" width="13.85546875" customWidth="1"/>
    <col min="14089" max="14091" width="15.140625" bestFit="1" customWidth="1"/>
    <col min="14093" max="14093" width="14.140625" bestFit="1" customWidth="1"/>
    <col min="14334" max="14334" width="31.7109375" customWidth="1"/>
    <col min="14337" max="14337" width="16.42578125" customWidth="1"/>
    <col min="14338" max="14338" width="15.140625" bestFit="1" customWidth="1"/>
    <col min="14340" max="14340" width="15" customWidth="1"/>
    <col min="14341" max="14341" width="13.7109375" customWidth="1"/>
    <col min="14343" max="14343" width="15.5703125" customWidth="1"/>
    <col min="14344" max="14344" width="13.85546875" customWidth="1"/>
    <col min="14345" max="14347" width="15.140625" bestFit="1" customWidth="1"/>
    <col min="14349" max="14349" width="14.140625" bestFit="1" customWidth="1"/>
    <col min="14590" max="14590" width="31.7109375" customWidth="1"/>
    <col min="14593" max="14593" width="16.42578125" customWidth="1"/>
    <col min="14594" max="14594" width="15.140625" bestFit="1" customWidth="1"/>
    <col min="14596" max="14596" width="15" customWidth="1"/>
    <col min="14597" max="14597" width="13.7109375" customWidth="1"/>
    <col min="14599" max="14599" width="15.5703125" customWidth="1"/>
    <col min="14600" max="14600" width="13.85546875" customWidth="1"/>
    <col min="14601" max="14603" width="15.140625" bestFit="1" customWidth="1"/>
    <col min="14605" max="14605" width="14.140625" bestFit="1" customWidth="1"/>
    <col min="14846" max="14846" width="31.7109375" customWidth="1"/>
    <col min="14849" max="14849" width="16.42578125" customWidth="1"/>
    <col min="14850" max="14850" width="15.140625" bestFit="1" customWidth="1"/>
    <col min="14852" max="14852" width="15" customWidth="1"/>
    <col min="14853" max="14853" width="13.7109375" customWidth="1"/>
    <col min="14855" max="14855" width="15.5703125" customWidth="1"/>
    <col min="14856" max="14856" width="13.85546875" customWidth="1"/>
    <col min="14857" max="14859" width="15.140625" bestFit="1" customWidth="1"/>
    <col min="14861" max="14861" width="14.140625" bestFit="1" customWidth="1"/>
    <col min="15102" max="15102" width="31.7109375" customWidth="1"/>
    <col min="15105" max="15105" width="16.42578125" customWidth="1"/>
    <col min="15106" max="15106" width="15.140625" bestFit="1" customWidth="1"/>
    <col min="15108" max="15108" width="15" customWidth="1"/>
    <col min="15109" max="15109" width="13.7109375" customWidth="1"/>
    <col min="15111" max="15111" width="15.5703125" customWidth="1"/>
    <col min="15112" max="15112" width="13.85546875" customWidth="1"/>
    <col min="15113" max="15115" width="15.140625" bestFit="1" customWidth="1"/>
    <col min="15117" max="15117" width="14.140625" bestFit="1" customWidth="1"/>
    <col min="15358" max="15358" width="31.7109375" customWidth="1"/>
    <col min="15361" max="15361" width="16.42578125" customWidth="1"/>
    <col min="15362" max="15362" width="15.140625" bestFit="1" customWidth="1"/>
    <col min="15364" max="15364" width="15" customWidth="1"/>
    <col min="15365" max="15365" width="13.7109375" customWidth="1"/>
    <col min="15367" max="15367" width="15.5703125" customWidth="1"/>
    <col min="15368" max="15368" width="13.85546875" customWidth="1"/>
    <col min="15369" max="15371" width="15.140625" bestFit="1" customWidth="1"/>
    <col min="15373" max="15373" width="14.140625" bestFit="1" customWidth="1"/>
    <col min="15614" max="15614" width="31.7109375" customWidth="1"/>
    <col min="15617" max="15617" width="16.42578125" customWidth="1"/>
    <col min="15618" max="15618" width="15.140625" bestFit="1" customWidth="1"/>
    <col min="15620" max="15620" width="15" customWidth="1"/>
    <col min="15621" max="15621" width="13.7109375" customWidth="1"/>
    <col min="15623" max="15623" width="15.5703125" customWidth="1"/>
    <col min="15624" max="15624" width="13.85546875" customWidth="1"/>
    <col min="15625" max="15627" width="15.140625" bestFit="1" customWidth="1"/>
    <col min="15629" max="15629" width="14.140625" bestFit="1" customWidth="1"/>
    <col min="15870" max="15870" width="31.7109375" customWidth="1"/>
    <col min="15873" max="15873" width="16.42578125" customWidth="1"/>
    <col min="15874" max="15874" width="15.140625" bestFit="1" customWidth="1"/>
    <col min="15876" max="15876" width="15" customWidth="1"/>
    <col min="15877" max="15877" width="13.7109375" customWidth="1"/>
    <col min="15879" max="15879" width="15.5703125" customWidth="1"/>
    <col min="15880" max="15880" width="13.85546875" customWidth="1"/>
    <col min="15881" max="15883" width="15.140625" bestFit="1" customWidth="1"/>
    <col min="15885" max="15885" width="14.140625" bestFit="1" customWidth="1"/>
    <col min="16126" max="16126" width="31.7109375" customWidth="1"/>
    <col min="16129" max="16129" width="16.42578125" customWidth="1"/>
    <col min="16130" max="16130" width="15.140625" bestFit="1" customWidth="1"/>
    <col min="16132" max="16132" width="15" customWidth="1"/>
    <col min="16133" max="16133" width="13.7109375" customWidth="1"/>
    <col min="16135" max="16135" width="15.5703125" customWidth="1"/>
    <col min="16136" max="16136" width="13.85546875" customWidth="1"/>
    <col min="16137" max="16139" width="15.140625" bestFit="1" customWidth="1"/>
    <col min="16141" max="16141" width="14.140625" bestFit="1" customWidth="1"/>
  </cols>
  <sheetData>
    <row r="1" spans="1:20" s="151" customFormat="1" ht="27" customHeight="1">
      <c r="A1" s="481" t="s">
        <v>165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20" s="151" customFormat="1" ht="27" customHeight="1">
      <c r="A2" s="426" t="s">
        <v>33</v>
      </c>
      <c r="B2" s="426" t="s">
        <v>2</v>
      </c>
      <c r="C2" s="427" t="s">
        <v>3</v>
      </c>
      <c r="D2" s="427" t="s">
        <v>4</v>
      </c>
      <c r="E2" s="427" t="s">
        <v>5</v>
      </c>
      <c r="F2" s="427" t="s">
        <v>6</v>
      </c>
      <c r="G2" s="427"/>
      <c r="H2" s="427"/>
      <c r="I2" s="427"/>
      <c r="J2" s="427"/>
      <c r="K2" s="427"/>
      <c r="L2" s="427"/>
    </row>
    <row r="3" spans="1:20" ht="25.5">
      <c r="A3" s="426"/>
      <c r="B3" s="426"/>
      <c r="C3" s="427"/>
      <c r="D3" s="427"/>
      <c r="E3" s="427"/>
      <c r="F3" s="328" t="s">
        <v>7</v>
      </c>
      <c r="G3" s="328" t="s">
        <v>8</v>
      </c>
      <c r="H3" s="328" t="s">
        <v>9</v>
      </c>
      <c r="I3" s="328" t="s">
        <v>10</v>
      </c>
      <c r="J3" s="328" t="s">
        <v>11</v>
      </c>
      <c r="K3" s="328" t="s">
        <v>246</v>
      </c>
      <c r="L3" s="328" t="s">
        <v>12</v>
      </c>
    </row>
    <row r="4" spans="1:20" ht="38.25">
      <c r="A4" s="137" t="s">
        <v>166</v>
      </c>
      <c r="B4" s="138" t="s">
        <v>35</v>
      </c>
      <c r="C4" s="57">
        <v>100</v>
      </c>
      <c r="D4" s="36"/>
      <c r="E4" s="36"/>
      <c r="F4" s="30"/>
      <c r="G4" s="30"/>
      <c r="H4" s="30"/>
      <c r="I4" s="30"/>
      <c r="J4" s="30"/>
      <c r="K4" s="30"/>
      <c r="L4" s="33"/>
    </row>
    <row r="5" spans="1:20" ht="51">
      <c r="A5" s="27" t="s">
        <v>167</v>
      </c>
      <c r="B5" s="138" t="s">
        <v>35</v>
      </c>
      <c r="C5" s="57">
        <v>100</v>
      </c>
      <c r="D5" s="36"/>
      <c r="E5" s="36"/>
      <c r="F5" s="30"/>
      <c r="G5" s="30"/>
      <c r="H5" s="30"/>
      <c r="I5" s="30"/>
      <c r="J5" s="30"/>
      <c r="K5" s="30"/>
      <c r="L5" s="33"/>
    </row>
    <row r="6" spans="1:20" ht="51">
      <c r="A6" s="27" t="s">
        <v>168</v>
      </c>
      <c r="B6" s="138" t="s">
        <v>35</v>
      </c>
      <c r="C6" s="57">
        <v>100</v>
      </c>
      <c r="D6" s="36"/>
      <c r="E6" s="36"/>
      <c r="F6" s="30"/>
      <c r="G6" s="30"/>
      <c r="H6" s="30"/>
      <c r="I6" s="30"/>
      <c r="J6" s="30"/>
      <c r="K6" s="30"/>
      <c r="L6" s="33"/>
    </row>
    <row r="7" spans="1:20" ht="37.5" customHeight="1">
      <c r="A7" s="137" t="s">
        <v>169</v>
      </c>
      <c r="B7" s="138" t="s">
        <v>35</v>
      </c>
      <c r="C7" s="57">
        <v>100</v>
      </c>
      <c r="D7" s="36"/>
      <c r="E7" s="36"/>
      <c r="F7" s="36"/>
      <c r="G7" s="36"/>
      <c r="H7" s="36"/>
      <c r="I7" s="36"/>
      <c r="J7" s="36"/>
      <c r="K7" s="139"/>
      <c r="L7" s="139"/>
    </row>
    <row r="8" spans="1:20" ht="56.25" customHeight="1">
      <c r="A8" s="39" t="s">
        <v>321</v>
      </c>
      <c r="B8" s="329" t="s">
        <v>22</v>
      </c>
      <c r="C8" s="330">
        <v>1</v>
      </c>
      <c r="D8" s="36">
        <v>670000000</v>
      </c>
      <c r="E8" s="36">
        <v>670000000</v>
      </c>
      <c r="F8" s="30"/>
      <c r="G8" s="30">
        <v>670000000</v>
      </c>
      <c r="H8" s="30"/>
      <c r="I8" s="30"/>
      <c r="J8" s="30"/>
      <c r="K8" s="30"/>
      <c r="L8" s="33"/>
    </row>
    <row r="9" spans="1:20" ht="33.75" customHeight="1">
      <c r="A9" s="137" t="s">
        <v>170</v>
      </c>
      <c r="B9" s="138" t="s">
        <v>171</v>
      </c>
      <c r="C9" s="57">
        <v>60</v>
      </c>
      <c r="D9" s="36"/>
      <c r="E9" s="36"/>
      <c r="F9" s="30"/>
      <c r="G9" s="30"/>
      <c r="H9" s="30"/>
      <c r="I9" s="30"/>
      <c r="J9" s="30"/>
      <c r="K9" s="30"/>
      <c r="L9" s="33"/>
      <c r="M9" s="40"/>
      <c r="N9" s="40"/>
      <c r="O9" s="40"/>
      <c r="P9" s="40"/>
      <c r="Q9" s="40"/>
      <c r="R9" s="40"/>
      <c r="S9" s="40"/>
      <c r="T9" s="40"/>
    </row>
    <row r="10" spans="1:20" ht="25.5">
      <c r="A10" s="137" t="s">
        <v>172</v>
      </c>
      <c r="B10" s="138" t="s">
        <v>35</v>
      </c>
      <c r="C10" s="57">
        <v>30</v>
      </c>
      <c r="D10" s="36"/>
      <c r="E10" s="36">
        <v>0</v>
      </c>
      <c r="F10" s="140"/>
      <c r="G10" s="36"/>
      <c r="H10" s="36"/>
      <c r="I10" s="36"/>
      <c r="J10" s="36"/>
      <c r="K10" s="36"/>
      <c r="L10" s="36"/>
      <c r="M10" s="40"/>
      <c r="N10" s="40"/>
      <c r="O10" s="40"/>
      <c r="P10" s="40"/>
      <c r="Q10" s="40"/>
      <c r="R10" s="40"/>
      <c r="S10" s="40"/>
      <c r="T10" s="40"/>
    </row>
    <row r="11" spans="1:20" ht="25.5">
      <c r="A11" s="31" t="s">
        <v>322</v>
      </c>
      <c r="B11" s="329" t="s">
        <v>56</v>
      </c>
      <c r="C11" s="329">
        <v>1</v>
      </c>
      <c r="D11" s="357">
        <v>300000000</v>
      </c>
      <c r="E11" s="36">
        <v>300000000</v>
      </c>
      <c r="F11" s="140"/>
      <c r="G11" s="36">
        <v>300000000</v>
      </c>
      <c r="H11" s="36"/>
      <c r="I11" s="36"/>
      <c r="J11" s="36"/>
      <c r="K11" s="36"/>
      <c r="L11" s="36"/>
      <c r="M11" s="40"/>
      <c r="N11" s="40"/>
      <c r="O11" s="40"/>
      <c r="P11" s="40"/>
      <c r="Q11" s="40"/>
      <c r="R11" s="40"/>
      <c r="S11" s="40"/>
      <c r="T11" s="40"/>
    </row>
    <row r="12" spans="1:20" ht="38.25">
      <c r="A12" s="44" t="s">
        <v>173</v>
      </c>
      <c r="B12" s="141" t="s">
        <v>35</v>
      </c>
      <c r="C12" s="141">
        <v>100</v>
      </c>
      <c r="D12" s="357"/>
      <c r="E12" s="36">
        <v>0</v>
      </c>
      <c r="F12" s="140"/>
      <c r="G12" s="36"/>
      <c r="H12" s="36"/>
      <c r="I12" s="36"/>
      <c r="J12" s="36"/>
      <c r="K12" s="36"/>
      <c r="L12" s="36"/>
      <c r="M12" s="40"/>
      <c r="N12" s="40"/>
      <c r="O12" s="40"/>
      <c r="P12" s="40"/>
      <c r="Q12" s="40"/>
      <c r="R12" s="40"/>
      <c r="S12" s="40"/>
      <c r="T12" s="40"/>
    </row>
    <row r="13" spans="1:20" ht="38.25">
      <c r="A13" s="39" t="s">
        <v>323</v>
      </c>
      <c r="B13" s="329" t="s">
        <v>56</v>
      </c>
      <c r="C13" s="329">
        <v>9</v>
      </c>
      <c r="D13" s="357">
        <v>75000000</v>
      </c>
      <c r="E13" s="36">
        <v>75000000</v>
      </c>
      <c r="F13" s="140"/>
      <c r="G13" s="36">
        <v>75000000</v>
      </c>
      <c r="H13" s="36"/>
      <c r="I13" s="36"/>
      <c r="J13" s="36"/>
      <c r="K13" s="36"/>
      <c r="L13" s="36"/>
      <c r="M13" s="40"/>
      <c r="N13" s="40"/>
      <c r="O13" s="40"/>
      <c r="P13" s="40"/>
      <c r="Q13" s="40"/>
      <c r="R13" s="40"/>
      <c r="S13" s="40"/>
      <c r="T13" s="40"/>
    </row>
    <row r="14" spans="1:20" ht="38.25">
      <c r="A14" s="44" t="s">
        <v>174</v>
      </c>
      <c r="B14" s="141" t="s">
        <v>175</v>
      </c>
      <c r="C14" s="141">
        <v>1</v>
      </c>
      <c r="D14" s="357"/>
      <c r="E14" s="36"/>
      <c r="F14" s="140"/>
      <c r="G14" s="36"/>
      <c r="H14" s="36"/>
      <c r="I14" s="36"/>
      <c r="J14" s="36"/>
      <c r="K14" s="36"/>
      <c r="L14" s="36"/>
      <c r="M14" s="40"/>
      <c r="N14" s="40"/>
      <c r="O14" s="40"/>
      <c r="P14" s="40"/>
      <c r="Q14" s="40"/>
      <c r="R14" s="40"/>
      <c r="S14" s="40"/>
      <c r="T14" s="40"/>
    </row>
    <row r="15" spans="1:20" ht="25.5">
      <c r="A15" s="31" t="s">
        <v>324</v>
      </c>
      <c r="B15" s="329" t="s">
        <v>56</v>
      </c>
      <c r="C15" s="329">
        <v>1</v>
      </c>
      <c r="D15" s="357">
        <v>265000000</v>
      </c>
      <c r="E15" s="36">
        <v>265000000</v>
      </c>
      <c r="F15" s="140"/>
      <c r="G15" s="36">
        <v>265000000</v>
      </c>
      <c r="H15" s="36"/>
      <c r="I15" s="36"/>
      <c r="J15" s="36"/>
      <c r="K15" s="36"/>
      <c r="L15" s="36"/>
      <c r="M15" s="40"/>
      <c r="N15" s="40"/>
      <c r="O15" s="40"/>
      <c r="P15" s="40"/>
      <c r="Q15" s="40"/>
      <c r="R15" s="40"/>
      <c r="S15" s="40"/>
      <c r="T15" s="40"/>
    </row>
    <row r="16" spans="1:20" ht="25.5">
      <c r="A16" s="31" t="s">
        <v>322</v>
      </c>
      <c r="B16" s="329" t="s">
        <v>56</v>
      </c>
      <c r="C16" s="329">
        <v>1</v>
      </c>
      <c r="D16" s="357">
        <v>130000000</v>
      </c>
      <c r="E16" s="36">
        <v>130000000</v>
      </c>
      <c r="F16" s="140"/>
      <c r="G16" s="36">
        <v>130000000</v>
      </c>
      <c r="H16" s="36"/>
      <c r="I16" s="36"/>
      <c r="J16" s="36"/>
      <c r="K16" s="36"/>
      <c r="L16" s="36"/>
      <c r="M16" s="40"/>
      <c r="N16" s="40"/>
      <c r="O16" s="40"/>
      <c r="P16" s="40"/>
      <c r="Q16" s="40"/>
      <c r="R16" s="40"/>
      <c r="S16" s="40"/>
      <c r="T16" s="40"/>
    </row>
    <row r="17" spans="1:20">
      <c r="A17" s="31" t="s">
        <v>325</v>
      </c>
      <c r="B17" s="329" t="s">
        <v>22</v>
      </c>
      <c r="C17" s="329">
        <v>1</v>
      </c>
      <c r="D17" s="357">
        <v>105000000</v>
      </c>
      <c r="E17" s="36">
        <v>105000000</v>
      </c>
      <c r="F17" s="140"/>
      <c r="G17" s="36"/>
      <c r="H17" s="36"/>
      <c r="I17" s="36"/>
      <c r="J17" s="36">
        <v>105000000</v>
      </c>
      <c r="K17" s="36"/>
      <c r="L17" s="36"/>
      <c r="M17" s="40"/>
      <c r="N17" s="40"/>
      <c r="O17" s="40"/>
      <c r="P17" s="40"/>
      <c r="Q17" s="40"/>
      <c r="R17" s="40"/>
      <c r="S17" s="40"/>
      <c r="T17" s="40"/>
    </row>
    <row r="18" spans="1:20">
      <c r="A18" s="31" t="s">
        <v>326</v>
      </c>
      <c r="B18" s="329" t="s">
        <v>22</v>
      </c>
      <c r="C18" s="329">
        <v>1</v>
      </c>
      <c r="D18" s="357">
        <v>34126424</v>
      </c>
      <c r="E18" s="36">
        <v>34126424</v>
      </c>
      <c r="F18" s="140"/>
      <c r="G18" s="36">
        <v>34126424</v>
      </c>
      <c r="H18" s="36"/>
      <c r="I18" s="36"/>
      <c r="J18" s="36"/>
      <c r="K18" s="36"/>
      <c r="L18" s="36"/>
      <c r="M18" s="40"/>
      <c r="N18" s="40"/>
      <c r="O18" s="40"/>
      <c r="P18" s="40"/>
      <c r="Q18" s="40"/>
      <c r="R18" s="40"/>
      <c r="S18" s="40"/>
      <c r="T18" s="40"/>
    </row>
    <row r="19" spans="1:20">
      <c r="A19" s="31" t="s">
        <v>327</v>
      </c>
      <c r="B19" s="329" t="s">
        <v>22</v>
      </c>
      <c r="C19" s="329">
        <v>1</v>
      </c>
      <c r="D19" s="357">
        <v>80000000</v>
      </c>
      <c r="E19" s="36">
        <v>80000000</v>
      </c>
      <c r="F19" s="140"/>
      <c r="G19" s="36"/>
      <c r="H19" s="36"/>
      <c r="I19" s="36"/>
      <c r="J19" s="36">
        <v>80000000</v>
      </c>
      <c r="K19" s="36"/>
      <c r="L19" s="36"/>
      <c r="M19" s="40"/>
      <c r="N19" s="40"/>
      <c r="O19" s="40"/>
      <c r="P19" s="40"/>
      <c r="Q19" s="40"/>
      <c r="R19" s="40"/>
      <c r="S19" s="40"/>
      <c r="T19" s="40"/>
    </row>
    <row r="20" spans="1:20">
      <c r="A20" s="31" t="s">
        <v>328</v>
      </c>
      <c r="B20" s="329" t="s">
        <v>22</v>
      </c>
      <c r="C20" s="329">
        <v>1</v>
      </c>
      <c r="D20" s="357">
        <v>102262080.05599999</v>
      </c>
      <c r="E20" s="36">
        <v>102262080.05599999</v>
      </c>
      <c r="F20" s="140"/>
      <c r="G20" s="36">
        <v>102262080.05599999</v>
      </c>
      <c r="H20" s="36"/>
      <c r="I20" s="36"/>
      <c r="J20" s="36"/>
      <c r="K20" s="36"/>
      <c r="L20" s="36"/>
      <c r="M20" s="40"/>
      <c r="N20" s="40"/>
      <c r="O20" s="40"/>
      <c r="P20" s="40"/>
      <c r="Q20" s="40"/>
      <c r="R20" s="40"/>
      <c r="S20" s="40"/>
      <c r="T20" s="40"/>
    </row>
    <row r="21" spans="1:20" ht="38.25">
      <c r="A21" s="44" t="s">
        <v>176</v>
      </c>
      <c r="B21" s="141" t="s">
        <v>177</v>
      </c>
      <c r="C21" s="141">
        <v>1</v>
      </c>
      <c r="D21" s="357"/>
      <c r="E21" s="36"/>
      <c r="F21" s="140"/>
      <c r="G21" s="36"/>
      <c r="H21" s="36"/>
      <c r="I21" s="36"/>
      <c r="J21" s="36"/>
      <c r="K21" s="36"/>
      <c r="L21" s="36"/>
      <c r="M21" s="40"/>
      <c r="N21" s="40"/>
      <c r="O21" s="40"/>
      <c r="P21" s="40"/>
      <c r="Q21" s="40"/>
      <c r="R21" s="40"/>
      <c r="S21" s="40"/>
      <c r="T21" s="40"/>
    </row>
    <row r="22" spans="1:20" ht="25.5">
      <c r="A22" s="331" t="s">
        <v>329</v>
      </c>
      <c r="B22" s="329" t="s">
        <v>22</v>
      </c>
      <c r="C22" s="329">
        <v>1</v>
      </c>
      <c r="D22" s="357">
        <v>11300000</v>
      </c>
      <c r="E22" s="36">
        <v>11300000</v>
      </c>
      <c r="F22" s="140"/>
      <c r="G22" s="36"/>
      <c r="H22" s="36"/>
      <c r="I22" s="36"/>
      <c r="J22" s="36">
        <v>11300000</v>
      </c>
      <c r="K22" s="36"/>
      <c r="L22" s="36"/>
      <c r="M22" s="40"/>
      <c r="N22" s="40"/>
      <c r="O22" s="40"/>
      <c r="P22" s="40"/>
      <c r="Q22" s="40"/>
      <c r="R22" s="40"/>
      <c r="S22" s="40"/>
      <c r="T22" s="40"/>
    </row>
    <row r="23" spans="1:20" ht="25.5">
      <c r="A23" s="44" t="s">
        <v>178</v>
      </c>
      <c r="B23" s="142" t="s">
        <v>179</v>
      </c>
      <c r="C23" s="143">
        <v>1</v>
      </c>
      <c r="D23" s="357"/>
      <c r="E23" s="36"/>
      <c r="F23" s="140"/>
      <c r="G23" s="36"/>
      <c r="H23" s="36"/>
      <c r="I23" s="36"/>
      <c r="J23" s="36"/>
      <c r="K23" s="36"/>
      <c r="L23" s="36"/>
      <c r="M23" s="40"/>
      <c r="N23" s="40"/>
      <c r="O23" s="40"/>
      <c r="P23" s="40"/>
      <c r="Q23" s="40"/>
      <c r="R23" s="40"/>
      <c r="S23" s="40"/>
      <c r="T23" s="40"/>
    </row>
    <row r="24" spans="1:20" ht="42" customHeight="1">
      <c r="A24" s="332" t="s">
        <v>330</v>
      </c>
      <c r="B24" s="333" t="s">
        <v>22</v>
      </c>
      <c r="C24" s="330">
        <v>1</v>
      </c>
      <c r="D24" s="357">
        <v>11300000</v>
      </c>
      <c r="E24" s="36">
        <v>11300000</v>
      </c>
      <c r="F24" s="140"/>
      <c r="G24" s="36"/>
      <c r="H24" s="36"/>
      <c r="I24" s="36"/>
      <c r="J24" s="36">
        <v>11300000</v>
      </c>
      <c r="K24" s="36"/>
      <c r="L24" s="36"/>
      <c r="M24" s="40"/>
      <c r="N24" s="40"/>
      <c r="O24" s="40"/>
      <c r="P24" s="40"/>
      <c r="Q24" s="40"/>
      <c r="R24" s="40"/>
      <c r="S24" s="40"/>
      <c r="T24" s="40"/>
    </row>
    <row r="25" spans="1:20" ht="51">
      <c r="A25" s="144" t="s">
        <v>180</v>
      </c>
      <c r="B25" s="141" t="s">
        <v>81</v>
      </c>
      <c r="C25" s="141">
        <v>1</v>
      </c>
      <c r="D25" s="357"/>
      <c r="E25" s="36"/>
      <c r="F25" s="140"/>
      <c r="G25" s="36"/>
      <c r="H25" s="36"/>
      <c r="I25" s="36"/>
      <c r="J25" s="36"/>
      <c r="K25" s="36"/>
      <c r="L25" s="36"/>
      <c r="M25" s="40"/>
      <c r="N25" s="40"/>
      <c r="O25" s="40"/>
      <c r="P25" s="40"/>
      <c r="Q25" s="40"/>
      <c r="R25" s="40"/>
      <c r="S25" s="40"/>
      <c r="T25" s="40"/>
    </row>
    <row r="26" spans="1:20" ht="25.5">
      <c r="A26" s="39" t="s">
        <v>331</v>
      </c>
      <c r="B26" s="329" t="s">
        <v>56</v>
      </c>
      <c r="C26" s="329">
        <v>1</v>
      </c>
      <c r="D26" s="357">
        <v>135000000</v>
      </c>
      <c r="E26" s="36">
        <v>135000000</v>
      </c>
      <c r="F26" s="140"/>
      <c r="G26" s="36"/>
      <c r="H26" s="36"/>
      <c r="I26" s="36"/>
      <c r="J26" s="36">
        <v>135000000</v>
      </c>
      <c r="K26" s="36"/>
      <c r="L26" s="36"/>
      <c r="M26" s="40"/>
      <c r="N26" s="40"/>
      <c r="O26" s="40"/>
      <c r="P26" s="40"/>
      <c r="Q26" s="40"/>
      <c r="R26" s="40"/>
      <c r="S26" s="40"/>
      <c r="T26" s="40"/>
    </row>
    <row r="27" spans="1:20" ht="38.25">
      <c r="A27" s="39" t="s">
        <v>332</v>
      </c>
      <c r="B27" s="329" t="s">
        <v>22</v>
      </c>
      <c r="C27" s="329">
        <v>1</v>
      </c>
      <c r="D27" s="164">
        <v>91195145</v>
      </c>
      <c r="E27" s="36">
        <v>91195145</v>
      </c>
      <c r="F27" s="140"/>
      <c r="G27" s="36"/>
      <c r="H27" s="36"/>
      <c r="I27" s="36"/>
      <c r="J27" s="36">
        <v>91195145</v>
      </c>
      <c r="K27" s="36"/>
      <c r="L27" s="36"/>
    </row>
    <row r="28" spans="1:20" ht="25.5">
      <c r="A28" s="39" t="s">
        <v>377</v>
      </c>
      <c r="B28" s="329" t="s">
        <v>22</v>
      </c>
      <c r="C28" s="329">
        <v>1</v>
      </c>
      <c r="D28" s="357">
        <v>20000000</v>
      </c>
      <c r="E28" s="36">
        <v>20000000</v>
      </c>
      <c r="F28" s="140"/>
      <c r="G28" s="36"/>
      <c r="H28" s="36"/>
      <c r="I28" s="36"/>
      <c r="J28" s="36">
        <v>20000000</v>
      </c>
      <c r="K28" s="36"/>
      <c r="L28" s="36"/>
    </row>
    <row r="29" spans="1:20" ht="25.5">
      <c r="A29" s="39" t="s">
        <v>333</v>
      </c>
      <c r="B29" s="329" t="s">
        <v>22</v>
      </c>
      <c r="C29" s="329">
        <v>1</v>
      </c>
      <c r="D29" s="357">
        <v>1506000</v>
      </c>
      <c r="E29" s="36">
        <v>1506000</v>
      </c>
      <c r="F29" s="140"/>
      <c r="G29" s="36"/>
      <c r="H29" s="36"/>
      <c r="I29" s="36"/>
      <c r="J29" s="36">
        <v>1506000</v>
      </c>
      <c r="K29" s="36"/>
      <c r="L29" s="36"/>
    </row>
    <row r="30" spans="1:20" ht="51">
      <c r="A30" s="144" t="s">
        <v>181</v>
      </c>
      <c r="B30" s="141" t="s">
        <v>14</v>
      </c>
      <c r="C30" s="141">
        <v>100</v>
      </c>
      <c r="D30" s="36"/>
      <c r="E30" s="36"/>
      <c r="F30" s="140"/>
      <c r="G30" s="36"/>
      <c r="H30" s="36"/>
      <c r="I30" s="36"/>
      <c r="J30" s="36"/>
      <c r="K30" s="36"/>
      <c r="L30" s="36"/>
    </row>
    <row r="31" spans="1:20" ht="25.5">
      <c r="A31" s="39" t="s">
        <v>334</v>
      </c>
      <c r="B31" s="329" t="s">
        <v>56</v>
      </c>
      <c r="C31" s="329">
        <v>4</v>
      </c>
      <c r="D31" s="36">
        <v>3500000</v>
      </c>
      <c r="E31" s="36">
        <v>14000000</v>
      </c>
      <c r="F31" s="140"/>
      <c r="G31" s="36"/>
      <c r="H31" s="36"/>
      <c r="I31" s="36"/>
      <c r="J31" s="36">
        <v>14000000</v>
      </c>
      <c r="K31" s="36"/>
      <c r="L31" s="36"/>
    </row>
    <row r="32" spans="1:20" ht="38.25">
      <c r="A32" s="144" t="s">
        <v>182</v>
      </c>
      <c r="B32" s="141" t="s">
        <v>183</v>
      </c>
      <c r="C32" s="141">
        <v>37</v>
      </c>
      <c r="D32" s="357"/>
      <c r="E32" s="36"/>
      <c r="F32" s="140"/>
      <c r="G32" s="36"/>
      <c r="H32" s="36"/>
      <c r="I32" s="36"/>
      <c r="J32" s="36"/>
      <c r="K32" s="36"/>
      <c r="L32" s="36"/>
    </row>
    <row r="33" spans="1:23" ht="33.75" customHeight="1">
      <c r="A33" s="39" t="s">
        <v>335</v>
      </c>
      <c r="B33" s="329" t="s">
        <v>56</v>
      </c>
      <c r="C33" s="329">
        <v>4</v>
      </c>
      <c r="D33" s="164">
        <v>3500000</v>
      </c>
      <c r="E33" s="36">
        <v>14000000</v>
      </c>
      <c r="F33" s="140"/>
      <c r="G33" s="36"/>
      <c r="H33" s="36"/>
      <c r="I33" s="36"/>
      <c r="J33" s="36">
        <v>14000000</v>
      </c>
      <c r="K33" s="36"/>
      <c r="L33" s="36"/>
    </row>
    <row r="34" spans="1:23" ht="41.25" customHeight="1">
      <c r="A34" s="144" t="s">
        <v>184</v>
      </c>
      <c r="B34" s="141" t="s">
        <v>185</v>
      </c>
      <c r="C34" s="145">
        <v>1</v>
      </c>
      <c r="D34" s="36"/>
      <c r="E34" s="36"/>
      <c r="F34" s="140"/>
      <c r="G34" s="36"/>
      <c r="H34" s="36"/>
      <c r="I34" s="36"/>
      <c r="J34" s="36"/>
      <c r="K34" s="36"/>
      <c r="L34" s="36"/>
    </row>
    <row r="35" spans="1:23" ht="56.25" customHeight="1">
      <c r="A35" s="39" t="s">
        <v>336</v>
      </c>
      <c r="B35" s="329" t="s">
        <v>56</v>
      </c>
      <c r="C35" s="139">
        <v>1</v>
      </c>
      <c r="D35" s="36">
        <v>145000000</v>
      </c>
      <c r="E35" s="36">
        <v>145000000</v>
      </c>
      <c r="F35" s="140"/>
      <c r="G35" s="36"/>
      <c r="H35" s="36"/>
      <c r="I35" s="36"/>
      <c r="J35" s="36">
        <v>145000000</v>
      </c>
      <c r="K35" s="36"/>
      <c r="L35" s="36"/>
    </row>
    <row r="36" spans="1:23" ht="31.5" customHeight="1">
      <c r="A36" s="137" t="s">
        <v>186</v>
      </c>
      <c r="B36" s="146" t="s">
        <v>14</v>
      </c>
      <c r="C36" s="147">
        <v>90</v>
      </c>
      <c r="D36" s="36"/>
      <c r="E36" s="36"/>
      <c r="F36" s="140"/>
      <c r="G36" s="36"/>
      <c r="H36" s="36"/>
      <c r="I36" s="36"/>
      <c r="J36" s="36"/>
      <c r="K36" s="36"/>
      <c r="L36" s="36"/>
    </row>
    <row r="37" spans="1:23" ht="31.5" customHeight="1">
      <c r="A37" s="39" t="s">
        <v>337</v>
      </c>
      <c r="B37" s="329" t="s">
        <v>56</v>
      </c>
      <c r="C37" s="139">
        <v>1</v>
      </c>
      <c r="D37" s="36">
        <v>33500000</v>
      </c>
      <c r="E37" s="36">
        <v>33500000</v>
      </c>
      <c r="F37" s="140"/>
      <c r="G37" s="36"/>
      <c r="H37" s="36"/>
      <c r="I37" s="36"/>
      <c r="J37" s="36">
        <v>33500000</v>
      </c>
      <c r="K37" s="36"/>
      <c r="L37" s="36"/>
    </row>
    <row r="38" spans="1:23" ht="42" customHeight="1">
      <c r="A38" s="44" t="s">
        <v>64</v>
      </c>
      <c r="B38" s="47" t="s">
        <v>65</v>
      </c>
      <c r="C38" s="47">
        <v>100</v>
      </c>
      <c r="D38" s="36"/>
      <c r="E38" s="36"/>
      <c r="F38" s="140"/>
      <c r="G38" s="36"/>
      <c r="H38" s="36"/>
      <c r="I38" s="36"/>
      <c r="J38" s="36"/>
      <c r="K38" s="36"/>
      <c r="L38" s="36"/>
    </row>
    <row r="39" spans="1:23" ht="26.25" customHeight="1">
      <c r="A39" s="31" t="s">
        <v>243</v>
      </c>
      <c r="B39" s="34" t="s">
        <v>22</v>
      </c>
      <c r="C39" s="37">
        <v>1</v>
      </c>
      <c r="D39" s="36">
        <v>5000000</v>
      </c>
      <c r="E39" s="36">
        <v>5000000</v>
      </c>
      <c r="F39" s="140"/>
      <c r="G39" s="36"/>
      <c r="H39" s="36"/>
      <c r="I39" s="36"/>
      <c r="J39" s="36">
        <v>5000000</v>
      </c>
      <c r="K39" s="36"/>
      <c r="L39" s="36"/>
    </row>
    <row r="40" spans="1:23" s="384" customFormat="1" ht="29.25" customHeight="1">
      <c r="A40" s="31" t="s">
        <v>376</v>
      </c>
      <c r="B40" s="32" t="s">
        <v>22</v>
      </c>
      <c r="C40" s="33">
        <v>1</v>
      </c>
      <c r="D40" s="36">
        <v>13804855.424000001</v>
      </c>
      <c r="E40" s="36">
        <v>13804855.424000001</v>
      </c>
      <c r="F40" s="140"/>
      <c r="G40" s="36"/>
      <c r="H40" s="36"/>
      <c r="I40" s="36"/>
      <c r="J40" s="36">
        <v>13804855.424000001</v>
      </c>
      <c r="K40" s="36"/>
      <c r="L40" s="36"/>
      <c r="M40" s="40"/>
      <c r="N40" s="383"/>
      <c r="O40" s="40"/>
      <c r="P40" s="40"/>
      <c r="Q40" s="40"/>
      <c r="R40" s="40"/>
      <c r="S40" s="40"/>
      <c r="T40" s="40"/>
      <c r="U40" s="40"/>
      <c r="V40" s="40"/>
      <c r="W40" s="40"/>
    </row>
    <row r="41" spans="1:23" ht="21.75" customHeight="1">
      <c r="A41" s="31" t="s">
        <v>244</v>
      </c>
      <c r="B41" s="34" t="s">
        <v>22</v>
      </c>
      <c r="C41" s="37">
        <v>1</v>
      </c>
      <c r="D41" s="36">
        <v>3000000</v>
      </c>
      <c r="E41" s="36">
        <v>3000000</v>
      </c>
      <c r="F41" s="140"/>
      <c r="G41" s="36">
        <v>138808</v>
      </c>
      <c r="H41" s="36"/>
      <c r="I41" s="36"/>
      <c r="J41" s="36">
        <v>2861192</v>
      </c>
      <c r="K41" s="36"/>
      <c r="L41" s="36"/>
    </row>
    <row r="42" spans="1:23" ht="30.75" customHeight="1">
      <c r="A42" s="119" t="s">
        <v>163</v>
      </c>
      <c r="B42" s="130" t="s">
        <v>22</v>
      </c>
      <c r="C42" s="130">
        <v>1</v>
      </c>
      <c r="D42" s="36">
        <v>50000000</v>
      </c>
      <c r="E42" s="36">
        <v>50000000</v>
      </c>
      <c r="F42" s="140"/>
      <c r="G42" s="36"/>
      <c r="H42" s="36"/>
      <c r="I42" s="36"/>
      <c r="J42" s="36">
        <v>50000000</v>
      </c>
      <c r="K42" s="36"/>
      <c r="L42" s="36"/>
    </row>
    <row r="43" spans="1:23" ht="127.5">
      <c r="A43" s="119" t="s">
        <v>164</v>
      </c>
      <c r="B43" s="130" t="s">
        <v>22</v>
      </c>
      <c r="C43" s="130">
        <v>1</v>
      </c>
      <c r="D43" s="36">
        <v>70000000</v>
      </c>
      <c r="E43" s="36">
        <v>70000000</v>
      </c>
      <c r="F43" s="140"/>
      <c r="G43" s="36"/>
      <c r="H43" s="36"/>
      <c r="I43" s="36"/>
      <c r="J43" s="36">
        <v>70000000</v>
      </c>
      <c r="K43" s="36"/>
      <c r="L43" s="36"/>
    </row>
    <row r="44" spans="1:23">
      <c r="A44" s="392" t="s">
        <v>27</v>
      </c>
      <c r="B44" s="392"/>
      <c r="C44" s="392"/>
      <c r="D44" s="392"/>
      <c r="E44" s="148">
        <v>2379994504.4799995</v>
      </c>
      <c r="F44" s="148">
        <v>0</v>
      </c>
      <c r="G44" s="148">
        <v>1576527312.056</v>
      </c>
      <c r="H44" s="148">
        <v>0</v>
      </c>
      <c r="I44" s="148">
        <v>0</v>
      </c>
      <c r="J44" s="148">
        <v>803467192.42400002</v>
      </c>
      <c r="K44" s="148">
        <v>0</v>
      </c>
      <c r="L44" s="148">
        <v>0</v>
      </c>
    </row>
    <row r="45" spans="1:23">
      <c r="A45" s="393" t="s">
        <v>28</v>
      </c>
      <c r="B45" s="393"/>
      <c r="C45" s="393"/>
      <c r="D45" s="393"/>
      <c r="E45" s="149">
        <v>2379994504</v>
      </c>
      <c r="F45" s="149">
        <v>0</v>
      </c>
      <c r="G45" s="149">
        <v>1576527312</v>
      </c>
      <c r="H45" s="149">
        <v>0</v>
      </c>
      <c r="I45" s="149">
        <v>0</v>
      </c>
      <c r="J45" s="149">
        <v>803467192</v>
      </c>
      <c r="K45" s="149">
        <v>0</v>
      </c>
      <c r="L45" s="149">
        <v>0</v>
      </c>
    </row>
    <row r="46" spans="1:23">
      <c r="A46" s="392" t="s">
        <v>29</v>
      </c>
      <c r="B46" s="392"/>
      <c r="C46" s="392"/>
      <c r="D46" s="392"/>
      <c r="E46" s="41">
        <v>-0.47999954223632813</v>
      </c>
      <c r="F46" s="41">
        <v>0</v>
      </c>
      <c r="G46" s="41">
        <v>-5.5999994277954102E-2</v>
      </c>
      <c r="H46" s="41">
        <v>0</v>
      </c>
      <c r="I46" s="41">
        <v>0</v>
      </c>
      <c r="J46" s="41">
        <v>-0.42400002479553223</v>
      </c>
      <c r="K46" s="41">
        <v>0</v>
      </c>
      <c r="L46" s="41">
        <v>0</v>
      </c>
    </row>
    <row r="47" spans="1:23">
      <c r="D47" s="150"/>
      <c r="E47" s="150"/>
      <c r="F47" s="150"/>
      <c r="G47" s="150"/>
      <c r="H47" s="150"/>
      <c r="I47" s="150"/>
      <c r="J47" s="150"/>
      <c r="K47" s="150"/>
      <c r="L47" s="150"/>
    </row>
    <row r="48" spans="1:23">
      <c r="A48" s="61"/>
      <c r="B48" s="420" t="s">
        <v>30</v>
      </c>
      <c r="C48" s="420"/>
      <c r="D48" s="420"/>
      <c r="E48" s="420"/>
      <c r="F48" s="150"/>
      <c r="G48" s="150"/>
      <c r="H48" s="150"/>
      <c r="I48" s="150"/>
      <c r="J48" s="150"/>
      <c r="K48" s="150"/>
      <c r="L48" s="150"/>
    </row>
    <row r="49" spans="1:12">
      <c r="A49" s="62"/>
      <c r="B49" s="420" t="s">
        <v>31</v>
      </c>
      <c r="C49" s="420"/>
      <c r="D49" s="420"/>
      <c r="E49" s="420"/>
      <c r="F49" s="150"/>
      <c r="G49" s="150"/>
      <c r="H49" s="150"/>
      <c r="I49" s="150"/>
      <c r="J49" s="150"/>
      <c r="K49" s="150"/>
      <c r="L49" s="150"/>
    </row>
    <row r="50" spans="1:12">
      <c r="D50" s="150"/>
      <c r="E50" s="150"/>
      <c r="F50" s="150"/>
      <c r="G50" s="150"/>
      <c r="H50" s="150"/>
      <c r="I50" s="150"/>
      <c r="J50" s="243"/>
      <c r="K50" s="243"/>
      <c r="L50" s="150"/>
    </row>
    <row r="51" spans="1:12">
      <c r="D51" s="150"/>
      <c r="E51" s="150"/>
      <c r="F51" s="150"/>
      <c r="G51" s="150"/>
      <c r="H51" s="150"/>
      <c r="I51" s="150"/>
      <c r="J51" s="150"/>
      <c r="K51" s="150"/>
      <c r="L51" s="150"/>
    </row>
  </sheetData>
  <mergeCells count="12">
    <mergeCell ref="A44:D44"/>
    <mergeCell ref="A45:D45"/>
    <mergeCell ref="A46:D46"/>
    <mergeCell ref="B48:E48"/>
    <mergeCell ref="B49:E49"/>
    <mergeCell ref="A1:L1"/>
    <mergeCell ref="A2:A3"/>
    <mergeCell ref="B2:B3"/>
    <mergeCell ref="C2:C3"/>
    <mergeCell ref="D2:D3"/>
    <mergeCell ref="E2:E3"/>
    <mergeCell ref="F2:L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2"/>
  <sheetViews>
    <sheetView zoomScale="90" zoomScaleNormal="90" workbookViewId="0">
      <pane xSplit="4" ySplit="3" topLeftCell="E12" activePane="bottomRight" state="frozen"/>
      <selection pane="topRight" activeCell="F1" sqref="F1"/>
      <selection pane="bottomLeft" activeCell="A4" sqref="A4"/>
      <selection pane="bottomRight" sqref="A1:L1"/>
    </sheetView>
  </sheetViews>
  <sheetFormatPr baseColWidth="10" defaultRowHeight="12.75"/>
  <cols>
    <col min="1" max="1" width="33.5703125" style="152" customWidth="1"/>
    <col min="2" max="2" width="18.85546875" style="152" bestFit="1" customWidth="1"/>
    <col min="3" max="3" width="11.42578125" style="152"/>
    <col min="4" max="4" width="18.5703125" style="152" customWidth="1"/>
    <col min="5" max="5" width="14.140625" style="152" customWidth="1"/>
    <col min="6" max="6" width="15.140625" style="152" customWidth="1"/>
    <col min="7" max="7" width="16" style="152" customWidth="1"/>
    <col min="8" max="8" width="15.28515625" style="152" customWidth="1"/>
    <col min="9" max="9" width="11.42578125" style="152"/>
    <col min="10" max="11" width="16.140625" style="152" customWidth="1"/>
    <col min="12" max="12" width="11.42578125" style="152"/>
    <col min="13" max="13" width="13.85546875" style="152" bestFit="1" customWidth="1"/>
    <col min="14" max="256" width="11.42578125" style="152"/>
    <col min="257" max="257" width="33.5703125" style="152" customWidth="1"/>
    <col min="258" max="258" width="18.85546875" style="152" bestFit="1" customWidth="1"/>
    <col min="259" max="259" width="11.42578125" style="152"/>
    <col min="260" max="260" width="18.5703125" style="152" customWidth="1"/>
    <col min="261" max="261" width="14.140625" style="152" customWidth="1"/>
    <col min="262" max="262" width="15.140625" style="152" customWidth="1"/>
    <col min="263" max="263" width="16" style="152" customWidth="1"/>
    <col min="264" max="265" width="11.42578125" style="152"/>
    <col min="266" max="266" width="16.140625" style="152" customWidth="1"/>
    <col min="267" max="268" width="11.42578125" style="152"/>
    <col min="269" max="269" width="13.85546875" style="152" bestFit="1" customWidth="1"/>
    <col min="270" max="512" width="11.42578125" style="152"/>
    <col min="513" max="513" width="33.5703125" style="152" customWidth="1"/>
    <col min="514" max="514" width="18.85546875" style="152" bestFit="1" customWidth="1"/>
    <col min="515" max="515" width="11.42578125" style="152"/>
    <col min="516" max="516" width="18.5703125" style="152" customWidth="1"/>
    <col min="517" max="517" width="14.140625" style="152" customWidth="1"/>
    <col min="518" max="518" width="15.140625" style="152" customWidth="1"/>
    <col min="519" max="519" width="16" style="152" customWidth="1"/>
    <col min="520" max="521" width="11.42578125" style="152"/>
    <col min="522" max="522" width="16.140625" style="152" customWidth="1"/>
    <col min="523" max="524" width="11.42578125" style="152"/>
    <col min="525" max="525" width="13.85546875" style="152" bestFit="1" customWidth="1"/>
    <col min="526" max="768" width="11.42578125" style="152"/>
    <col min="769" max="769" width="33.5703125" style="152" customWidth="1"/>
    <col min="770" max="770" width="18.85546875" style="152" bestFit="1" customWidth="1"/>
    <col min="771" max="771" width="11.42578125" style="152"/>
    <col min="772" max="772" width="18.5703125" style="152" customWidth="1"/>
    <col min="773" max="773" width="14.140625" style="152" customWidth="1"/>
    <col min="774" max="774" width="15.140625" style="152" customWidth="1"/>
    <col min="775" max="775" width="16" style="152" customWidth="1"/>
    <col min="776" max="777" width="11.42578125" style="152"/>
    <col min="778" max="778" width="16.140625" style="152" customWidth="1"/>
    <col min="779" max="780" width="11.42578125" style="152"/>
    <col min="781" max="781" width="13.85546875" style="152" bestFit="1" customWidth="1"/>
    <col min="782" max="1024" width="11.42578125" style="152"/>
    <col min="1025" max="1025" width="33.5703125" style="152" customWidth="1"/>
    <col min="1026" max="1026" width="18.85546875" style="152" bestFit="1" customWidth="1"/>
    <col min="1027" max="1027" width="11.42578125" style="152"/>
    <col min="1028" max="1028" width="18.5703125" style="152" customWidth="1"/>
    <col min="1029" max="1029" width="14.140625" style="152" customWidth="1"/>
    <col min="1030" max="1030" width="15.140625" style="152" customWidth="1"/>
    <col min="1031" max="1031" width="16" style="152" customWidth="1"/>
    <col min="1032" max="1033" width="11.42578125" style="152"/>
    <col min="1034" max="1034" width="16.140625" style="152" customWidth="1"/>
    <col min="1035" max="1036" width="11.42578125" style="152"/>
    <col min="1037" max="1037" width="13.85546875" style="152" bestFit="1" customWidth="1"/>
    <col min="1038" max="1280" width="11.42578125" style="152"/>
    <col min="1281" max="1281" width="33.5703125" style="152" customWidth="1"/>
    <col min="1282" max="1282" width="18.85546875" style="152" bestFit="1" customWidth="1"/>
    <col min="1283" max="1283" width="11.42578125" style="152"/>
    <col min="1284" max="1284" width="18.5703125" style="152" customWidth="1"/>
    <col min="1285" max="1285" width="14.140625" style="152" customWidth="1"/>
    <col min="1286" max="1286" width="15.140625" style="152" customWidth="1"/>
    <col min="1287" max="1287" width="16" style="152" customWidth="1"/>
    <col min="1288" max="1289" width="11.42578125" style="152"/>
    <col min="1290" max="1290" width="16.140625" style="152" customWidth="1"/>
    <col min="1291" max="1292" width="11.42578125" style="152"/>
    <col min="1293" max="1293" width="13.85546875" style="152" bestFit="1" customWidth="1"/>
    <col min="1294" max="1536" width="11.42578125" style="152"/>
    <col min="1537" max="1537" width="33.5703125" style="152" customWidth="1"/>
    <col min="1538" max="1538" width="18.85546875" style="152" bestFit="1" customWidth="1"/>
    <col min="1539" max="1539" width="11.42578125" style="152"/>
    <col min="1540" max="1540" width="18.5703125" style="152" customWidth="1"/>
    <col min="1541" max="1541" width="14.140625" style="152" customWidth="1"/>
    <col min="1542" max="1542" width="15.140625" style="152" customWidth="1"/>
    <col min="1543" max="1543" width="16" style="152" customWidth="1"/>
    <col min="1544" max="1545" width="11.42578125" style="152"/>
    <col min="1546" max="1546" width="16.140625" style="152" customWidth="1"/>
    <col min="1547" max="1548" width="11.42578125" style="152"/>
    <col min="1549" max="1549" width="13.85546875" style="152" bestFit="1" customWidth="1"/>
    <col min="1550" max="1792" width="11.42578125" style="152"/>
    <col min="1793" max="1793" width="33.5703125" style="152" customWidth="1"/>
    <col min="1794" max="1794" width="18.85546875" style="152" bestFit="1" customWidth="1"/>
    <col min="1795" max="1795" width="11.42578125" style="152"/>
    <col min="1796" max="1796" width="18.5703125" style="152" customWidth="1"/>
    <col min="1797" max="1797" width="14.140625" style="152" customWidth="1"/>
    <col min="1798" max="1798" width="15.140625" style="152" customWidth="1"/>
    <col min="1799" max="1799" width="16" style="152" customWidth="1"/>
    <col min="1800" max="1801" width="11.42578125" style="152"/>
    <col min="1802" max="1802" width="16.140625" style="152" customWidth="1"/>
    <col min="1803" max="1804" width="11.42578125" style="152"/>
    <col min="1805" max="1805" width="13.85546875" style="152" bestFit="1" customWidth="1"/>
    <col min="1806" max="2048" width="11.42578125" style="152"/>
    <col min="2049" max="2049" width="33.5703125" style="152" customWidth="1"/>
    <col min="2050" max="2050" width="18.85546875" style="152" bestFit="1" customWidth="1"/>
    <col min="2051" max="2051" width="11.42578125" style="152"/>
    <col min="2052" max="2052" width="18.5703125" style="152" customWidth="1"/>
    <col min="2053" max="2053" width="14.140625" style="152" customWidth="1"/>
    <col min="2054" max="2054" width="15.140625" style="152" customWidth="1"/>
    <col min="2055" max="2055" width="16" style="152" customWidth="1"/>
    <col min="2056" max="2057" width="11.42578125" style="152"/>
    <col min="2058" max="2058" width="16.140625" style="152" customWidth="1"/>
    <col min="2059" max="2060" width="11.42578125" style="152"/>
    <col min="2061" max="2061" width="13.85546875" style="152" bestFit="1" customWidth="1"/>
    <col min="2062" max="2304" width="11.42578125" style="152"/>
    <col min="2305" max="2305" width="33.5703125" style="152" customWidth="1"/>
    <col min="2306" max="2306" width="18.85546875" style="152" bestFit="1" customWidth="1"/>
    <col min="2307" max="2307" width="11.42578125" style="152"/>
    <col min="2308" max="2308" width="18.5703125" style="152" customWidth="1"/>
    <col min="2309" max="2309" width="14.140625" style="152" customWidth="1"/>
    <col min="2310" max="2310" width="15.140625" style="152" customWidth="1"/>
    <col min="2311" max="2311" width="16" style="152" customWidth="1"/>
    <col min="2312" max="2313" width="11.42578125" style="152"/>
    <col min="2314" max="2314" width="16.140625" style="152" customWidth="1"/>
    <col min="2315" max="2316" width="11.42578125" style="152"/>
    <col min="2317" max="2317" width="13.85546875" style="152" bestFit="1" customWidth="1"/>
    <col min="2318" max="2560" width="11.42578125" style="152"/>
    <col min="2561" max="2561" width="33.5703125" style="152" customWidth="1"/>
    <col min="2562" max="2562" width="18.85546875" style="152" bestFit="1" customWidth="1"/>
    <col min="2563" max="2563" width="11.42578125" style="152"/>
    <col min="2564" max="2564" width="18.5703125" style="152" customWidth="1"/>
    <col min="2565" max="2565" width="14.140625" style="152" customWidth="1"/>
    <col min="2566" max="2566" width="15.140625" style="152" customWidth="1"/>
    <col min="2567" max="2567" width="16" style="152" customWidth="1"/>
    <col min="2568" max="2569" width="11.42578125" style="152"/>
    <col min="2570" max="2570" width="16.140625" style="152" customWidth="1"/>
    <col min="2571" max="2572" width="11.42578125" style="152"/>
    <col min="2573" max="2573" width="13.85546875" style="152" bestFit="1" customWidth="1"/>
    <col min="2574" max="2816" width="11.42578125" style="152"/>
    <col min="2817" max="2817" width="33.5703125" style="152" customWidth="1"/>
    <col min="2818" max="2818" width="18.85546875" style="152" bestFit="1" customWidth="1"/>
    <col min="2819" max="2819" width="11.42578125" style="152"/>
    <col min="2820" max="2820" width="18.5703125" style="152" customWidth="1"/>
    <col min="2821" max="2821" width="14.140625" style="152" customWidth="1"/>
    <col min="2822" max="2822" width="15.140625" style="152" customWidth="1"/>
    <col min="2823" max="2823" width="16" style="152" customWidth="1"/>
    <col min="2824" max="2825" width="11.42578125" style="152"/>
    <col min="2826" max="2826" width="16.140625" style="152" customWidth="1"/>
    <col min="2827" max="2828" width="11.42578125" style="152"/>
    <col min="2829" max="2829" width="13.85546875" style="152" bestFit="1" customWidth="1"/>
    <col min="2830" max="3072" width="11.42578125" style="152"/>
    <col min="3073" max="3073" width="33.5703125" style="152" customWidth="1"/>
    <col min="3074" max="3074" width="18.85546875" style="152" bestFit="1" customWidth="1"/>
    <col min="3075" max="3075" width="11.42578125" style="152"/>
    <col min="3076" max="3076" width="18.5703125" style="152" customWidth="1"/>
    <col min="3077" max="3077" width="14.140625" style="152" customWidth="1"/>
    <col min="3078" max="3078" width="15.140625" style="152" customWidth="1"/>
    <col min="3079" max="3079" width="16" style="152" customWidth="1"/>
    <col min="3080" max="3081" width="11.42578125" style="152"/>
    <col min="3082" max="3082" width="16.140625" style="152" customWidth="1"/>
    <col min="3083" max="3084" width="11.42578125" style="152"/>
    <col min="3085" max="3085" width="13.85546875" style="152" bestFit="1" customWidth="1"/>
    <col min="3086" max="3328" width="11.42578125" style="152"/>
    <col min="3329" max="3329" width="33.5703125" style="152" customWidth="1"/>
    <col min="3330" max="3330" width="18.85546875" style="152" bestFit="1" customWidth="1"/>
    <col min="3331" max="3331" width="11.42578125" style="152"/>
    <col min="3332" max="3332" width="18.5703125" style="152" customWidth="1"/>
    <col min="3333" max="3333" width="14.140625" style="152" customWidth="1"/>
    <col min="3334" max="3334" width="15.140625" style="152" customWidth="1"/>
    <col min="3335" max="3335" width="16" style="152" customWidth="1"/>
    <col min="3336" max="3337" width="11.42578125" style="152"/>
    <col min="3338" max="3338" width="16.140625" style="152" customWidth="1"/>
    <col min="3339" max="3340" width="11.42578125" style="152"/>
    <col min="3341" max="3341" width="13.85546875" style="152" bestFit="1" customWidth="1"/>
    <col min="3342" max="3584" width="11.42578125" style="152"/>
    <col min="3585" max="3585" width="33.5703125" style="152" customWidth="1"/>
    <col min="3586" max="3586" width="18.85546875" style="152" bestFit="1" customWidth="1"/>
    <col min="3587" max="3587" width="11.42578125" style="152"/>
    <col min="3588" max="3588" width="18.5703125" style="152" customWidth="1"/>
    <col min="3589" max="3589" width="14.140625" style="152" customWidth="1"/>
    <col min="3590" max="3590" width="15.140625" style="152" customWidth="1"/>
    <col min="3591" max="3591" width="16" style="152" customWidth="1"/>
    <col min="3592" max="3593" width="11.42578125" style="152"/>
    <col min="3594" max="3594" width="16.140625" style="152" customWidth="1"/>
    <col min="3595" max="3596" width="11.42578125" style="152"/>
    <col min="3597" max="3597" width="13.85546875" style="152" bestFit="1" customWidth="1"/>
    <col min="3598" max="3840" width="11.42578125" style="152"/>
    <col min="3841" max="3841" width="33.5703125" style="152" customWidth="1"/>
    <col min="3842" max="3842" width="18.85546875" style="152" bestFit="1" customWidth="1"/>
    <col min="3843" max="3843" width="11.42578125" style="152"/>
    <col min="3844" max="3844" width="18.5703125" style="152" customWidth="1"/>
    <col min="3845" max="3845" width="14.140625" style="152" customWidth="1"/>
    <col min="3846" max="3846" width="15.140625" style="152" customWidth="1"/>
    <col min="3847" max="3847" width="16" style="152" customWidth="1"/>
    <col min="3848" max="3849" width="11.42578125" style="152"/>
    <col min="3850" max="3850" width="16.140625" style="152" customWidth="1"/>
    <col min="3851" max="3852" width="11.42578125" style="152"/>
    <col min="3853" max="3853" width="13.85546875" style="152" bestFit="1" customWidth="1"/>
    <col min="3854" max="4096" width="11.42578125" style="152"/>
    <col min="4097" max="4097" width="33.5703125" style="152" customWidth="1"/>
    <col min="4098" max="4098" width="18.85546875" style="152" bestFit="1" customWidth="1"/>
    <col min="4099" max="4099" width="11.42578125" style="152"/>
    <col min="4100" max="4100" width="18.5703125" style="152" customWidth="1"/>
    <col min="4101" max="4101" width="14.140625" style="152" customWidth="1"/>
    <col min="4102" max="4102" width="15.140625" style="152" customWidth="1"/>
    <col min="4103" max="4103" width="16" style="152" customWidth="1"/>
    <col min="4104" max="4105" width="11.42578125" style="152"/>
    <col min="4106" max="4106" width="16.140625" style="152" customWidth="1"/>
    <col min="4107" max="4108" width="11.42578125" style="152"/>
    <col min="4109" max="4109" width="13.85546875" style="152" bestFit="1" customWidth="1"/>
    <col min="4110" max="4352" width="11.42578125" style="152"/>
    <col min="4353" max="4353" width="33.5703125" style="152" customWidth="1"/>
    <col min="4354" max="4354" width="18.85546875" style="152" bestFit="1" customWidth="1"/>
    <col min="4355" max="4355" width="11.42578125" style="152"/>
    <col min="4356" max="4356" width="18.5703125" style="152" customWidth="1"/>
    <col min="4357" max="4357" width="14.140625" style="152" customWidth="1"/>
    <col min="4358" max="4358" width="15.140625" style="152" customWidth="1"/>
    <col min="4359" max="4359" width="16" style="152" customWidth="1"/>
    <col min="4360" max="4361" width="11.42578125" style="152"/>
    <col min="4362" max="4362" width="16.140625" style="152" customWidth="1"/>
    <col min="4363" max="4364" width="11.42578125" style="152"/>
    <col min="4365" max="4365" width="13.85546875" style="152" bestFit="1" customWidth="1"/>
    <col min="4366" max="4608" width="11.42578125" style="152"/>
    <col min="4609" max="4609" width="33.5703125" style="152" customWidth="1"/>
    <col min="4610" max="4610" width="18.85546875" style="152" bestFit="1" customWidth="1"/>
    <col min="4611" max="4611" width="11.42578125" style="152"/>
    <col min="4612" max="4612" width="18.5703125" style="152" customWidth="1"/>
    <col min="4613" max="4613" width="14.140625" style="152" customWidth="1"/>
    <col min="4614" max="4614" width="15.140625" style="152" customWidth="1"/>
    <col min="4615" max="4615" width="16" style="152" customWidth="1"/>
    <col min="4616" max="4617" width="11.42578125" style="152"/>
    <col min="4618" max="4618" width="16.140625" style="152" customWidth="1"/>
    <col min="4619" max="4620" width="11.42578125" style="152"/>
    <col min="4621" max="4621" width="13.85546875" style="152" bestFit="1" customWidth="1"/>
    <col min="4622" max="4864" width="11.42578125" style="152"/>
    <col min="4865" max="4865" width="33.5703125" style="152" customWidth="1"/>
    <col min="4866" max="4866" width="18.85546875" style="152" bestFit="1" customWidth="1"/>
    <col min="4867" max="4867" width="11.42578125" style="152"/>
    <col min="4868" max="4868" width="18.5703125" style="152" customWidth="1"/>
    <col min="4869" max="4869" width="14.140625" style="152" customWidth="1"/>
    <col min="4870" max="4870" width="15.140625" style="152" customWidth="1"/>
    <col min="4871" max="4871" width="16" style="152" customWidth="1"/>
    <col min="4872" max="4873" width="11.42578125" style="152"/>
    <col min="4874" max="4874" width="16.140625" style="152" customWidth="1"/>
    <col min="4875" max="4876" width="11.42578125" style="152"/>
    <col min="4877" max="4877" width="13.85546875" style="152" bestFit="1" customWidth="1"/>
    <col min="4878" max="5120" width="11.42578125" style="152"/>
    <col min="5121" max="5121" width="33.5703125" style="152" customWidth="1"/>
    <col min="5122" max="5122" width="18.85546875" style="152" bestFit="1" customWidth="1"/>
    <col min="5123" max="5123" width="11.42578125" style="152"/>
    <col min="5124" max="5124" width="18.5703125" style="152" customWidth="1"/>
    <col min="5125" max="5125" width="14.140625" style="152" customWidth="1"/>
    <col min="5126" max="5126" width="15.140625" style="152" customWidth="1"/>
    <col min="5127" max="5127" width="16" style="152" customWidth="1"/>
    <col min="5128" max="5129" width="11.42578125" style="152"/>
    <col min="5130" max="5130" width="16.140625" style="152" customWidth="1"/>
    <col min="5131" max="5132" width="11.42578125" style="152"/>
    <col min="5133" max="5133" width="13.85546875" style="152" bestFit="1" customWidth="1"/>
    <col min="5134" max="5376" width="11.42578125" style="152"/>
    <col min="5377" max="5377" width="33.5703125" style="152" customWidth="1"/>
    <col min="5378" max="5378" width="18.85546875" style="152" bestFit="1" customWidth="1"/>
    <col min="5379" max="5379" width="11.42578125" style="152"/>
    <col min="5380" max="5380" width="18.5703125" style="152" customWidth="1"/>
    <col min="5381" max="5381" width="14.140625" style="152" customWidth="1"/>
    <col min="5382" max="5382" width="15.140625" style="152" customWidth="1"/>
    <col min="5383" max="5383" width="16" style="152" customWidth="1"/>
    <col min="5384" max="5385" width="11.42578125" style="152"/>
    <col min="5386" max="5386" width="16.140625" style="152" customWidth="1"/>
    <col min="5387" max="5388" width="11.42578125" style="152"/>
    <col min="5389" max="5389" width="13.85546875" style="152" bestFit="1" customWidth="1"/>
    <col min="5390" max="5632" width="11.42578125" style="152"/>
    <col min="5633" max="5633" width="33.5703125" style="152" customWidth="1"/>
    <col min="5634" max="5634" width="18.85546875" style="152" bestFit="1" customWidth="1"/>
    <col min="5635" max="5635" width="11.42578125" style="152"/>
    <col min="5636" max="5636" width="18.5703125" style="152" customWidth="1"/>
    <col min="5637" max="5637" width="14.140625" style="152" customWidth="1"/>
    <col min="5638" max="5638" width="15.140625" style="152" customWidth="1"/>
    <col min="5639" max="5639" width="16" style="152" customWidth="1"/>
    <col min="5640" max="5641" width="11.42578125" style="152"/>
    <col min="5642" max="5642" width="16.140625" style="152" customWidth="1"/>
    <col min="5643" max="5644" width="11.42578125" style="152"/>
    <col min="5645" max="5645" width="13.85546875" style="152" bestFit="1" customWidth="1"/>
    <col min="5646" max="5888" width="11.42578125" style="152"/>
    <col min="5889" max="5889" width="33.5703125" style="152" customWidth="1"/>
    <col min="5890" max="5890" width="18.85546875" style="152" bestFit="1" customWidth="1"/>
    <col min="5891" max="5891" width="11.42578125" style="152"/>
    <col min="5892" max="5892" width="18.5703125" style="152" customWidth="1"/>
    <col min="5893" max="5893" width="14.140625" style="152" customWidth="1"/>
    <col min="5894" max="5894" width="15.140625" style="152" customWidth="1"/>
    <col min="5895" max="5895" width="16" style="152" customWidth="1"/>
    <col min="5896" max="5897" width="11.42578125" style="152"/>
    <col min="5898" max="5898" width="16.140625" style="152" customWidth="1"/>
    <col min="5899" max="5900" width="11.42578125" style="152"/>
    <col min="5901" max="5901" width="13.85546875" style="152" bestFit="1" customWidth="1"/>
    <col min="5902" max="6144" width="11.42578125" style="152"/>
    <col min="6145" max="6145" width="33.5703125" style="152" customWidth="1"/>
    <col min="6146" max="6146" width="18.85546875" style="152" bestFit="1" customWidth="1"/>
    <col min="6147" max="6147" width="11.42578125" style="152"/>
    <col min="6148" max="6148" width="18.5703125" style="152" customWidth="1"/>
    <col min="6149" max="6149" width="14.140625" style="152" customWidth="1"/>
    <col min="6150" max="6150" width="15.140625" style="152" customWidth="1"/>
    <col min="6151" max="6151" width="16" style="152" customWidth="1"/>
    <col min="6152" max="6153" width="11.42578125" style="152"/>
    <col min="6154" max="6154" width="16.140625" style="152" customWidth="1"/>
    <col min="6155" max="6156" width="11.42578125" style="152"/>
    <col min="6157" max="6157" width="13.85546875" style="152" bestFit="1" customWidth="1"/>
    <col min="6158" max="6400" width="11.42578125" style="152"/>
    <col min="6401" max="6401" width="33.5703125" style="152" customWidth="1"/>
    <col min="6402" max="6402" width="18.85546875" style="152" bestFit="1" customWidth="1"/>
    <col min="6403" max="6403" width="11.42578125" style="152"/>
    <col min="6404" max="6404" width="18.5703125" style="152" customWidth="1"/>
    <col min="6405" max="6405" width="14.140625" style="152" customWidth="1"/>
    <col min="6406" max="6406" width="15.140625" style="152" customWidth="1"/>
    <col min="6407" max="6407" width="16" style="152" customWidth="1"/>
    <col min="6408" max="6409" width="11.42578125" style="152"/>
    <col min="6410" max="6410" width="16.140625" style="152" customWidth="1"/>
    <col min="6411" max="6412" width="11.42578125" style="152"/>
    <col min="6413" max="6413" width="13.85546875" style="152" bestFit="1" customWidth="1"/>
    <col min="6414" max="6656" width="11.42578125" style="152"/>
    <col min="6657" max="6657" width="33.5703125" style="152" customWidth="1"/>
    <col min="6658" max="6658" width="18.85546875" style="152" bestFit="1" customWidth="1"/>
    <col min="6659" max="6659" width="11.42578125" style="152"/>
    <col min="6660" max="6660" width="18.5703125" style="152" customWidth="1"/>
    <col min="6661" max="6661" width="14.140625" style="152" customWidth="1"/>
    <col min="6662" max="6662" width="15.140625" style="152" customWidth="1"/>
    <col min="6663" max="6663" width="16" style="152" customWidth="1"/>
    <col min="6664" max="6665" width="11.42578125" style="152"/>
    <col min="6666" max="6666" width="16.140625" style="152" customWidth="1"/>
    <col min="6667" max="6668" width="11.42578125" style="152"/>
    <col min="6669" max="6669" width="13.85546875" style="152" bestFit="1" customWidth="1"/>
    <col min="6670" max="6912" width="11.42578125" style="152"/>
    <col min="6913" max="6913" width="33.5703125" style="152" customWidth="1"/>
    <col min="6914" max="6914" width="18.85546875" style="152" bestFit="1" customWidth="1"/>
    <col min="6915" max="6915" width="11.42578125" style="152"/>
    <col min="6916" max="6916" width="18.5703125" style="152" customWidth="1"/>
    <col min="6917" max="6917" width="14.140625" style="152" customWidth="1"/>
    <col min="6918" max="6918" width="15.140625" style="152" customWidth="1"/>
    <col min="6919" max="6919" width="16" style="152" customWidth="1"/>
    <col min="6920" max="6921" width="11.42578125" style="152"/>
    <col min="6922" max="6922" width="16.140625" style="152" customWidth="1"/>
    <col min="6923" max="6924" width="11.42578125" style="152"/>
    <col min="6925" max="6925" width="13.85546875" style="152" bestFit="1" customWidth="1"/>
    <col min="6926" max="7168" width="11.42578125" style="152"/>
    <col min="7169" max="7169" width="33.5703125" style="152" customWidth="1"/>
    <col min="7170" max="7170" width="18.85546875" style="152" bestFit="1" customWidth="1"/>
    <col min="7171" max="7171" width="11.42578125" style="152"/>
    <col min="7172" max="7172" width="18.5703125" style="152" customWidth="1"/>
    <col min="7173" max="7173" width="14.140625" style="152" customWidth="1"/>
    <col min="7174" max="7174" width="15.140625" style="152" customWidth="1"/>
    <col min="7175" max="7175" width="16" style="152" customWidth="1"/>
    <col min="7176" max="7177" width="11.42578125" style="152"/>
    <col min="7178" max="7178" width="16.140625" style="152" customWidth="1"/>
    <col min="7179" max="7180" width="11.42578125" style="152"/>
    <col min="7181" max="7181" width="13.85546875" style="152" bestFit="1" customWidth="1"/>
    <col min="7182" max="7424" width="11.42578125" style="152"/>
    <col min="7425" max="7425" width="33.5703125" style="152" customWidth="1"/>
    <col min="7426" max="7426" width="18.85546875" style="152" bestFit="1" customWidth="1"/>
    <col min="7427" max="7427" width="11.42578125" style="152"/>
    <col min="7428" max="7428" width="18.5703125" style="152" customWidth="1"/>
    <col min="7429" max="7429" width="14.140625" style="152" customWidth="1"/>
    <col min="7430" max="7430" width="15.140625" style="152" customWidth="1"/>
    <col min="7431" max="7431" width="16" style="152" customWidth="1"/>
    <col min="7432" max="7433" width="11.42578125" style="152"/>
    <col min="7434" max="7434" width="16.140625" style="152" customWidth="1"/>
    <col min="7435" max="7436" width="11.42578125" style="152"/>
    <col min="7437" max="7437" width="13.85546875" style="152" bestFit="1" customWidth="1"/>
    <col min="7438" max="7680" width="11.42578125" style="152"/>
    <col min="7681" max="7681" width="33.5703125" style="152" customWidth="1"/>
    <col min="7682" max="7682" width="18.85546875" style="152" bestFit="1" customWidth="1"/>
    <col min="7683" max="7683" width="11.42578125" style="152"/>
    <col min="7684" max="7684" width="18.5703125" style="152" customWidth="1"/>
    <col min="7685" max="7685" width="14.140625" style="152" customWidth="1"/>
    <col min="7686" max="7686" width="15.140625" style="152" customWidth="1"/>
    <col min="7687" max="7687" width="16" style="152" customWidth="1"/>
    <col min="7688" max="7689" width="11.42578125" style="152"/>
    <col min="7690" max="7690" width="16.140625" style="152" customWidth="1"/>
    <col min="7691" max="7692" width="11.42578125" style="152"/>
    <col min="7693" max="7693" width="13.85546875" style="152" bestFit="1" customWidth="1"/>
    <col min="7694" max="7936" width="11.42578125" style="152"/>
    <col min="7937" max="7937" width="33.5703125" style="152" customWidth="1"/>
    <col min="7938" max="7938" width="18.85546875" style="152" bestFit="1" customWidth="1"/>
    <col min="7939" max="7939" width="11.42578125" style="152"/>
    <col min="7940" max="7940" width="18.5703125" style="152" customWidth="1"/>
    <col min="7941" max="7941" width="14.140625" style="152" customWidth="1"/>
    <col min="7942" max="7942" width="15.140625" style="152" customWidth="1"/>
    <col min="7943" max="7943" width="16" style="152" customWidth="1"/>
    <col min="7944" max="7945" width="11.42578125" style="152"/>
    <col min="7946" max="7946" width="16.140625" style="152" customWidth="1"/>
    <col min="7947" max="7948" width="11.42578125" style="152"/>
    <col min="7949" max="7949" width="13.85546875" style="152" bestFit="1" customWidth="1"/>
    <col min="7950" max="8192" width="11.42578125" style="152"/>
    <col min="8193" max="8193" width="33.5703125" style="152" customWidth="1"/>
    <col min="8194" max="8194" width="18.85546875" style="152" bestFit="1" customWidth="1"/>
    <col min="8195" max="8195" width="11.42578125" style="152"/>
    <col min="8196" max="8196" width="18.5703125" style="152" customWidth="1"/>
    <col min="8197" max="8197" width="14.140625" style="152" customWidth="1"/>
    <col min="8198" max="8198" width="15.140625" style="152" customWidth="1"/>
    <col min="8199" max="8199" width="16" style="152" customWidth="1"/>
    <col min="8200" max="8201" width="11.42578125" style="152"/>
    <col min="8202" max="8202" width="16.140625" style="152" customWidth="1"/>
    <col min="8203" max="8204" width="11.42578125" style="152"/>
    <col min="8205" max="8205" width="13.85546875" style="152" bestFit="1" customWidth="1"/>
    <col min="8206" max="8448" width="11.42578125" style="152"/>
    <col min="8449" max="8449" width="33.5703125" style="152" customWidth="1"/>
    <col min="8450" max="8450" width="18.85546875" style="152" bestFit="1" customWidth="1"/>
    <col min="8451" max="8451" width="11.42578125" style="152"/>
    <col min="8452" max="8452" width="18.5703125" style="152" customWidth="1"/>
    <col min="8453" max="8453" width="14.140625" style="152" customWidth="1"/>
    <col min="8454" max="8454" width="15.140625" style="152" customWidth="1"/>
    <col min="8455" max="8455" width="16" style="152" customWidth="1"/>
    <col min="8456" max="8457" width="11.42578125" style="152"/>
    <col min="8458" max="8458" width="16.140625" style="152" customWidth="1"/>
    <col min="8459" max="8460" width="11.42578125" style="152"/>
    <col min="8461" max="8461" width="13.85546875" style="152" bestFit="1" customWidth="1"/>
    <col min="8462" max="8704" width="11.42578125" style="152"/>
    <col min="8705" max="8705" width="33.5703125" style="152" customWidth="1"/>
    <col min="8706" max="8706" width="18.85546875" style="152" bestFit="1" customWidth="1"/>
    <col min="8707" max="8707" width="11.42578125" style="152"/>
    <col min="8708" max="8708" width="18.5703125" style="152" customWidth="1"/>
    <col min="8709" max="8709" width="14.140625" style="152" customWidth="1"/>
    <col min="8710" max="8710" width="15.140625" style="152" customWidth="1"/>
    <col min="8711" max="8711" width="16" style="152" customWidth="1"/>
    <col min="8712" max="8713" width="11.42578125" style="152"/>
    <col min="8714" max="8714" width="16.140625" style="152" customWidth="1"/>
    <col min="8715" max="8716" width="11.42578125" style="152"/>
    <col min="8717" max="8717" width="13.85546875" style="152" bestFit="1" customWidth="1"/>
    <col min="8718" max="8960" width="11.42578125" style="152"/>
    <col min="8961" max="8961" width="33.5703125" style="152" customWidth="1"/>
    <col min="8962" max="8962" width="18.85546875" style="152" bestFit="1" customWidth="1"/>
    <col min="8963" max="8963" width="11.42578125" style="152"/>
    <col min="8964" max="8964" width="18.5703125" style="152" customWidth="1"/>
    <col min="8965" max="8965" width="14.140625" style="152" customWidth="1"/>
    <col min="8966" max="8966" width="15.140625" style="152" customWidth="1"/>
    <col min="8967" max="8967" width="16" style="152" customWidth="1"/>
    <col min="8968" max="8969" width="11.42578125" style="152"/>
    <col min="8970" max="8970" width="16.140625" style="152" customWidth="1"/>
    <col min="8971" max="8972" width="11.42578125" style="152"/>
    <col min="8973" max="8973" width="13.85546875" style="152" bestFit="1" customWidth="1"/>
    <col min="8974" max="9216" width="11.42578125" style="152"/>
    <col min="9217" max="9217" width="33.5703125" style="152" customWidth="1"/>
    <col min="9218" max="9218" width="18.85546875" style="152" bestFit="1" customWidth="1"/>
    <col min="9219" max="9219" width="11.42578125" style="152"/>
    <col min="9220" max="9220" width="18.5703125" style="152" customWidth="1"/>
    <col min="9221" max="9221" width="14.140625" style="152" customWidth="1"/>
    <col min="9222" max="9222" width="15.140625" style="152" customWidth="1"/>
    <col min="9223" max="9223" width="16" style="152" customWidth="1"/>
    <col min="9224" max="9225" width="11.42578125" style="152"/>
    <col min="9226" max="9226" width="16.140625" style="152" customWidth="1"/>
    <col min="9227" max="9228" width="11.42578125" style="152"/>
    <col min="9229" max="9229" width="13.85546875" style="152" bestFit="1" customWidth="1"/>
    <col min="9230" max="9472" width="11.42578125" style="152"/>
    <col min="9473" max="9473" width="33.5703125" style="152" customWidth="1"/>
    <col min="9474" max="9474" width="18.85546875" style="152" bestFit="1" customWidth="1"/>
    <col min="9475" max="9475" width="11.42578125" style="152"/>
    <col min="9476" max="9476" width="18.5703125" style="152" customWidth="1"/>
    <col min="9477" max="9477" width="14.140625" style="152" customWidth="1"/>
    <col min="9478" max="9478" width="15.140625" style="152" customWidth="1"/>
    <col min="9479" max="9479" width="16" style="152" customWidth="1"/>
    <col min="9480" max="9481" width="11.42578125" style="152"/>
    <col min="9482" max="9482" width="16.140625" style="152" customWidth="1"/>
    <col min="9483" max="9484" width="11.42578125" style="152"/>
    <col min="9485" max="9485" width="13.85546875" style="152" bestFit="1" customWidth="1"/>
    <col min="9486" max="9728" width="11.42578125" style="152"/>
    <col min="9729" max="9729" width="33.5703125" style="152" customWidth="1"/>
    <col min="9730" max="9730" width="18.85546875" style="152" bestFit="1" customWidth="1"/>
    <col min="9731" max="9731" width="11.42578125" style="152"/>
    <col min="9732" max="9732" width="18.5703125" style="152" customWidth="1"/>
    <col min="9733" max="9733" width="14.140625" style="152" customWidth="1"/>
    <col min="9734" max="9734" width="15.140625" style="152" customWidth="1"/>
    <col min="9735" max="9735" width="16" style="152" customWidth="1"/>
    <col min="9736" max="9737" width="11.42578125" style="152"/>
    <col min="9738" max="9738" width="16.140625" style="152" customWidth="1"/>
    <col min="9739" max="9740" width="11.42578125" style="152"/>
    <col min="9741" max="9741" width="13.85546875" style="152" bestFit="1" customWidth="1"/>
    <col min="9742" max="9984" width="11.42578125" style="152"/>
    <col min="9985" max="9985" width="33.5703125" style="152" customWidth="1"/>
    <col min="9986" max="9986" width="18.85546875" style="152" bestFit="1" customWidth="1"/>
    <col min="9987" max="9987" width="11.42578125" style="152"/>
    <col min="9988" max="9988" width="18.5703125" style="152" customWidth="1"/>
    <col min="9989" max="9989" width="14.140625" style="152" customWidth="1"/>
    <col min="9990" max="9990" width="15.140625" style="152" customWidth="1"/>
    <col min="9991" max="9991" width="16" style="152" customWidth="1"/>
    <col min="9992" max="9993" width="11.42578125" style="152"/>
    <col min="9994" max="9994" width="16.140625" style="152" customWidth="1"/>
    <col min="9995" max="9996" width="11.42578125" style="152"/>
    <col min="9997" max="9997" width="13.85546875" style="152" bestFit="1" customWidth="1"/>
    <col min="9998" max="10240" width="11.42578125" style="152"/>
    <col min="10241" max="10241" width="33.5703125" style="152" customWidth="1"/>
    <col min="10242" max="10242" width="18.85546875" style="152" bestFit="1" customWidth="1"/>
    <col min="10243" max="10243" width="11.42578125" style="152"/>
    <col min="10244" max="10244" width="18.5703125" style="152" customWidth="1"/>
    <col min="10245" max="10245" width="14.140625" style="152" customWidth="1"/>
    <col min="10246" max="10246" width="15.140625" style="152" customWidth="1"/>
    <col min="10247" max="10247" width="16" style="152" customWidth="1"/>
    <col min="10248" max="10249" width="11.42578125" style="152"/>
    <col min="10250" max="10250" width="16.140625" style="152" customWidth="1"/>
    <col min="10251" max="10252" width="11.42578125" style="152"/>
    <col min="10253" max="10253" width="13.85546875" style="152" bestFit="1" customWidth="1"/>
    <col min="10254" max="10496" width="11.42578125" style="152"/>
    <col min="10497" max="10497" width="33.5703125" style="152" customWidth="1"/>
    <col min="10498" max="10498" width="18.85546875" style="152" bestFit="1" customWidth="1"/>
    <col min="10499" max="10499" width="11.42578125" style="152"/>
    <col min="10500" max="10500" width="18.5703125" style="152" customWidth="1"/>
    <col min="10501" max="10501" width="14.140625" style="152" customWidth="1"/>
    <col min="10502" max="10502" width="15.140625" style="152" customWidth="1"/>
    <col min="10503" max="10503" width="16" style="152" customWidth="1"/>
    <col min="10504" max="10505" width="11.42578125" style="152"/>
    <col min="10506" max="10506" width="16.140625" style="152" customWidth="1"/>
    <col min="10507" max="10508" width="11.42578125" style="152"/>
    <col min="10509" max="10509" width="13.85546875" style="152" bestFit="1" customWidth="1"/>
    <col min="10510" max="10752" width="11.42578125" style="152"/>
    <col min="10753" max="10753" width="33.5703125" style="152" customWidth="1"/>
    <col min="10754" max="10754" width="18.85546875" style="152" bestFit="1" customWidth="1"/>
    <col min="10755" max="10755" width="11.42578125" style="152"/>
    <col min="10756" max="10756" width="18.5703125" style="152" customWidth="1"/>
    <col min="10757" max="10757" width="14.140625" style="152" customWidth="1"/>
    <col min="10758" max="10758" width="15.140625" style="152" customWidth="1"/>
    <col min="10759" max="10759" width="16" style="152" customWidth="1"/>
    <col min="10760" max="10761" width="11.42578125" style="152"/>
    <col min="10762" max="10762" width="16.140625" style="152" customWidth="1"/>
    <col min="10763" max="10764" width="11.42578125" style="152"/>
    <col min="10765" max="10765" width="13.85546875" style="152" bestFit="1" customWidth="1"/>
    <col min="10766" max="11008" width="11.42578125" style="152"/>
    <col min="11009" max="11009" width="33.5703125" style="152" customWidth="1"/>
    <col min="11010" max="11010" width="18.85546875" style="152" bestFit="1" customWidth="1"/>
    <col min="11011" max="11011" width="11.42578125" style="152"/>
    <col min="11012" max="11012" width="18.5703125" style="152" customWidth="1"/>
    <col min="11013" max="11013" width="14.140625" style="152" customWidth="1"/>
    <col min="11014" max="11014" width="15.140625" style="152" customWidth="1"/>
    <col min="11015" max="11015" width="16" style="152" customWidth="1"/>
    <col min="11016" max="11017" width="11.42578125" style="152"/>
    <col min="11018" max="11018" width="16.140625" style="152" customWidth="1"/>
    <col min="11019" max="11020" width="11.42578125" style="152"/>
    <col min="11021" max="11021" width="13.85546875" style="152" bestFit="1" customWidth="1"/>
    <col min="11022" max="11264" width="11.42578125" style="152"/>
    <col min="11265" max="11265" width="33.5703125" style="152" customWidth="1"/>
    <col min="11266" max="11266" width="18.85546875" style="152" bestFit="1" customWidth="1"/>
    <col min="11267" max="11267" width="11.42578125" style="152"/>
    <col min="11268" max="11268" width="18.5703125" style="152" customWidth="1"/>
    <col min="11269" max="11269" width="14.140625" style="152" customWidth="1"/>
    <col min="11270" max="11270" width="15.140625" style="152" customWidth="1"/>
    <col min="11271" max="11271" width="16" style="152" customWidth="1"/>
    <col min="11272" max="11273" width="11.42578125" style="152"/>
    <col min="11274" max="11274" width="16.140625" style="152" customWidth="1"/>
    <col min="11275" max="11276" width="11.42578125" style="152"/>
    <col min="11277" max="11277" width="13.85546875" style="152" bestFit="1" customWidth="1"/>
    <col min="11278" max="11520" width="11.42578125" style="152"/>
    <col min="11521" max="11521" width="33.5703125" style="152" customWidth="1"/>
    <col min="11522" max="11522" width="18.85546875" style="152" bestFit="1" customWidth="1"/>
    <col min="11523" max="11523" width="11.42578125" style="152"/>
    <col min="11524" max="11524" width="18.5703125" style="152" customWidth="1"/>
    <col min="11525" max="11525" width="14.140625" style="152" customWidth="1"/>
    <col min="11526" max="11526" width="15.140625" style="152" customWidth="1"/>
    <col min="11527" max="11527" width="16" style="152" customWidth="1"/>
    <col min="11528" max="11529" width="11.42578125" style="152"/>
    <col min="11530" max="11530" width="16.140625" style="152" customWidth="1"/>
    <col min="11531" max="11532" width="11.42578125" style="152"/>
    <col min="11533" max="11533" width="13.85546875" style="152" bestFit="1" customWidth="1"/>
    <col min="11534" max="11776" width="11.42578125" style="152"/>
    <col min="11777" max="11777" width="33.5703125" style="152" customWidth="1"/>
    <col min="11778" max="11778" width="18.85546875" style="152" bestFit="1" customWidth="1"/>
    <col min="11779" max="11779" width="11.42578125" style="152"/>
    <col min="11780" max="11780" width="18.5703125" style="152" customWidth="1"/>
    <col min="11781" max="11781" width="14.140625" style="152" customWidth="1"/>
    <col min="11782" max="11782" width="15.140625" style="152" customWidth="1"/>
    <col min="11783" max="11783" width="16" style="152" customWidth="1"/>
    <col min="11784" max="11785" width="11.42578125" style="152"/>
    <col min="11786" max="11786" width="16.140625" style="152" customWidth="1"/>
    <col min="11787" max="11788" width="11.42578125" style="152"/>
    <col min="11789" max="11789" width="13.85546875" style="152" bestFit="1" customWidth="1"/>
    <col min="11790" max="12032" width="11.42578125" style="152"/>
    <col min="12033" max="12033" width="33.5703125" style="152" customWidth="1"/>
    <col min="12034" max="12034" width="18.85546875" style="152" bestFit="1" customWidth="1"/>
    <col min="12035" max="12035" width="11.42578125" style="152"/>
    <col min="12036" max="12036" width="18.5703125" style="152" customWidth="1"/>
    <col min="12037" max="12037" width="14.140625" style="152" customWidth="1"/>
    <col min="12038" max="12038" width="15.140625" style="152" customWidth="1"/>
    <col min="12039" max="12039" width="16" style="152" customWidth="1"/>
    <col min="12040" max="12041" width="11.42578125" style="152"/>
    <col min="12042" max="12042" width="16.140625" style="152" customWidth="1"/>
    <col min="12043" max="12044" width="11.42578125" style="152"/>
    <col min="12045" max="12045" width="13.85546875" style="152" bestFit="1" customWidth="1"/>
    <col min="12046" max="12288" width="11.42578125" style="152"/>
    <col min="12289" max="12289" width="33.5703125" style="152" customWidth="1"/>
    <col min="12290" max="12290" width="18.85546875" style="152" bestFit="1" customWidth="1"/>
    <col min="12291" max="12291" width="11.42578125" style="152"/>
    <col min="12292" max="12292" width="18.5703125" style="152" customWidth="1"/>
    <col min="12293" max="12293" width="14.140625" style="152" customWidth="1"/>
    <col min="12294" max="12294" width="15.140625" style="152" customWidth="1"/>
    <col min="12295" max="12295" width="16" style="152" customWidth="1"/>
    <col min="12296" max="12297" width="11.42578125" style="152"/>
    <col min="12298" max="12298" width="16.140625" style="152" customWidth="1"/>
    <col min="12299" max="12300" width="11.42578125" style="152"/>
    <col min="12301" max="12301" width="13.85546875" style="152" bestFit="1" customWidth="1"/>
    <col min="12302" max="12544" width="11.42578125" style="152"/>
    <col min="12545" max="12545" width="33.5703125" style="152" customWidth="1"/>
    <col min="12546" max="12546" width="18.85546875" style="152" bestFit="1" customWidth="1"/>
    <col min="12547" max="12547" width="11.42578125" style="152"/>
    <col min="12548" max="12548" width="18.5703125" style="152" customWidth="1"/>
    <col min="12549" max="12549" width="14.140625" style="152" customWidth="1"/>
    <col min="12550" max="12550" width="15.140625" style="152" customWidth="1"/>
    <col min="12551" max="12551" width="16" style="152" customWidth="1"/>
    <col min="12552" max="12553" width="11.42578125" style="152"/>
    <col min="12554" max="12554" width="16.140625" style="152" customWidth="1"/>
    <col min="12555" max="12556" width="11.42578125" style="152"/>
    <col min="12557" max="12557" width="13.85546875" style="152" bestFit="1" customWidth="1"/>
    <col min="12558" max="12800" width="11.42578125" style="152"/>
    <col min="12801" max="12801" width="33.5703125" style="152" customWidth="1"/>
    <col min="12802" max="12802" width="18.85546875" style="152" bestFit="1" customWidth="1"/>
    <col min="12803" max="12803" width="11.42578125" style="152"/>
    <col min="12804" max="12804" width="18.5703125" style="152" customWidth="1"/>
    <col min="12805" max="12805" width="14.140625" style="152" customWidth="1"/>
    <col min="12806" max="12806" width="15.140625" style="152" customWidth="1"/>
    <col min="12807" max="12807" width="16" style="152" customWidth="1"/>
    <col min="12808" max="12809" width="11.42578125" style="152"/>
    <col min="12810" max="12810" width="16.140625" style="152" customWidth="1"/>
    <col min="12811" max="12812" width="11.42578125" style="152"/>
    <col min="12813" max="12813" width="13.85546875" style="152" bestFit="1" customWidth="1"/>
    <col min="12814" max="13056" width="11.42578125" style="152"/>
    <col min="13057" max="13057" width="33.5703125" style="152" customWidth="1"/>
    <col min="13058" max="13058" width="18.85546875" style="152" bestFit="1" customWidth="1"/>
    <col min="13059" max="13059" width="11.42578125" style="152"/>
    <col min="13060" max="13060" width="18.5703125" style="152" customWidth="1"/>
    <col min="13061" max="13061" width="14.140625" style="152" customWidth="1"/>
    <col min="13062" max="13062" width="15.140625" style="152" customWidth="1"/>
    <col min="13063" max="13063" width="16" style="152" customWidth="1"/>
    <col min="13064" max="13065" width="11.42578125" style="152"/>
    <col min="13066" max="13066" width="16.140625" style="152" customWidth="1"/>
    <col min="13067" max="13068" width="11.42578125" style="152"/>
    <col min="13069" max="13069" width="13.85546875" style="152" bestFit="1" customWidth="1"/>
    <col min="13070" max="13312" width="11.42578125" style="152"/>
    <col min="13313" max="13313" width="33.5703125" style="152" customWidth="1"/>
    <col min="13314" max="13314" width="18.85546875" style="152" bestFit="1" customWidth="1"/>
    <col min="13315" max="13315" width="11.42578125" style="152"/>
    <col min="13316" max="13316" width="18.5703125" style="152" customWidth="1"/>
    <col min="13317" max="13317" width="14.140625" style="152" customWidth="1"/>
    <col min="13318" max="13318" width="15.140625" style="152" customWidth="1"/>
    <col min="13319" max="13319" width="16" style="152" customWidth="1"/>
    <col min="13320" max="13321" width="11.42578125" style="152"/>
    <col min="13322" max="13322" width="16.140625" style="152" customWidth="1"/>
    <col min="13323" max="13324" width="11.42578125" style="152"/>
    <col min="13325" max="13325" width="13.85546875" style="152" bestFit="1" customWidth="1"/>
    <col min="13326" max="13568" width="11.42578125" style="152"/>
    <col min="13569" max="13569" width="33.5703125" style="152" customWidth="1"/>
    <col min="13570" max="13570" width="18.85546875" style="152" bestFit="1" customWidth="1"/>
    <col min="13571" max="13571" width="11.42578125" style="152"/>
    <col min="13572" max="13572" width="18.5703125" style="152" customWidth="1"/>
    <col min="13573" max="13573" width="14.140625" style="152" customWidth="1"/>
    <col min="13574" max="13574" width="15.140625" style="152" customWidth="1"/>
    <col min="13575" max="13575" width="16" style="152" customWidth="1"/>
    <col min="13576" max="13577" width="11.42578125" style="152"/>
    <col min="13578" max="13578" width="16.140625" style="152" customWidth="1"/>
    <col min="13579" max="13580" width="11.42578125" style="152"/>
    <col min="13581" max="13581" width="13.85546875" style="152" bestFit="1" customWidth="1"/>
    <col min="13582" max="13824" width="11.42578125" style="152"/>
    <col min="13825" max="13825" width="33.5703125" style="152" customWidth="1"/>
    <col min="13826" max="13826" width="18.85546875" style="152" bestFit="1" customWidth="1"/>
    <col min="13827" max="13827" width="11.42578125" style="152"/>
    <col min="13828" max="13828" width="18.5703125" style="152" customWidth="1"/>
    <col min="13829" max="13829" width="14.140625" style="152" customWidth="1"/>
    <col min="13830" max="13830" width="15.140625" style="152" customWidth="1"/>
    <col min="13831" max="13831" width="16" style="152" customWidth="1"/>
    <col min="13832" max="13833" width="11.42578125" style="152"/>
    <col min="13834" max="13834" width="16.140625" style="152" customWidth="1"/>
    <col min="13835" max="13836" width="11.42578125" style="152"/>
    <col min="13837" max="13837" width="13.85546875" style="152" bestFit="1" customWidth="1"/>
    <col min="13838" max="14080" width="11.42578125" style="152"/>
    <col min="14081" max="14081" width="33.5703125" style="152" customWidth="1"/>
    <col min="14082" max="14082" width="18.85546875" style="152" bestFit="1" customWidth="1"/>
    <col min="14083" max="14083" width="11.42578125" style="152"/>
    <col min="14084" max="14084" width="18.5703125" style="152" customWidth="1"/>
    <col min="14085" max="14085" width="14.140625" style="152" customWidth="1"/>
    <col min="14086" max="14086" width="15.140625" style="152" customWidth="1"/>
    <col min="14087" max="14087" width="16" style="152" customWidth="1"/>
    <col min="14088" max="14089" width="11.42578125" style="152"/>
    <col min="14090" max="14090" width="16.140625" style="152" customWidth="1"/>
    <col min="14091" max="14092" width="11.42578125" style="152"/>
    <col min="14093" max="14093" width="13.85546875" style="152" bestFit="1" customWidth="1"/>
    <col min="14094" max="14336" width="11.42578125" style="152"/>
    <col min="14337" max="14337" width="33.5703125" style="152" customWidth="1"/>
    <col min="14338" max="14338" width="18.85546875" style="152" bestFit="1" customWidth="1"/>
    <col min="14339" max="14339" width="11.42578125" style="152"/>
    <col min="14340" max="14340" width="18.5703125" style="152" customWidth="1"/>
    <col min="14341" max="14341" width="14.140625" style="152" customWidth="1"/>
    <col min="14342" max="14342" width="15.140625" style="152" customWidth="1"/>
    <col min="14343" max="14343" width="16" style="152" customWidth="1"/>
    <col min="14344" max="14345" width="11.42578125" style="152"/>
    <col min="14346" max="14346" width="16.140625" style="152" customWidth="1"/>
    <col min="14347" max="14348" width="11.42578125" style="152"/>
    <col min="14349" max="14349" width="13.85546875" style="152" bestFit="1" customWidth="1"/>
    <col min="14350" max="14592" width="11.42578125" style="152"/>
    <col min="14593" max="14593" width="33.5703125" style="152" customWidth="1"/>
    <col min="14594" max="14594" width="18.85546875" style="152" bestFit="1" customWidth="1"/>
    <col min="14595" max="14595" width="11.42578125" style="152"/>
    <col min="14596" max="14596" width="18.5703125" style="152" customWidth="1"/>
    <col min="14597" max="14597" width="14.140625" style="152" customWidth="1"/>
    <col min="14598" max="14598" width="15.140625" style="152" customWidth="1"/>
    <col min="14599" max="14599" width="16" style="152" customWidth="1"/>
    <col min="14600" max="14601" width="11.42578125" style="152"/>
    <col min="14602" max="14602" width="16.140625" style="152" customWidth="1"/>
    <col min="14603" max="14604" width="11.42578125" style="152"/>
    <col min="14605" max="14605" width="13.85546875" style="152" bestFit="1" customWidth="1"/>
    <col min="14606" max="14848" width="11.42578125" style="152"/>
    <col min="14849" max="14849" width="33.5703125" style="152" customWidth="1"/>
    <col min="14850" max="14850" width="18.85546875" style="152" bestFit="1" customWidth="1"/>
    <col min="14851" max="14851" width="11.42578125" style="152"/>
    <col min="14852" max="14852" width="18.5703125" style="152" customWidth="1"/>
    <col min="14853" max="14853" width="14.140625" style="152" customWidth="1"/>
    <col min="14854" max="14854" width="15.140625" style="152" customWidth="1"/>
    <col min="14855" max="14855" width="16" style="152" customWidth="1"/>
    <col min="14856" max="14857" width="11.42578125" style="152"/>
    <col min="14858" max="14858" width="16.140625" style="152" customWidth="1"/>
    <col min="14859" max="14860" width="11.42578125" style="152"/>
    <col min="14861" max="14861" width="13.85546875" style="152" bestFit="1" customWidth="1"/>
    <col min="14862" max="15104" width="11.42578125" style="152"/>
    <col min="15105" max="15105" width="33.5703125" style="152" customWidth="1"/>
    <col min="15106" max="15106" width="18.85546875" style="152" bestFit="1" customWidth="1"/>
    <col min="15107" max="15107" width="11.42578125" style="152"/>
    <col min="15108" max="15108" width="18.5703125" style="152" customWidth="1"/>
    <col min="15109" max="15109" width="14.140625" style="152" customWidth="1"/>
    <col min="15110" max="15110" width="15.140625" style="152" customWidth="1"/>
    <col min="15111" max="15111" width="16" style="152" customWidth="1"/>
    <col min="15112" max="15113" width="11.42578125" style="152"/>
    <col min="15114" max="15114" width="16.140625" style="152" customWidth="1"/>
    <col min="15115" max="15116" width="11.42578125" style="152"/>
    <col min="15117" max="15117" width="13.85546875" style="152" bestFit="1" customWidth="1"/>
    <col min="15118" max="15360" width="11.42578125" style="152"/>
    <col min="15361" max="15361" width="33.5703125" style="152" customWidth="1"/>
    <col min="15362" max="15362" width="18.85546875" style="152" bestFit="1" customWidth="1"/>
    <col min="15363" max="15363" width="11.42578125" style="152"/>
    <col min="15364" max="15364" width="18.5703125" style="152" customWidth="1"/>
    <col min="15365" max="15365" width="14.140625" style="152" customWidth="1"/>
    <col min="15366" max="15366" width="15.140625" style="152" customWidth="1"/>
    <col min="15367" max="15367" width="16" style="152" customWidth="1"/>
    <col min="15368" max="15369" width="11.42578125" style="152"/>
    <col min="15370" max="15370" width="16.140625" style="152" customWidth="1"/>
    <col min="15371" max="15372" width="11.42578125" style="152"/>
    <col min="15373" max="15373" width="13.85546875" style="152" bestFit="1" customWidth="1"/>
    <col min="15374" max="15616" width="11.42578125" style="152"/>
    <col min="15617" max="15617" width="33.5703125" style="152" customWidth="1"/>
    <col min="15618" max="15618" width="18.85546875" style="152" bestFit="1" customWidth="1"/>
    <col min="15619" max="15619" width="11.42578125" style="152"/>
    <col min="15620" max="15620" width="18.5703125" style="152" customWidth="1"/>
    <col min="15621" max="15621" width="14.140625" style="152" customWidth="1"/>
    <col min="15622" max="15622" width="15.140625" style="152" customWidth="1"/>
    <col min="15623" max="15623" width="16" style="152" customWidth="1"/>
    <col min="15624" max="15625" width="11.42578125" style="152"/>
    <col min="15626" max="15626" width="16.140625" style="152" customWidth="1"/>
    <col min="15627" max="15628" width="11.42578125" style="152"/>
    <col min="15629" max="15629" width="13.85546875" style="152" bestFit="1" customWidth="1"/>
    <col min="15630" max="15872" width="11.42578125" style="152"/>
    <col min="15873" max="15873" width="33.5703125" style="152" customWidth="1"/>
    <col min="15874" max="15874" width="18.85546875" style="152" bestFit="1" customWidth="1"/>
    <col min="15875" max="15875" width="11.42578125" style="152"/>
    <col min="15876" max="15876" width="18.5703125" style="152" customWidth="1"/>
    <col min="15877" max="15877" width="14.140625" style="152" customWidth="1"/>
    <col min="15878" max="15878" width="15.140625" style="152" customWidth="1"/>
    <col min="15879" max="15879" width="16" style="152" customWidth="1"/>
    <col min="15880" max="15881" width="11.42578125" style="152"/>
    <col min="15882" max="15882" width="16.140625" style="152" customWidth="1"/>
    <col min="15883" max="15884" width="11.42578125" style="152"/>
    <col min="15885" max="15885" width="13.85546875" style="152" bestFit="1" customWidth="1"/>
    <col min="15886" max="16128" width="11.42578125" style="152"/>
    <col min="16129" max="16129" width="33.5703125" style="152" customWidth="1"/>
    <col min="16130" max="16130" width="18.85546875" style="152" bestFit="1" customWidth="1"/>
    <col min="16131" max="16131" width="11.42578125" style="152"/>
    <col min="16132" max="16132" width="18.5703125" style="152" customWidth="1"/>
    <col min="16133" max="16133" width="14.140625" style="152" customWidth="1"/>
    <col min="16134" max="16134" width="15.140625" style="152" customWidth="1"/>
    <col min="16135" max="16135" width="16" style="152" customWidth="1"/>
    <col min="16136" max="16137" width="11.42578125" style="152"/>
    <col min="16138" max="16138" width="16.140625" style="152" customWidth="1"/>
    <col min="16139" max="16140" width="11.42578125" style="152"/>
    <col min="16141" max="16141" width="13.85546875" style="152" bestFit="1" customWidth="1"/>
    <col min="16142" max="16384" width="11.42578125" style="152"/>
  </cols>
  <sheetData>
    <row r="1" spans="1:14">
      <c r="A1" s="481" t="s">
        <v>208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4" ht="12.75" customHeight="1">
      <c r="A2" s="411" t="s">
        <v>33</v>
      </c>
      <c r="B2" s="411" t="s">
        <v>2</v>
      </c>
      <c r="C2" s="412" t="s">
        <v>3</v>
      </c>
      <c r="D2" s="412" t="s">
        <v>4</v>
      </c>
      <c r="E2" s="412" t="s">
        <v>5</v>
      </c>
      <c r="F2" s="412" t="s">
        <v>6</v>
      </c>
      <c r="G2" s="412"/>
      <c r="H2" s="412"/>
      <c r="I2" s="412"/>
      <c r="J2" s="412"/>
      <c r="K2" s="412"/>
      <c r="L2" s="412"/>
    </row>
    <row r="3" spans="1:14" ht="25.5">
      <c r="A3" s="411"/>
      <c r="B3" s="411"/>
      <c r="C3" s="412"/>
      <c r="D3" s="412"/>
      <c r="E3" s="412"/>
      <c r="F3" s="249" t="s">
        <v>7</v>
      </c>
      <c r="G3" s="249" t="s">
        <v>8</v>
      </c>
      <c r="H3" s="249" t="s">
        <v>9</v>
      </c>
      <c r="I3" s="249" t="s">
        <v>10</v>
      </c>
      <c r="J3" s="249" t="s">
        <v>11</v>
      </c>
      <c r="K3" s="261" t="s">
        <v>246</v>
      </c>
      <c r="L3" s="249" t="s">
        <v>12</v>
      </c>
    </row>
    <row r="4" spans="1:14" ht="102">
      <c r="A4" s="27" t="s">
        <v>215</v>
      </c>
      <c r="B4" s="28" t="s">
        <v>35</v>
      </c>
      <c r="C4" s="29">
        <v>100</v>
      </c>
      <c r="D4" s="30"/>
      <c r="E4" s="30"/>
      <c r="F4" s="30"/>
      <c r="G4" s="30"/>
      <c r="H4" s="30"/>
      <c r="I4" s="30"/>
      <c r="J4" s="30"/>
      <c r="K4" s="30"/>
      <c r="L4" s="30"/>
      <c r="M4" s="167"/>
      <c r="N4" s="167"/>
    </row>
    <row r="5" spans="1:14" s="167" customFormat="1" ht="37.5" customHeight="1">
      <c r="A5" s="31" t="s">
        <v>254</v>
      </c>
      <c r="B5" s="32"/>
      <c r="C5" s="33"/>
      <c r="D5" s="30">
        <v>108000000</v>
      </c>
      <c r="E5" s="30">
        <v>108000000</v>
      </c>
      <c r="F5" s="30">
        <v>108000000</v>
      </c>
      <c r="G5" s="30"/>
      <c r="H5" s="30"/>
      <c r="I5" s="30"/>
      <c r="J5" s="30"/>
      <c r="K5" s="30"/>
      <c r="L5" s="30"/>
    </row>
    <row r="6" spans="1:14" ht="76.5">
      <c r="A6" s="168" t="s">
        <v>216</v>
      </c>
      <c r="B6" s="28" t="s">
        <v>35</v>
      </c>
      <c r="C6" s="29">
        <v>100</v>
      </c>
      <c r="D6" s="30"/>
      <c r="E6" s="30"/>
      <c r="F6" s="38"/>
      <c r="G6" s="30"/>
      <c r="H6" s="30"/>
      <c r="I6" s="30"/>
      <c r="J6" s="30"/>
      <c r="K6" s="30"/>
      <c r="L6" s="30"/>
      <c r="M6" s="169"/>
      <c r="N6" s="167"/>
    </row>
    <row r="7" spans="1:14" s="167" customFormat="1" ht="38.25" customHeight="1">
      <c r="A7" s="31" t="s">
        <v>253</v>
      </c>
      <c r="B7" s="32"/>
      <c r="C7" s="33"/>
      <c r="D7" s="30">
        <v>49500000</v>
      </c>
      <c r="E7" s="30">
        <v>49500000</v>
      </c>
      <c r="F7" s="30">
        <v>49500000</v>
      </c>
      <c r="G7" s="30"/>
      <c r="H7" s="30"/>
      <c r="I7" s="30"/>
      <c r="J7" s="30"/>
      <c r="K7" s="30"/>
      <c r="L7" s="30"/>
      <c r="M7" s="169"/>
    </row>
    <row r="8" spans="1:14" ht="38.25">
      <c r="A8" s="168" t="s">
        <v>217</v>
      </c>
      <c r="B8" s="28" t="s">
        <v>14</v>
      </c>
      <c r="C8" s="29">
        <v>20</v>
      </c>
      <c r="D8" s="250"/>
      <c r="E8" s="30"/>
      <c r="F8" s="30"/>
      <c r="G8" s="30"/>
      <c r="H8" s="30"/>
      <c r="I8" s="30"/>
      <c r="J8" s="170"/>
      <c r="K8" s="170"/>
      <c r="L8" s="170"/>
      <c r="M8" s="167"/>
      <c r="N8" s="167"/>
    </row>
    <row r="9" spans="1:14" ht="51">
      <c r="A9" s="171" t="s">
        <v>218</v>
      </c>
      <c r="B9" s="47" t="s">
        <v>219</v>
      </c>
      <c r="C9" s="45">
        <v>8</v>
      </c>
      <c r="D9" s="30">
        <v>30000000</v>
      </c>
      <c r="E9" s="30">
        <v>240000000</v>
      </c>
      <c r="F9" s="30">
        <v>240000000</v>
      </c>
      <c r="G9" s="30"/>
      <c r="H9" s="30"/>
      <c r="I9" s="30"/>
      <c r="J9" s="30"/>
      <c r="K9" s="30"/>
      <c r="L9" s="30"/>
      <c r="M9" s="167"/>
      <c r="N9" s="167"/>
    </row>
    <row r="10" spans="1:14" ht="33.75" customHeight="1">
      <c r="A10" s="31" t="s">
        <v>259</v>
      </c>
      <c r="B10" s="32"/>
      <c r="C10" s="33"/>
      <c r="D10" s="30"/>
      <c r="E10" s="30">
        <v>160000000</v>
      </c>
      <c r="F10" s="30">
        <v>160000000</v>
      </c>
      <c r="G10" s="30"/>
      <c r="H10" s="30"/>
      <c r="I10" s="30"/>
      <c r="J10" s="30"/>
      <c r="K10" s="30"/>
      <c r="L10" s="30"/>
      <c r="M10" s="167"/>
      <c r="N10" s="167"/>
    </row>
    <row r="11" spans="1:14" ht="38.25">
      <c r="A11" s="44" t="s">
        <v>64</v>
      </c>
      <c r="B11" s="47" t="s">
        <v>65</v>
      </c>
      <c r="C11" s="47">
        <v>100</v>
      </c>
      <c r="D11" s="32"/>
      <c r="E11" s="154"/>
      <c r="F11" s="38"/>
      <c r="G11" s="154"/>
      <c r="H11" s="154"/>
      <c r="I11" s="154"/>
      <c r="J11" s="154"/>
      <c r="K11" s="154"/>
      <c r="L11" s="154"/>
      <c r="M11" s="167"/>
      <c r="N11" s="167"/>
    </row>
    <row r="12" spans="1:14">
      <c r="A12" s="31" t="s">
        <v>243</v>
      </c>
      <c r="B12" s="34" t="s">
        <v>22</v>
      </c>
      <c r="C12" s="37">
        <v>1</v>
      </c>
      <c r="D12" s="154">
        <v>4000000</v>
      </c>
      <c r="E12" s="154">
        <v>4000000</v>
      </c>
      <c r="F12" s="38">
        <v>4000000</v>
      </c>
      <c r="G12" s="154"/>
      <c r="H12" s="154"/>
      <c r="I12" s="154"/>
      <c r="J12" s="154"/>
      <c r="K12" s="154"/>
      <c r="L12" s="154"/>
      <c r="M12" s="167"/>
      <c r="N12" s="167"/>
    </row>
    <row r="13" spans="1:14" ht="34.5" customHeight="1">
      <c r="A13" s="31" t="s">
        <v>244</v>
      </c>
      <c r="B13" s="34" t="s">
        <v>22</v>
      </c>
      <c r="C13" s="37">
        <v>1</v>
      </c>
      <c r="D13" s="154">
        <v>4000000</v>
      </c>
      <c r="E13" s="154">
        <v>4000000</v>
      </c>
      <c r="F13" s="38">
        <v>4000000</v>
      </c>
      <c r="G13" s="154"/>
      <c r="H13" s="154"/>
      <c r="I13" s="154"/>
      <c r="J13" s="154"/>
      <c r="K13" s="154"/>
      <c r="L13" s="154"/>
      <c r="M13" s="167"/>
      <c r="N13" s="167"/>
    </row>
    <row r="14" spans="1:14" ht="25.5">
      <c r="A14" s="119" t="s">
        <v>163</v>
      </c>
      <c r="B14" s="130" t="s">
        <v>22</v>
      </c>
      <c r="C14" s="130">
        <v>1</v>
      </c>
      <c r="D14" s="154">
        <v>16000000</v>
      </c>
      <c r="E14" s="154">
        <v>16000000</v>
      </c>
      <c r="F14" s="154">
        <v>16000000</v>
      </c>
      <c r="G14" s="154"/>
      <c r="H14" s="154"/>
      <c r="I14" s="154"/>
      <c r="J14" s="154"/>
      <c r="K14" s="154"/>
      <c r="L14" s="154"/>
      <c r="M14" s="167"/>
      <c r="N14" s="167"/>
    </row>
    <row r="15" spans="1:14" ht="114.75">
      <c r="A15" s="119" t="s">
        <v>164</v>
      </c>
      <c r="B15" s="130" t="s">
        <v>22</v>
      </c>
      <c r="C15" s="130">
        <v>1</v>
      </c>
      <c r="D15" s="154">
        <v>15000000</v>
      </c>
      <c r="E15" s="154">
        <v>15000000</v>
      </c>
      <c r="F15" s="154">
        <v>15000000</v>
      </c>
      <c r="G15" s="154"/>
      <c r="H15" s="154"/>
      <c r="I15" s="154"/>
      <c r="J15" s="154"/>
      <c r="K15" s="154"/>
      <c r="L15" s="154"/>
      <c r="M15" s="167"/>
      <c r="N15" s="167"/>
    </row>
    <row r="16" spans="1:14">
      <c r="A16" s="392" t="s">
        <v>27</v>
      </c>
      <c r="B16" s="392"/>
      <c r="C16" s="392"/>
      <c r="D16" s="392"/>
      <c r="E16" s="148">
        <v>596500000</v>
      </c>
      <c r="F16" s="148">
        <v>596500000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67"/>
      <c r="N16" s="167"/>
    </row>
    <row r="17" spans="1:12">
      <c r="A17" s="393" t="s">
        <v>28</v>
      </c>
      <c r="B17" s="393"/>
      <c r="C17" s="393"/>
      <c r="D17" s="393"/>
      <c r="E17" s="148">
        <v>596500000</v>
      </c>
      <c r="F17" s="148">
        <v>596500000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</row>
    <row r="18" spans="1:12">
      <c r="A18" s="392" t="s">
        <v>29</v>
      </c>
      <c r="B18" s="392"/>
      <c r="C18" s="392"/>
      <c r="D18" s="392"/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</row>
    <row r="20" spans="1:12">
      <c r="G20" s="305"/>
    </row>
    <row r="21" spans="1:12">
      <c r="A21" s="61"/>
      <c r="B21" s="420" t="s">
        <v>30</v>
      </c>
      <c r="C21" s="420"/>
      <c r="D21" s="420"/>
      <c r="E21" s="420"/>
    </row>
    <row r="22" spans="1:12">
      <c r="A22" s="62"/>
      <c r="B22" s="420" t="s">
        <v>31</v>
      </c>
      <c r="C22" s="420"/>
      <c r="D22" s="420"/>
      <c r="E22" s="420"/>
    </row>
  </sheetData>
  <mergeCells count="12">
    <mergeCell ref="A1:L1"/>
    <mergeCell ref="A2:A3"/>
    <mergeCell ref="B2:B3"/>
    <mergeCell ref="C2:C3"/>
    <mergeCell ref="D2:D3"/>
    <mergeCell ref="E2:E3"/>
    <mergeCell ref="F2:L2"/>
    <mergeCell ref="B21:E21"/>
    <mergeCell ref="B22:E22"/>
    <mergeCell ref="A16:D16"/>
    <mergeCell ref="A17:D17"/>
    <mergeCell ref="A18:D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PROYECTO 1.1 </vt:lpstr>
      <vt:lpstr>PROYECTO 1.2</vt:lpstr>
      <vt:lpstr>PROYECTO 1.3</vt:lpstr>
      <vt:lpstr>PROYECTO 2.1</vt:lpstr>
      <vt:lpstr>PROYECTO 2.2</vt:lpstr>
      <vt:lpstr>PROYECTO 3.1</vt:lpstr>
      <vt:lpstr>PROYECTO 3.2</vt:lpstr>
      <vt:lpstr>PROYECTO 4.1</vt:lpstr>
      <vt:lpstr>PROYECTO 5.1</vt:lpstr>
      <vt:lpstr>con valor real</vt:lpstr>
      <vt:lpstr>PROYECTO 5.2</vt:lpstr>
      <vt:lpstr>PROYECTO 6.1</vt:lpstr>
      <vt:lpstr>PROYECTO 6.2</vt:lpstr>
      <vt:lpstr>FUENTES Y USOS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Hoyos Hernandez</dc:creator>
  <cp:lastModifiedBy>Edisney Silva Argote</cp:lastModifiedBy>
  <cp:lastPrinted>2018-01-25T21:45:50Z</cp:lastPrinted>
  <dcterms:created xsi:type="dcterms:W3CDTF">2017-01-20T13:30:57Z</dcterms:created>
  <dcterms:modified xsi:type="dcterms:W3CDTF">2018-01-31T22:41:02Z</dcterms:modified>
</cp:coreProperties>
</file>