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6.xml" ContentType="application/vnd.openxmlformats-officedocument.spreadsheetml.comments+xml"/>
  <Override PartName="/xl/drawings/drawing24.xml" ContentType="application/vnd.openxmlformats-officedocument.drawing+xml"/>
  <Override PartName="/xl/comments7.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omments8.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LENOVO\Desktop\INFORMES MENSUALES DE ACTIVIDADES 2025\13 DE FEBRERO A 12 DE MARZO 2025\MATRIZ MINISTERIO INFORME DE EJECUCION -ENVIO Y CARGUE\"/>
    </mc:Choice>
  </mc:AlternateContent>
  <xr:revisionPtr revIDLastSave="0" documentId="8_{9F90E9CA-3017-4D55-BD5B-E9079EBF01F7}" xr6:coauthVersionLast="47" xr6:coauthVersionMax="47" xr10:uidLastSave="{00000000-0000-0000-0000-000000000000}"/>
  <bookViews>
    <workbookView xWindow="-110" yWindow="-110" windowWidth="19420" windowHeight="10300" tabRatio="928" firstSheet="17" activeTab="32" xr2:uid="{00000000-000D-0000-FFFF-FFFF00000000}"/>
  </bookViews>
  <sheets>
    <sheet name="Hoja1" sheetId="41" state="hidden" r:id="rId1"/>
    <sheet name="Informe Ingresos" sheetId="36" state="hidden" r:id="rId2"/>
    <sheet name="PROTOCOLO INGRESOS" sheetId="39" state="hidden" r:id="rId3"/>
    <sheet name="Datos Generales" sheetId="44" r:id="rId4"/>
    <sheet name="Protocolo Inf Gestión" sheetId="46" r:id="rId5"/>
    <sheet name="Anexo1_Matriz avance fisico-fin" sheetId="49" r:id="rId6"/>
    <sheet name="Matriz Seguimiento IMG" sheetId="19" r:id="rId7"/>
    <sheet name="1POMCAS" sheetId="1" r:id="rId8"/>
    <sheet name="2PORH" sheetId="2" r:id="rId9"/>
    <sheet name="3PSMV" sheetId="3" r:id="rId10"/>
    <sheet name="4UsoAguas" sheetId="4" r:id="rId11"/>
    <sheet name="5PUEAA" sheetId="5" r:id="rId12"/>
    <sheet name="6POMCASejec" sheetId="6" r:id="rId13"/>
    <sheet name="7Clima" sheetId="8" r:id="rId14"/>
    <sheet name="8Suelo" sheetId="9" r:id="rId15"/>
    <sheet name="9RUNAP" sheetId="10" r:id="rId16"/>
    <sheet name="10Paramos" sheetId="11" r:id="rId17"/>
    <sheet name="11Forest" sheetId="12" r:id="rId18"/>
    <sheet name="12PlanesAP" sheetId="13" r:id="rId19"/>
    <sheet name="13Amenaz" sheetId="14" r:id="rId20"/>
    <sheet name="14Invasor" sheetId="15" r:id="rId21"/>
    <sheet name="15Restaura" sheetId="16" r:id="rId22"/>
    <sheet name="16MIZC" sheetId="17" r:id="rId23"/>
    <sheet name="17PGIRS" sheetId="18" r:id="rId24"/>
    <sheet name="18Sector" sheetId="20" r:id="rId25"/>
    <sheet name="19GAU" sheetId="21" r:id="rId26"/>
    <sheet name="20Negoc" sheetId="22" r:id="rId27"/>
    <sheet name="21TiempoT" sheetId="23" r:id="rId28"/>
    <sheet name="22Autor" sheetId="24" r:id="rId29"/>
    <sheet name="23Sanc" sheetId="25" r:id="rId30"/>
    <sheet name="24POT" sheetId="26" r:id="rId31"/>
    <sheet name="25Redes" sheetId="27" r:id="rId32"/>
    <sheet name="26SIAC" sheetId="28" r:id="rId33"/>
    <sheet name="27Educa" sheetId="29" r:id="rId34"/>
    <sheet name="Observa" sheetId="32" r:id="rId35"/>
    <sheet name="Formulas" sheetId="33" state="hidden" r:id="rId36"/>
  </sheets>
  <definedNames>
    <definedName name="_xlnm._FilterDatabase" localSheetId="9" hidden="1">'3PSMV'!$E$6:$E$75</definedName>
    <definedName name="_xlnm._FilterDatabase" localSheetId="5" hidden="1">'Anexo1_Matriz avance fisico-fin'!$A$6:$BW$134</definedName>
    <definedName name="_xlnm._FilterDatabase" localSheetId="1" hidden="1">'Informe Ingresos'!$A$6:$XES$320</definedName>
    <definedName name="_Toc467769469" localSheetId="8">'2PORH'!#REF!</definedName>
    <definedName name="_Toc467769470" localSheetId="9">'3PSMV'!#REF!</definedName>
    <definedName name="_Toc467769471" localSheetId="10">'4UsoAguas'!#REF!</definedName>
    <definedName name="_Toc467769472" localSheetId="11">'5PUEAA'!#REF!</definedName>
    <definedName name="_Toc467769473" localSheetId="12">'6POMCASejec'!#REF!</definedName>
    <definedName name="_Toc467769474" localSheetId="13">'7Clima'!#REF!</definedName>
    <definedName name="_Toc467769475" localSheetId="14">'8Suelo'!#REF!</definedName>
    <definedName name="_Toc467769476" localSheetId="15">'9RUNAP'!$B$6</definedName>
    <definedName name="_Toc467769477" localSheetId="16">'10Paramos'!#REF!</definedName>
    <definedName name="_Toc467769478" localSheetId="17">'11Forest'!#REF!</definedName>
    <definedName name="_Toc467769479" localSheetId="18">'12PlanesAP'!#REF!</definedName>
    <definedName name="_Toc467769480" localSheetId="19">'13Amenaz'!#REF!</definedName>
    <definedName name="_Toc467769481" localSheetId="20">'14Invasor'!#REF!</definedName>
    <definedName name="_Toc467769482" localSheetId="21">'15Restaura'!#REF!</definedName>
    <definedName name="_Toc467769483" localSheetId="22">'16MIZC'!#REF!</definedName>
    <definedName name="_Toc467769484" localSheetId="23">'17PGIRS'!#REF!</definedName>
    <definedName name="_Toc467769485" localSheetId="24">'18Sector'!#REF!</definedName>
    <definedName name="_Toc467769486" localSheetId="25">'19GAU'!#REF!</definedName>
    <definedName name="_Toc467769487" localSheetId="26">'20Negoc'!#REF!</definedName>
    <definedName name="_Toc467769488" localSheetId="27">'21TiempoT'!#REF!</definedName>
    <definedName name="_Toc467769489" localSheetId="28">'22Autor'!#REF!</definedName>
    <definedName name="_Toc467769490" localSheetId="29">'23Sanc'!#REF!</definedName>
    <definedName name="_Toc467769491" localSheetId="30">'24POT'!#REF!</definedName>
    <definedName name="_Toc467769492" localSheetId="31">'25Redes'!#REF!</definedName>
    <definedName name="_Toc467769493" localSheetId="32">'26SIAC'!#REF!</definedName>
    <definedName name="_Toc467769494" localSheetId="33">'27Educa'!#REF!</definedName>
    <definedName name="_xlnm.Print_Area" localSheetId="1">'Informe Ingresos'!#REF!</definedName>
    <definedName name="_xlnm.Print_Area" localSheetId="4">'Protocolo Inf Gestión'!$A$1:$B$35</definedName>
    <definedName name="GASTOS" comment="OPCION SI O NO">#REF!</definedName>
    <definedName name="Informe" comment="OPCION SI O NO">#REF!</definedName>
    <definedName name="Lista_CAR" localSheetId="3">'Datos Generales'!$H$5:$H$37</definedName>
    <definedName name="Lista_CAR" localSheetId="4">#REF!</definedName>
    <definedName name="Lista_CAR">#REF!</definedName>
    <definedName name="REPORTE" comment="SI SE REPORTA" localSheetId="3">#REF!</definedName>
    <definedName name="REPORTE" comment="SI SE REPORTA" localSheetId="4">#REF!</definedName>
    <definedName name="REPORTE" comment="SI SE REPORTA">Formulas!$F$33:$F$34</definedName>
    <definedName name="SI" comment="OPCION SI O NO" localSheetId="3">#REF!</definedName>
    <definedName name="SI" comment="OPCION SI O NO" localSheetId="4">#REF!</definedName>
    <definedName name="SI" comment="OPCION SI O NO">Formulas!$D$33:$D$34</definedName>
    <definedName name="Vigencias" localSheetId="3">'Datos Generales'!$H$39:$H$46</definedName>
    <definedName name="Vigencias" localSheetId="4">#REF!</definedName>
    <definedName name="Vigencias">#REF!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6" l="1"/>
  <c r="E35" i="23" l="1"/>
  <c r="E42" i="23"/>
  <c r="A3" i="49" l="1"/>
  <c r="A2" i="49"/>
  <c r="BK133" i="49"/>
  <c r="BJ133" i="49"/>
  <c r="W133" i="49"/>
  <c r="X133" i="49" s="1"/>
  <c r="S133" i="49"/>
  <c r="R133" i="49"/>
  <c r="Q133" i="49"/>
  <c r="P133" i="49"/>
  <c r="BM132" i="49"/>
  <c r="X132" i="49"/>
  <c r="W132" i="49"/>
  <c r="S132" i="49"/>
  <c r="R132" i="49"/>
  <c r="Q132" i="49"/>
  <c r="P132" i="49"/>
  <c r="BM131" i="49"/>
  <c r="BJ131" i="49"/>
  <c r="X131" i="49"/>
  <c r="W131" i="49"/>
  <c r="S131" i="49"/>
  <c r="R131" i="49"/>
  <c r="Q131" i="49"/>
  <c r="P131" i="49"/>
  <c r="BJ130" i="49"/>
  <c r="X130" i="49"/>
  <c r="W130" i="49"/>
  <c r="S130" i="49"/>
  <c r="R130" i="49"/>
  <c r="Q130" i="49"/>
  <c r="P130" i="49"/>
  <c r="BK129" i="49"/>
  <c r="BJ129" i="49"/>
  <c r="W129" i="49"/>
  <c r="X129" i="49" s="1"/>
  <c r="S129" i="49"/>
  <c r="R129" i="49"/>
  <c r="Q129" i="49"/>
  <c r="P129" i="49"/>
  <c r="BM128" i="49"/>
  <c r="AX128" i="49"/>
  <c r="BF128" i="49" s="1"/>
  <c r="BJ128" i="49"/>
  <c r="W128" i="49"/>
  <c r="X128" i="49" s="1"/>
  <c r="V128" i="49"/>
  <c r="S128" i="49"/>
  <c r="R128" i="49"/>
  <c r="Q128" i="49"/>
  <c r="BM127" i="49"/>
  <c r="W127" i="49"/>
  <c r="V127" i="49"/>
  <c r="S127" i="49"/>
  <c r="R127" i="49"/>
  <c r="Q127" i="49"/>
  <c r="P127" i="49"/>
  <c r="BM126" i="49"/>
  <c r="BJ126" i="49"/>
  <c r="X126" i="49"/>
  <c r="W126" i="49"/>
  <c r="S126" i="49"/>
  <c r="R126" i="49"/>
  <c r="Q126" i="49"/>
  <c r="P126" i="49"/>
  <c r="BK125" i="49"/>
  <c r="BJ125" i="49"/>
  <c r="W125" i="49"/>
  <c r="X125" i="49" s="1"/>
  <c r="S125" i="49"/>
  <c r="R125" i="49"/>
  <c r="Q125" i="49"/>
  <c r="P125" i="49"/>
  <c r="BM124" i="49"/>
  <c r="BJ124" i="49"/>
  <c r="W124" i="49"/>
  <c r="X124" i="49" s="1"/>
  <c r="S124" i="49"/>
  <c r="R124" i="49"/>
  <c r="Q124" i="49"/>
  <c r="P124" i="49"/>
  <c r="BK123" i="49"/>
  <c r="BJ123" i="49"/>
  <c r="W123" i="49"/>
  <c r="X123" i="49" s="1"/>
  <c r="S123" i="49"/>
  <c r="R123" i="49"/>
  <c r="Q123" i="49"/>
  <c r="P123" i="49"/>
  <c r="BM122" i="49"/>
  <c r="BK122" i="49"/>
  <c r="BL122" i="49" s="1"/>
  <c r="BJ122" i="49"/>
  <c r="X122" i="49"/>
  <c r="W122" i="49"/>
  <c r="S122" i="49"/>
  <c r="R122" i="49"/>
  <c r="Q122" i="49"/>
  <c r="P122" i="49"/>
  <c r="BM121" i="49"/>
  <c r="BK121" i="49"/>
  <c r="BJ121" i="49"/>
  <c r="W121" i="49"/>
  <c r="X121" i="49" s="1"/>
  <c r="S121" i="49"/>
  <c r="R121" i="49"/>
  <c r="Q121" i="49"/>
  <c r="P121" i="49"/>
  <c r="BM120" i="49"/>
  <c r="BJ120" i="49"/>
  <c r="W120" i="49"/>
  <c r="X120" i="49" s="1"/>
  <c r="S120" i="49"/>
  <c r="R120" i="49"/>
  <c r="R116" i="49" s="1"/>
  <c r="Q120" i="49"/>
  <c r="P120" i="49"/>
  <c r="BM119" i="49"/>
  <c r="BK119" i="49"/>
  <c r="W119" i="49"/>
  <c r="X119" i="49" s="1"/>
  <c r="S119" i="49"/>
  <c r="R119" i="49"/>
  <c r="Q119" i="49"/>
  <c r="P119" i="49"/>
  <c r="BK118" i="49"/>
  <c r="X118" i="49"/>
  <c r="W118" i="49"/>
  <c r="S118" i="49"/>
  <c r="R118" i="49"/>
  <c r="Q118" i="49"/>
  <c r="P118" i="49"/>
  <c r="P117" i="49" s="1"/>
  <c r="P116" i="49" s="1"/>
  <c r="BE117" i="49"/>
  <c r="BD117" i="49"/>
  <c r="BD116" i="49" s="1"/>
  <c r="BC117" i="49"/>
  <c r="BC116" i="49" s="1"/>
  <c r="BB117" i="49"/>
  <c r="BA117" i="49"/>
  <c r="BA116" i="49" s="1"/>
  <c r="AZ117" i="49"/>
  <c r="AZ116" i="49" s="1"/>
  <c r="AY117" i="49"/>
  <c r="AY116" i="49" s="1"/>
  <c r="AY109" i="49" s="1"/>
  <c r="AS117" i="49"/>
  <c r="AS116" i="49" s="1"/>
  <c r="AR117" i="49"/>
  <c r="AR116" i="49" s="1"/>
  <c r="AQ117" i="49"/>
  <c r="AQ116" i="49" s="1"/>
  <c r="AK117" i="49"/>
  <c r="AJ117" i="49"/>
  <c r="AI117" i="49"/>
  <c r="AG117" i="49"/>
  <c r="AG116" i="49" s="1"/>
  <c r="AF117" i="49"/>
  <c r="AF116" i="49" s="1"/>
  <c r="AE117" i="49"/>
  <c r="AE116" i="49" s="1"/>
  <c r="AE109" i="49" s="1"/>
  <c r="BE116" i="49"/>
  <c r="BB116" i="49"/>
  <c r="AK116" i="49"/>
  <c r="AJ116" i="49"/>
  <c r="AI116" i="49"/>
  <c r="S116" i="49"/>
  <c r="BM115" i="49"/>
  <c r="BK115" i="49"/>
  <c r="BJ115" i="49"/>
  <c r="W115" i="49"/>
  <c r="X115" i="49" s="1"/>
  <c r="S115" i="49"/>
  <c r="R115" i="49"/>
  <c r="Q115" i="49"/>
  <c r="P115" i="49"/>
  <c r="BM114" i="49"/>
  <c r="BK114" i="49"/>
  <c r="BJ114" i="49"/>
  <c r="X114" i="49"/>
  <c r="W114" i="49"/>
  <c r="S114" i="49"/>
  <c r="R114" i="49"/>
  <c r="Q114" i="49"/>
  <c r="P114" i="49"/>
  <c r="BM113" i="49"/>
  <c r="BJ113" i="49"/>
  <c r="W113" i="49"/>
  <c r="X113" i="49" s="1"/>
  <c r="S113" i="49"/>
  <c r="S110" i="49" s="1"/>
  <c r="S109" i="49" s="1"/>
  <c r="R113" i="49"/>
  <c r="Q113" i="49"/>
  <c r="Q110" i="49" s="1"/>
  <c r="P113" i="49"/>
  <c r="AX112" i="49"/>
  <c r="BF112" i="49" s="1"/>
  <c r="BK112" i="49"/>
  <c r="BJ112" i="49"/>
  <c r="W112" i="49"/>
  <c r="X112" i="49" s="1"/>
  <c r="V112" i="49"/>
  <c r="S112" i="49"/>
  <c r="R112" i="49"/>
  <c r="R110" i="49" s="1"/>
  <c r="R109" i="49" s="1"/>
  <c r="Q112" i="49"/>
  <c r="P112" i="49"/>
  <c r="P111" i="49" s="1"/>
  <c r="P110" i="49" s="1"/>
  <c r="BE111" i="49"/>
  <c r="BD111" i="49"/>
  <c r="BC111" i="49"/>
  <c r="BC110" i="49" s="1"/>
  <c r="BC109" i="49" s="1"/>
  <c r="BB111" i="49"/>
  <c r="BB110" i="49" s="1"/>
  <c r="BA111" i="49"/>
  <c r="AZ111" i="49"/>
  <c r="AY111" i="49"/>
  <c r="AY110" i="49" s="1"/>
  <c r="AS111" i="49"/>
  <c r="AS110" i="49" s="1"/>
  <c r="AS109" i="49" s="1"/>
  <c r="AR111" i="49"/>
  <c r="AR110" i="49" s="1"/>
  <c r="AR109" i="49" s="1"/>
  <c r="AQ111" i="49"/>
  <c r="AQ110" i="49" s="1"/>
  <c r="AK111" i="49"/>
  <c r="AK110" i="49" s="1"/>
  <c r="AK109" i="49" s="1"/>
  <c r="AK102" i="49" s="1"/>
  <c r="AJ111" i="49"/>
  <c r="AJ110" i="49" s="1"/>
  <c r="AJ109" i="49" s="1"/>
  <c r="AI111" i="49"/>
  <c r="AG111" i="49"/>
  <c r="AG110" i="49" s="1"/>
  <c r="AF111" i="49"/>
  <c r="AF110" i="49" s="1"/>
  <c r="AF109" i="49" s="1"/>
  <c r="AE111" i="49"/>
  <c r="BE110" i="49"/>
  <c r="BE109" i="49" s="1"/>
  <c r="BD110" i="49"/>
  <c r="BD109" i="49" s="1"/>
  <c r="BA110" i="49"/>
  <c r="AZ110" i="49"/>
  <c r="AZ109" i="49" s="1"/>
  <c r="AI110" i="49"/>
  <c r="AE110" i="49"/>
  <c r="BB109" i="49"/>
  <c r="BM108" i="49"/>
  <c r="BK108" i="49"/>
  <c r="W108" i="49"/>
  <c r="X108" i="49" s="1"/>
  <c r="S108" i="49"/>
  <c r="R108" i="49"/>
  <c r="Q108" i="49"/>
  <c r="P108" i="49"/>
  <c r="BM107" i="49"/>
  <c r="BK107" i="49"/>
  <c r="BJ107" i="49"/>
  <c r="X107" i="49"/>
  <c r="W107" i="49"/>
  <c r="S107" i="49"/>
  <c r="R107" i="49"/>
  <c r="Q107" i="49"/>
  <c r="P107" i="49"/>
  <c r="BK106" i="49"/>
  <c r="BJ106" i="49"/>
  <c r="W106" i="49"/>
  <c r="X106" i="49" s="1"/>
  <c r="S106" i="49"/>
  <c r="R106" i="49"/>
  <c r="Q106" i="49"/>
  <c r="Q104" i="49" s="1"/>
  <c r="Q103" i="49" s="1"/>
  <c r="P106" i="49"/>
  <c r="BE105" i="49"/>
  <c r="BD105" i="49"/>
  <c r="BD104" i="49" s="1"/>
  <c r="BD103" i="49" s="1"/>
  <c r="BD102" i="49" s="1"/>
  <c r="BC105" i="49"/>
  <c r="BB105" i="49"/>
  <c r="BB104" i="49" s="1"/>
  <c r="BB103" i="49" s="1"/>
  <c r="BB102" i="49" s="1"/>
  <c r="BA105" i="49"/>
  <c r="AZ105" i="49"/>
  <c r="AZ104" i="49" s="1"/>
  <c r="AZ103" i="49" s="1"/>
  <c r="AY105" i="49"/>
  <c r="AY104" i="49" s="1"/>
  <c r="AY103" i="49" s="1"/>
  <c r="AS105" i="49"/>
  <c r="AS104" i="49" s="1"/>
  <c r="AS103" i="49" s="1"/>
  <c r="AR105" i="49"/>
  <c r="AQ105" i="49"/>
  <c r="AQ104" i="49" s="1"/>
  <c r="AQ103" i="49" s="1"/>
  <c r="AK105" i="49"/>
  <c r="AK104" i="49" s="1"/>
  <c r="AJ105" i="49"/>
  <c r="AJ104" i="49" s="1"/>
  <c r="AJ103" i="49" s="1"/>
  <c r="AI105" i="49"/>
  <c r="AI104" i="49" s="1"/>
  <c r="AI103" i="49" s="1"/>
  <c r="AG105" i="49"/>
  <c r="AF105" i="49"/>
  <c r="AE105" i="49"/>
  <c r="AE104" i="49" s="1"/>
  <c r="AE103" i="49" s="1"/>
  <c r="BE104" i="49"/>
  <c r="BE103" i="49" s="1"/>
  <c r="BC104" i="49"/>
  <c r="BC103" i="49" s="1"/>
  <c r="BA104" i="49"/>
  <c r="BA103" i="49" s="1"/>
  <c r="AR104" i="49"/>
  <c r="AR103" i="49" s="1"/>
  <c r="AR102" i="49" s="1"/>
  <c r="AG104" i="49"/>
  <c r="AG103" i="49" s="1"/>
  <c r="AF104" i="49"/>
  <c r="AF103" i="49" s="1"/>
  <c r="S104" i="49"/>
  <c r="S103" i="49" s="1"/>
  <c r="AK103" i="49"/>
  <c r="BE102" i="49"/>
  <c r="BF101" i="49"/>
  <c r="BM101" i="49"/>
  <c r="BK101" i="49"/>
  <c r="W101" i="49"/>
  <c r="V101" i="49"/>
  <c r="X101" i="49" s="1"/>
  <c r="S101" i="49"/>
  <c r="R101" i="49"/>
  <c r="Q101" i="49"/>
  <c r="P101" i="49"/>
  <c r="BM100" i="49"/>
  <c r="BN100" i="49" s="1"/>
  <c r="BJ100" i="49"/>
  <c r="W100" i="49"/>
  <c r="V100" i="49"/>
  <c r="S100" i="49"/>
  <c r="R100" i="49"/>
  <c r="Q100" i="49"/>
  <c r="BM99" i="49"/>
  <c r="BN99" i="49" s="1"/>
  <c r="BK99" i="49"/>
  <c r="BJ99" i="49"/>
  <c r="W99" i="49"/>
  <c r="X99" i="49" s="1"/>
  <c r="S99" i="49"/>
  <c r="S97" i="49" s="1"/>
  <c r="S96" i="49" s="1"/>
  <c r="R99" i="49"/>
  <c r="R97" i="49" s="1"/>
  <c r="R96" i="49" s="1"/>
  <c r="Q99" i="49"/>
  <c r="Q97" i="49" s="1"/>
  <c r="Q96" i="49" s="1"/>
  <c r="P99" i="49"/>
  <c r="P98" i="49" s="1"/>
  <c r="P97" i="49" s="1"/>
  <c r="BE98" i="49"/>
  <c r="BD98" i="49"/>
  <c r="BD97" i="49" s="1"/>
  <c r="BD96" i="49" s="1"/>
  <c r="BC98" i="49"/>
  <c r="BC97" i="49" s="1"/>
  <c r="BC96" i="49" s="1"/>
  <c r="BB98" i="49"/>
  <c r="BB97" i="49" s="1"/>
  <c r="BB96" i="49" s="1"/>
  <c r="BA98" i="49"/>
  <c r="AZ98" i="49"/>
  <c r="AZ97" i="49" s="1"/>
  <c r="AZ96" i="49" s="1"/>
  <c r="AY98" i="49"/>
  <c r="AS98" i="49"/>
  <c r="AS97" i="49" s="1"/>
  <c r="AS96" i="49" s="1"/>
  <c r="AR98" i="49"/>
  <c r="AR97" i="49" s="1"/>
  <c r="AR96" i="49" s="1"/>
  <c r="AQ98" i="49"/>
  <c r="AK98" i="49"/>
  <c r="AJ98" i="49"/>
  <c r="AJ97" i="49" s="1"/>
  <c r="AJ96" i="49" s="1"/>
  <c r="AI98" i="49"/>
  <c r="AG98" i="49"/>
  <c r="AG97" i="49" s="1"/>
  <c r="AG96" i="49" s="1"/>
  <c r="AF98" i="49"/>
  <c r="AE98" i="49"/>
  <c r="AE97" i="49" s="1"/>
  <c r="AE96" i="49" s="1"/>
  <c r="BE97" i="49"/>
  <c r="BE96" i="49" s="1"/>
  <c r="BA97" i="49"/>
  <c r="BA96" i="49" s="1"/>
  <c r="AY97" i="49"/>
  <c r="AY96" i="49" s="1"/>
  <c r="AQ97" i="49"/>
  <c r="AK97" i="49"/>
  <c r="AK96" i="49" s="1"/>
  <c r="AI97" i="49"/>
  <c r="AI96" i="49" s="1"/>
  <c r="AF97" i="49"/>
  <c r="AF96" i="49" s="1"/>
  <c r="AQ96" i="49"/>
  <c r="P96" i="49"/>
  <c r="BM95" i="49"/>
  <c r="BK95" i="49"/>
  <c r="BJ95" i="49"/>
  <c r="X95" i="49"/>
  <c r="W95" i="49"/>
  <c r="S95" i="49"/>
  <c r="R95" i="49"/>
  <c r="Q95" i="49"/>
  <c r="P95" i="49"/>
  <c r="BK94" i="49"/>
  <c r="BJ94" i="49"/>
  <c r="W94" i="49"/>
  <c r="V94" i="49"/>
  <c r="S94" i="49"/>
  <c r="S92" i="49" s="1"/>
  <c r="R94" i="49"/>
  <c r="Q94" i="49"/>
  <c r="Q92" i="49" s="1"/>
  <c r="P94" i="49"/>
  <c r="P93" i="49" s="1"/>
  <c r="BE93" i="49"/>
  <c r="BD93" i="49"/>
  <c r="BD92" i="49" s="1"/>
  <c r="BC93" i="49"/>
  <c r="BC92" i="49" s="1"/>
  <c r="BB93" i="49"/>
  <c r="BA93" i="49"/>
  <c r="BA92" i="49" s="1"/>
  <c r="AZ93" i="49"/>
  <c r="AY93" i="49"/>
  <c r="AY92" i="49" s="1"/>
  <c r="AY76" i="49" s="1"/>
  <c r="AS93" i="49"/>
  <c r="AS92" i="49" s="1"/>
  <c r="AR93" i="49"/>
  <c r="AR92" i="49" s="1"/>
  <c r="AQ93" i="49"/>
  <c r="AK93" i="49"/>
  <c r="AK92" i="49" s="1"/>
  <c r="AJ93" i="49"/>
  <c r="AI93" i="49"/>
  <c r="AI92" i="49" s="1"/>
  <c r="AG93" i="49"/>
  <c r="AF93" i="49"/>
  <c r="AF92" i="49" s="1"/>
  <c r="AE93" i="49"/>
  <c r="AE92" i="49" s="1"/>
  <c r="BE92" i="49"/>
  <c r="BB92" i="49"/>
  <c r="AZ92" i="49"/>
  <c r="AQ92" i="49"/>
  <c r="AJ92" i="49"/>
  <c r="AG92" i="49"/>
  <c r="P92" i="49"/>
  <c r="BK91" i="49"/>
  <c r="BJ91" i="49"/>
  <c r="W91" i="49"/>
  <c r="X91" i="49" s="1"/>
  <c r="V91" i="49"/>
  <c r="S91" i="49"/>
  <c r="R91" i="49"/>
  <c r="Q91" i="49"/>
  <c r="P91" i="49"/>
  <c r="BM90" i="49"/>
  <c r="BN90" i="49" s="1"/>
  <c r="BK90" i="49"/>
  <c r="BL90" i="49" s="1"/>
  <c r="BJ90" i="49"/>
  <c r="AX90" i="49"/>
  <c r="BF90" i="49" s="1"/>
  <c r="W90" i="49"/>
  <c r="X90" i="49" s="1"/>
  <c r="V90" i="49"/>
  <c r="S90" i="49"/>
  <c r="R90" i="49"/>
  <c r="Q90" i="49"/>
  <c r="BK89" i="49"/>
  <c r="BJ89" i="49"/>
  <c r="W89" i="49"/>
  <c r="V89" i="49"/>
  <c r="S89" i="49"/>
  <c r="R89" i="49"/>
  <c r="Q89" i="49"/>
  <c r="P89" i="49"/>
  <c r="BJ88" i="49"/>
  <c r="W88" i="49"/>
  <c r="X88" i="49" s="1"/>
  <c r="S88" i="49"/>
  <c r="R88" i="49"/>
  <c r="Q88" i="49"/>
  <c r="P88" i="49"/>
  <c r="BM87" i="49"/>
  <c r="BJ87" i="49"/>
  <c r="W87" i="49"/>
  <c r="V87" i="49"/>
  <c r="S87" i="49"/>
  <c r="R87" i="49"/>
  <c r="R85" i="49" s="1"/>
  <c r="Q87" i="49"/>
  <c r="P87" i="49"/>
  <c r="BE86" i="49"/>
  <c r="BD86" i="49"/>
  <c r="BD85" i="49" s="1"/>
  <c r="BC86" i="49"/>
  <c r="BC85" i="49" s="1"/>
  <c r="BB86" i="49"/>
  <c r="BB85" i="49" s="1"/>
  <c r="BA86" i="49"/>
  <c r="BA85" i="49" s="1"/>
  <c r="AZ86" i="49"/>
  <c r="AY86" i="49"/>
  <c r="AS86" i="49"/>
  <c r="AS85" i="49" s="1"/>
  <c r="AR86" i="49"/>
  <c r="AR85" i="49" s="1"/>
  <c r="AQ86" i="49"/>
  <c r="AQ85" i="49" s="1"/>
  <c r="AK86" i="49"/>
  <c r="AK85" i="49" s="1"/>
  <c r="AJ86" i="49"/>
  <c r="AI86" i="49"/>
  <c r="AG86" i="49"/>
  <c r="AG85" i="49" s="1"/>
  <c r="AF86" i="49"/>
  <c r="AF85" i="49" s="1"/>
  <c r="AE86" i="49"/>
  <c r="AE85" i="49" s="1"/>
  <c r="BE85" i="49"/>
  <c r="AZ85" i="49"/>
  <c r="AY85" i="49"/>
  <c r="AJ85" i="49"/>
  <c r="AI85" i="49"/>
  <c r="BM84" i="49"/>
  <c r="BK84" i="49"/>
  <c r="BJ84" i="49"/>
  <c r="X84" i="49"/>
  <c r="W84" i="49"/>
  <c r="V84" i="49"/>
  <c r="S84" i="49"/>
  <c r="R84" i="49"/>
  <c r="Q84" i="49"/>
  <c r="BM83" i="49"/>
  <c r="AX83" i="49"/>
  <c r="BF83" i="49" s="1"/>
  <c r="BJ83" i="49"/>
  <c r="W83" i="49"/>
  <c r="V83" i="49"/>
  <c r="S83" i="49"/>
  <c r="R83" i="49"/>
  <c r="Q83" i="49"/>
  <c r="BM82" i="49"/>
  <c r="BJ82" i="49"/>
  <c r="X82" i="49"/>
  <c r="W82" i="49"/>
  <c r="S82" i="49"/>
  <c r="R82" i="49"/>
  <c r="Q82" i="49"/>
  <c r="BJ81" i="49"/>
  <c r="BM81" i="49"/>
  <c r="BK81" i="49"/>
  <c r="W81" i="49"/>
  <c r="V81" i="49"/>
  <c r="S81" i="49"/>
  <c r="R81" i="49"/>
  <c r="Q81" i="49"/>
  <c r="P81" i="49"/>
  <c r="BJ80" i="49"/>
  <c r="W80" i="49"/>
  <c r="X80" i="49" s="1"/>
  <c r="V80" i="49"/>
  <c r="S80" i="49"/>
  <c r="R80" i="49"/>
  <c r="Q80" i="49"/>
  <c r="P80" i="49"/>
  <c r="BK79" i="49"/>
  <c r="BJ79" i="49"/>
  <c r="W79" i="49"/>
  <c r="X79" i="49" s="1"/>
  <c r="S79" i="49"/>
  <c r="R79" i="49"/>
  <c r="Q79" i="49"/>
  <c r="P79" i="49"/>
  <c r="P78" i="49" s="1"/>
  <c r="P77" i="49" s="1"/>
  <c r="BE78" i="49"/>
  <c r="BD78" i="49"/>
  <c r="BD77" i="49" s="1"/>
  <c r="BD76" i="49" s="1"/>
  <c r="BC78" i="49"/>
  <c r="BB78" i="49"/>
  <c r="BB77" i="49" s="1"/>
  <c r="BA78" i="49"/>
  <c r="BA77" i="49" s="1"/>
  <c r="AZ78" i="49"/>
  <c r="AZ77" i="49" s="1"/>
  <c r="AY78" i="49"/>
  <c r="AY77" i="49" s="1"/>
  <c r="AS78" i="49"/>
  <c r="AS77" i="49" s="1"/>
  <c r="AR78" i="49"/>
  <c r="AQ78" i="49"/>
  <c r="AQ77" i="49" s="1"/>
  <c r="AQ76" i="49" s="1"/>
  <c r="AK78" i="49"/>
  <c r="AK77" i="49" s="1"/>
  <c r="AJ78" i="49"/>
  <c r="AJ77" i="49" s="1"/>
  <c r="AJ76" i="49" s="1"/>
  <c r="AI78" i="49"/>
  <c r="AI77" i="49" s="1"/>
  <c r="AI76" i="49" s="1"/>
  <c r="AG78" i="49"/>
  <c r="AF78" i="49"/>
  <c r="AF77" i="49" s="1"/>
  <c r="AF76" i="49" s="1"/>
  <c r="AE78" i="49"/>
  <c r="AE77" i="49" s="1"/>
  <c r="BE77" i="49"/>
  <c r="BC77" i="49"/>
  <c r="BC76" i="49" s="1"/>
  <c r="BC70" i="49" s="1"/>
  <c r="AR77" i="49"/>
  <c r="AR76" i="49" s="1"/>
  <c r="AG77" i="49"/>
  <c r="AG76" i="49" s="1"/>
  <c r="BM75" i="49"/>
  <c r="BK75" i="49"/>
  <c r="BJ75" i="49"/>
  <c r="W75" i="49"/>
  <c r="X75" i="49" s="1"/>
  <c r="S75" i="49"/>
  <c r="S72" i="49" s="1"/>
  <c r="S71" i="49" s="1"/>
  <c r="R75" i="49"/>
  <c r="Q75" i="49"/>
  <c r="P75" i="49"/>
  <c r="AP73" i="49"/>
  <c r="AP72" i="49" s="1"/>
  <c r="AP71" i="49" s="1"/>
  <c r="W74" i="49"/>
  <c r="X74" i="49" s="1"/>
  <c r="S74" i="49"/>
  <c r="R74" i="49"/>
  <c r="Q74" i="49"/>
  <c r="Q72" i="49" s="1"/>
  <c r="Q71" i="49" s="1"/>
  <c r="P74" i="49"/>
  <c r="BE73" i="49"/>
  <c r="BE72" i="49" s="1"/>
  <c r="BE71" i="49" s="1"/>
  <c r="BD73" i="49"/>
  <c r="BC73" i="49"/>
  <c r="BB73" i="49"/>
  <c r="BB72" i="49" s="1"/>
  <c r="BA73" i="49"/>
  <c r="BA72" i="49" s="1"/>
  <c r="BA71" i="49" s="1"/>
  <c r="AZ73" i="49"/>
  <c r="AZ72" i="49" s="1"/>
  <c r="AZ71" i="49" s="1"/>
  <c r="AY73" i="49"/>
  <c r="AY72" i="49" s="1"/>
  <c r="AY71" i="49" s="1"/>
  <c r="AW73" i="49"/>
  <c r="AV73" i="49"/>
  <c r="AU73" i="49"/>
  <c r="AU72" i="49" s="1"/>
  <c r="AU71" i="49" s="1"/>
  <c r="AU70" i="49" s="1"/>
  <c r="AS73" i="49"/>
  <c r="AS72" i="49" s="1"/>
  <c r="AS71" i="49" s="1"/>
  <c r="AR73" i="49"/>
  <c r="AR72" i="49" s="1"/>
  <c r="AR71" i="49" s="1"/>
  <c r="AR70" i="49" s="1"/>
  <c r="AQ73" i="49"/>
  <c r="AK73" i="49"/>
  <c r="AK72" i="49" s="1"/>
  <c r="AK71" i="49" s="1"/>
  <c r="AJ73" i="49"/>
  <c r="AJ72" i="49" s="1"/>
  <c r="AJ71" i="49" s="1"/>
  <c r="AI73" i="49"/>
  <c r="AG73" i="49"/>
  <c r="AF73" i="49"/>
  <c r="AF72" i="49" s="1"/>
  <c r="AF71" i="49" s="1"/>
  <c r="AE73" i="49"/>
  <c r="AE72" i="49" s="1"/>
  <c r="AE71" i="49" s="1"/>
  <c r="P73" i="49"/>
  <c r="P72" i="49" s="1"/>
  <c r="P71" i="49" s="1"/>
  <c r="BD72" i="49"/>
  <c r="BD71" i="49" s="1"/>
  <c r="BC72" i="49"/>
  <c r="BC71" i="49" s="1"/>
  <c r="AW72" i="49"/>
  <c r="AV72" i="49"/>
  <c r="AI72" i="49"/>
  <c r="AI71" i="49" s="1"/>
  <c r="AG72" i="49"/>
  <c r="AG71" i="49" s="1"/>
  <c r="AW71" i="49"/>
  <c r="AW70" i="49" s="1"/>
  <c r="AV71" i="49"/>
  <c r="AV70" i="49" s="1"/>
  <c r="BM69" i="49"/>
  <c r="BK69" i="49"/>
  <c r="W69" i="49"/>
  <c r="X69" i="49" s="1"/>
  <c r="X68" i="49" s="1"/>
  <c r="X67" i="49" s="1"/>
  <c r="V69" i="49"/>
  <c r="S69" i="49"/>
  <c r="R69" i="49"/>
  <c r="R67" i="49" s="1"/>
  <c r="Q69" i="49"/>
  <c r="Q67" i="49" s="1"/>
  <c r="P69" i="49"/>
  <c r="BE68" i="49"/>
  <c r="BE67" i="49" s="1"/>
  <c r="BD68" i="49"/>
  <c r="BC68" i="49"/>
  <c r="BC67" i="49" s="1"/>
  <c r="BB68" i="49"/>
  <c r="BB67" i="49" s="1"/>
  <c r="BA68" i="49"/>
  <c r="BA67" i="49" s="1"/>
  <c r="AZ68" i="49"/>
  <c r="AY68" i="49"/>
  <c r="AY67" i="49" s="1"/>
  <c r="AY45" i="49" s="1"/>
  <c r="AY44" i="49" s="1"/>
  <c r="AS68" i="49"/>
  <c r="AR68" i="49"/>
  <c r="AR67" i="49" s="1"/>
  <c r="AQ68" i="49"/>
  <c r="AQ67" i="49" s="1"/>
  <c r="AK68" i="49"/>
  <c r="AK67" i="49" s="1"/>
  <c r="AJ68" i="49"/>
  <c r="AJ67" i="49" s="1"/>
  <c r="AI68" i="49"/>
  <c r="AG68" i="49"/>
  <c r="AG67" i="49" s="1"/>
  <c r="AF68" i="49"/>
  <c r="AF67" i="49" s="1"/>
  <c r="AE68" i="49"/>
  <c r="P68" i="49"/>
  <c r="P67" i="49" s="1"/>
  <c r="BD67" i="49"/>
  <c r="AZ67" i="49"/>
  <c r="AS67" i="49"/>
  <c r="AI67" i="49"/>
  <c r="AE67" i="49"/>
  <c r="S67" i="49"/>
  <c r="BM66" i="49"/>
  <c r="BK66" i="49"/>
  <c r="W66" i="49"/>
  <c r="V66" i="49"/>
  <c r="S66" i="49"/>
  <c r="R66" i="49"/>
  <c r="Q66" i="49"/>
  <c r="P66" i="49"/>
  <c r="BK65" i="49"/>
  <c r="BJ65" i="49"/>
  <c r="W65" i="49"/>
  <c r="V65" i="49"/>
  <c r="S65" i="49"/>
  <c r="R65" i="49"/>
  <c r="Q65" i="49"/>
  <c r="BM64" i="49"/>
  <c r="W64" i="49"/>
  <c r="V64" i="49"/>
  <c r="X64" i="49" s="1"/>
  <c r="S64" i="49"/>
  <c r="R64" i="49"/>
  <c r="Q64" i="49"/>
  <c r="P64" i="49"/>
  <c r="BK63" i="49"/>
  <c r="BJ63" i="49"/>
  <c r="W63" i="49"/>
  <c r="X63" i="49" s="1"/>
  <c r="V63" i="49"/>
  <c r="S63" i="49"/>
  <c r="R63" i="49"/>
  <c r="Q63" i="49"/>
  <c r="P63" i="49"/>
  <c r="BM62" i="49"/>
  <c r="BK62" i="49"/>
  <c r="BJ62" i="49"/>
  <c r="W62" i="49"/>
  <c r="V62" i="49"/>
  <c r="S62" i="49"/>
  <c r="R62" i="49"/>
  <c r="Q62" i="49"/>
  <c r="P62" i="49"/>
  <c r="BJ61" i="49"/>
  <c r="W61" i="49"/>
  <c r="X61" i="49" s="1"/>
  <c r="V61" i="49"/>
  <c r="S61" i="49"/>
  <c r="R61" i="49"/>
  <c r="Q61" i="49"/>
  <c r="P61" i="49"/>
  <c r="BJ60" i="49"/>
  <c r="W60" i="49"/>
  <c r="V60" i="49"/>
  <c r="S60" i="49"/>
  <c r="R60" i="49"/>
  <c r="Q60" i="49"/>
  <c r="P60" i="49"/>
  <c r="BM59" i="49"/>
  <c r="BJ59" i="49"/>
  <c r="W59" i="49"/>
  <c r="X59" i="49" s="1"/>
  <c r="S59" i="49"/>
  <c r="R59" i="49"/>
  <c r="Q59" i="49"/>
  <c r="P59" i="49"/>
  <c r="BM58" i="49"/>
  <c r="BJ58" i="49"/>
  <c r="W58" i="49"/>
  <c r="V58" i="49"/>
  <c r="X58" i="49" s="1"/>
  <c r="S58" i="49"/>
  <c r="S56" i="49" s="1"/>
  <c r="R58" i="49"/>
  <c r="R56" i="49" s="1"/>
  <c r="Q58" i="49"/>
  <c r="Q56" i="49" s="1"/>
  <c r="BE57" i="49"/>
  <c r="BE56" i="49" s="1"/>
  <c r="BD57" i="49"/>
  <c r="BD56" i="49" s="1"/>
  <c r="BC57" i="49"/>
  <c r="BC56" i="49" s="1"/>
  <c r="BB57" i="49"/>
  <c r="BB56" i="49" s="1"/>
  <c r="BA57" i="49"/>
  <c r="BA56" i="49" s="1"/>
  <c r="BA45" i="49" s="1"/>
  <c r="BA44" i="49" s="1"/>
  <c r="AZ57" i="49"/>
  <c r="AY57" i="49"/>
  <c r="AY56" i="49" s="1"/>
  <c r="AS57" i="49"/>
  <c r="AR57" i="49"/>
  <c r="AQ57" i="49"/>
  <c r="AQ56" i="49" s="1"/>
  <c r="AK57" i="49"/>
  <c r="AK56" i="49" s="1"/>
  <c r="AJ57" i="49"/>
  <c r="AI57" i="49"/>
  <c r="AI56" i="49" s="1"/>
  <c r="AG57" i="49"/>
  <c r="AF57" i="49"/>
  <c r="AF56" i="49" s="1"/>
  <c r="AE57" i="49"/>
  <c r="AE56" i="49" s="1"/>
  <c r="AZ56" i="49"/>
  <c r="AS56" i="49"/>
  <c r="AR56" i="49"/>
  <c r="AJ56" i="49"/>
  <c r="AG56" i="49"/>
  <c r="BM55" i="49"/>
  <c r="BK55" i="49"/>
  <c r="BJ55" i="49"/>
  <c r="X55" i="49"/>
  <c r="W55" i="49"/>
  <c r="S55" i="49"/>
  <c r="R55" i="49"/>
  <c r="Q55" i="49"/>
  <c r="BM54" i="49"/>
  <c r="BJ54" i="49"/>
  <c r="W54" i="49"/>
  <c r="V54" i="49"/>
  <c r="S54" i="49"/>
  <c r="R54" i="49"/>
  <c r="Q54" i="49"/>
  <c r="BK53" i="49"/>
  <c r="BJ53" i="49"/>
  <c r="W53" i="49"/>
  <c r="X53" i="49" s="1"/>
  <c r="S53" i="49"/>
  <c r="R53" i="49"/>
  <c r="Q53" i="49"/>
  <c r="P53" i="49"/>
  <c r="BM52" i="49"/>
  <c r="BK52" i="49"/>
  <c r="BJ52" i="49"/>
  <c r="W52" i="49"/>
  <c r="X52" i="49" s="1"/>
  <c r="S52" i="49"/>
  <c r="R52" i="49"/>
  <c r="Q52" i="49"/>
  <c r="P52" i="49"/>
  <c r="BM51" i="49"/>
  <c r="X51" i="49"/>
  <c r="W51" i="49"/>
  <c r="S51" i="49"/>
  <c r="R51" i="49"/>
  <c r="Q51" i="49"/>
  <c r="P51" i="49"/>
  <c r="BJ50" i="49"/>
  <c r="W50" i="49"/>
  <c r="X50" i="49" s="1"/>
  <c r="S50" i="49"/>
  <c r="R50" i="49"/>
  <c r="Q50" i="49"/>
  <c r="P50" i="49"/>
  <c r="BK49" i="49"/>
  <c r="W49" i="49"/>
  <c r="X49" i="49" s="1"/>
  <c r="V49" i="49"/>
  <c r="S49" i="49"/>
  <c r="R49" i="49"/>
  <c r="Q49" i="49"/>
  <c r="BK48" i="49"/>
  <c r="BJ48" i="49"/>
  <c r="W48" i="49"/>
  <c r="X48" i="49" s="1"/>
  <c r="V48" i="49"/>
  <c r="S48" i="49"/>
  <c r="R48" i="49"/>
  <c r="Q48" i="49"/>
  <c r="P48" i="49"/>
  <c r="BE47" i="49"/>
  <c r="BD47" i="49"/>
  <c r="BD46" i="49" s="1"/>
  <c r="BC47" i="49"/>
  <c r="BC46" i="49" s="1"/>
  <c r="BC45" i="49" s="1"/>
  <c r="BC44" i="49" s="1"/>
  <c r="BB47" i="49"/>
  <c r="BB46" i="49" s="1"/>
  <c r="BA47" i="49"/>
  <c r="BA46" i="49" s="1"/>
  <c r="AZ47" i="49"/>
  <c r="AY47" i="49"/>
  <c r="AY46" i="49" s="1"/>
  <c r="AS47" i="49"/>
  <c r="AS46" i="49" s="1"/>
  <c r="AR47" i="49"/>
  <c r="AQ47" i="49"/>
  <c r="AQ46" i="49" s="1"/>
  <c r="AQ45" i="49" s="1"/>
  <c r="AQ44" i="49" s="1"/>
  <c r="AK47" i="49"/>
  <c r="AK46" i="49" s="1"/>
  <c r="AJ47" i="49"/>
  <c r="AJ46" i="49" s="1"/>
  <c r="AJ45" i="49" s="1"/>
  <c r="AJ44" i="49" s="1"/>
  <c r="AI47" i="49"/>
  <c r="AG47" i="49"/>
  <c r="AF47" i="49"/>
  <c r="AF46" i="49" s="1"/>
  <c r="AE47" i="49"/>
  <c r="AE46" i="49" s="1"/>
  <c r="BE46" i="49"/>
  <c r="AZ46" i="49"/>
  <c r="AZ45" i="49" s="1"/>
  <c r="AZ44" i="49" s="1"/>
  <c r="AR46" i="49"/>
  <c r="AI46" i="49"/>
  <c r="AG46" i="49"/>
  <c r="AR45" i="49"/>
  <c r="AR44" i="49" s="1"/>
  <c r="BK43" i="49"/>
  <c r="BJ43" i="49"/>
  <c r="X43" i="49"/>
  <c r="W43" i="49"/>
  <c r="S43" i="49"/>
  <c r="R43" i="49"/>
  <c r="Q43" i="49"/>
  <c r="P43" i="49"/>
  <c r="BK42" i="49"/>
  <c r="BJ42" i="49"/>
  <c r="W42" i="49"/>
  <c r="V42" i="49"/>
  <c r="S42" i="49"/>
  <c r="R42" i="49"/>
  <c r="R38" i="49" s="1"/>
  <c r="Q42" i="49"/>
  <c r="P42" i="49"/>
  <c r="BM41" i="49"/>
  <c r="BK41" i="49"/>
  <c r="W41" i="49"/>
  <c r="X41" i="49" s="1"/>
  <c r="S41" i="49"/>
  <c r="R41" i="49"/>
  <c r="Q41" i="49"/>
  <c r="P41" i="49"/>
  <c r="BM40" i="49"/>
  <c r="W40" i="49"/>
  <c r="X40" i="49" s="1"/>
  <c r="S40" i="49"/>
  <c r="R40" i="49"/>
  <c r="Q40" i="49"/>
  <c r="P40" i="49"/>
  <c r="BE39" i="49"/>
  <c r="BE38" i="49" s="1"/>
  <c r="BD39" i="49"/>
  <c r="BD38" i="49" s="1"/>
  <c r="BC39" i="49"/>
  <c r="BB39" i="49"/>
  <c r="BB38" i="49" s="1"/>
  <c r="BA39" i="49"/>
  <c r="AZ39" i="49"/>
  <c r="AZ38" i="49" s="1"/>
  <c r="AY39" i="49"/>
  <c r="AS39" i="49"/>
  <c r="AS38" i="49" s="1"/>
  <c r="AR39" i="49"/>
  <c r="AR38" i="49" s="1"/>
  <c r="AR27" i="49" s="1"/>
  <c r="AR26" i="49" s="1"/>
  <c r="AQ39" i="49"/>
  <c r="AQ38" i="49" s="1"/>
  <c r="AK39" i="49"/>
  <c r="AJ39" i="49"/>
  <c r="AJ38" i="49" s="1"/>
  <c r="AI39" i="49"/>
  <c r="AI38" i="49" s="1"/>
  <c r="AG39" i="49"/>
  <c r="AG38" i="49" s="1"/>
  <c r="AF39" i="49"/>
  <c r="AF38" i="49" s="1"/>
  <c r="AE39" i="49"/>
  <c r="BC38" i="49"/>
  <c r="BA38" i="49"/>
  <c r="AY38" i="49"/>
  <c r="AK38" i="49"/>
  <c r="AE38" i="49"/>
  <c r="S38" i="49"/>
  <c r="BM37" i="49"/>
  <c r="BK37" i="49"/>
  <c r="X37" i="49"/>
  <c r="W37" i="49"/>
  <c r="S37" i="49"/>
  <c r="R37" i="49"/>
  <c r="Q37" i="49"/>
  <c r="P37" i="49"/>
  <c r="BJ36" i="49"/>
  <c r="W36" i="49"/>
  <c r="X36" i="49" s="1"/>
  <c r="S36" i="49"/>
  <c r="R36" i="49"/>
  <c r="Q36" i="49"/>
  <c r="P36" i="49"/>
  <c r="BK35" i="49"/>
  <c r="BJ35" i="49"/>
  <c r="W35" i="49"/>
  <c r="X35" i="49" s="1"/>
  <c r="S35" i="49"/>
  <c r="R35" i="49"/>
  <c r="Q35" i="49"/>
  <c r="P35" i="49"/>
  <c r="BM34" i="49"/>
  <c r="BK34" i="49"/>
  <c r="BJ34" i="49"/>
  <c r="W34" i="49"/>
  <c r="X34" i="49" s="1"/>
  <c r="S34" i="49"/>
  <c r="R34" i="49"/>
  <c r="Q34" i="49"/>
  <c r="BM33" i="49"/>
  <c r="BK33" i="49"/>
  <c r="BJ33" i="49"/>
  <c r="W33" i="49"/>
  <c r="X33" i="49" s="1"/>
  <c r="S33" i="49"/>
  <c r="R33" i="49"/>
  <c r="Q33" i="49"/>
  <c r="P33" i="49"/>
  <c r="BM32" i="49"/>
  <c r="BK32" i="49"/>
  <c r="BJ32" i="49"/>
  <c r="W32" i="49"/>
  <c r="V32" i="49"/>
  <c r="S32" i="49"/>
  <c r="R32" i="49"/>
  <c r="Q32" i="49"/>
  <c r="P32" i="49"/>
  <c r="BK31" i="49"/>
  <c r="BL31" i="49" s="1"/>
  <c r="BJ31" i="49"/>
  <c r="W31" i="49"/>
  <c r="X31" i="49" s="1"/>
  <c r="S31" i="49"/>
  <c r="R31" i="49"/>
  <c r="Q31" i="49"/>
  <c r="P31" i="49"/>
  <c r="BK30" i="49"/>
  <c r="BJ30" i="49"/>
  <c r="W30" i="49"/>
  <c r="X30" i="49" s="1"/>
  <c r="S30" i="49"/>
  <c r="R30" i="49"/>
  <c r="Q30" i="49"/>
  <c r="P30" i="49"/>
  <c r="BE29" i="49"/>
  <c r="BE28" i="49" s="1"/>
  <c r="BD29" i="49"/>
  <c r="BD28" i="49" s="1"/>
  <c r="BD27" i="49" s="1"/>
  <c r="BD26" i="49" s="1"/>
  <c r="BC29" i="49"/>
  <c r="BC28" i="49" s="1"/>
  <c r="BC27" i="49" s="1"/>
  <c r="BC26" i="49" s="1"/>
  <c r="BB29" i="49"/>
  <c r="BA29" i="49"/>
  <c r="AZ29" i="49"/>
  <c r="AZ28" i="49" s="1"/>
  <c r="AZ27" i="49" s="1"/>
  <c r="AZ26" i="49" s="1"/>
  <c r="AY29" i="49"/>
  <c r="AS29" i="49"/>
  <c r="AS28" i="49" s="1"/>
  <c r="AS27" i="49" s="1"/>
  <c r="AS26" i="49" s="1"/>
  <c r="AR29" i="49"/>
  <c r="AR28" i="49" s="1"/>
  <c r="AQ29" i="49"/>
  <c r="AQ28" i="49" s="1"/>
  <c r="AQ27" i="49" s="1"/>
  <c r="AQ26" i="49" s="1"/>
  <c r="AK29" i="49"/>
  <c r="AK28" i="49" s="1"/>
  <c r="AK27" i="49" s="1"/>
  <c r="AK26" i="49" s="1"/>
  <c r="AJ29" i="49"/>
  <c r="AJ28" i="49" s="1"/>
  <c r="AI29" i="49"/>
  <c r="AI28" i="49" s="1"/>
  <c r="AG29" i="49"/>
  <c r="AG28" i="49" s="1"/>
  <c r="AG27" i="49" s="1"/>
  <c r="AG26" i="49" s="1"/>
  <c r="AF29" i="49"/>
  <c r="AF28" i="49" s="1"/>
  <c r="AE29" i="49"/>
  <c r="AE28" i="49" s="1"/>
  <c r="AE27" i="49" s="1"/>
  <c r="AE26" i="49" s="1"/>
  <c r="BB28" i="49"/>
  <c r="BA28" i="49"/>
  <c r="AY28" i="49"/>
  <c r="BA27" i="49"/>
  <c r="BA26" i="49" s="1"/>
  <c r="AY27" i="49"/>
  <c r="AY26" i="49" s="1"/>
  <c r="BM25" i="49"/>
  <c r="BJ25" i="49"/>
  <c r="W25" i="49"/>
  <c r="V25" i="49"/>
  <c r="S25" i="49"/>
  <c r="R25" i="49"/>
  <c r="Q25" i="49"/>
  <c r="P25" i="49"/>
  <c r="BM24" i="49"/>
  <c r="BJ24" i="49"/>
  <c r="W24" i="49"/>
  <c r="X24" i="49" s="1"/>
  <c r="S24" i="49"/>
  <c r="R24" i="49"/>
  <c r="Q24" i="49"/>
  <c r="BJ23" i="49"/>
  <c r="W23" i="49"/>
  <c r="X23" i="49" s="1"/>
  <c r="S23" i="49"/>
  <c r="R23" i="49"/>
  <c r="Q23" i="49"/>
  <c r="P23" i="49"/>
  <c r="BJ22" i="49"/>
  <c r="W22" i="49"/>
  <c r="X22" i="49" s="1"/>
  <c r="S22" i="49"/>
  <c r="R22" i="49"/>
  <c r="Q22" i="49"/>
  <c r="P22" i="49"/>
  <c r="BK21" i="49"/>
  <c r="BJ21" i="49"/>
  <c r="W21" i="49"/>
  <c r="V21" i="49"/>
  <c r="X21" i="49" s="1"/>
  <c r="S21" i="49"/>
  <c r="R21" i="49"/>
  <c r="Q21" i="49"/>
  <c r="P21" i="49"/>
  <c r="BM20" i="49"/>
  <c r="BK20" i="49"/>
  <c r="BL20" i="49" s="1"/>
  <c r="BJ20" i="49"/>
  <c r="W20" i="49"/>
  <c r="V20" i="49"/>
  <c r="S20" i="49"/>
  <c r="R20" i="49"/>
  <c r="Q20" i="49"/>
  <c r="P20" i="49"/>
  <c r="BK19" i="49"/>
  <c r="W19" i="49"/>
  <c r="X19" i="49" s="1"/>
  <c r="V19" i="49"/>
  <c r="S19" i="49"/>
  <c r="R19" i="49"/>
  <c r="Q19" i="49"/>
  <c r="P19" i="49"/>
  <c r="BE18" i="49"/>
  <c r="BE17" i="49" s="1"/>
  <c r="BD18" i="49"/>
  <c r="BC18" i="49"/>
  <c r="BC17" i="49" s="1"/>
  <c r="BB18" i="49"/>
  <c r="BB17" i="49" s="1"/>
  <c r="BB8" i="49" s="1"/>
  <c r="BB7" i="49" s="1"/>
  <c r="BA18" i="49"/>
  <c r="BA17" i="49" s="1"/>
  <c r="AZ18" i="49"/>
  <c r="AY18" i="49"/>
  <c r="AS18" i="49"/>
  <c r="AS17" i="49" s="1"/>
  <c r="AR18" i="49"/>
  <c r="AR17" i="49" s="1"/>
  <c r="AR8" i="49" s="1"/>
  <c r="AR7" i="49" s="1"/>
  <c r="AQ18" i="49"/>
  <c r="AQ17" i="49" s="1"/>
  <c r="AK18" i="49"/>
  <c r="AK17" i="49" s="1"/>
  <c r="AJ18" i="49"/>
  <c r="AJ17" i="49" s="1"/>
  <c r="AJ8" i="49" s="1"/>
  <c r="AJ7" i="49" s="1"/>
  <c r="AI18" i="49"/>
  <c r="AI17" i="49" s="1"/>
  <c r="AG18" i="49"/>
  <c r="AF18" i="49"/>
  <c r="AF17" i="49" s="1"/>
  <c r="AE18" i="49"/>
  <c r="AE17" i="49" s="1"/>
  <c r="BD17" i="49"/>
  <c r="AZ17" i="49"/>
  <c r="AZ8" i="49" s="1"/>
  <c r="AZ7" i="49" s="1"/>
  <c r="AY17" i="49"/>
  <c r="AG17" i="49"/>
  <c r="AG8" i="49" s="1"/>
  <c r="AG7" i="49" s="1"/>
  <c r="BK16" i="49"/>
  <c r="BJ16" i="49"/>
  <c r="W16" i="49"/>
  <c r="X16" i="49" s="1"/>
  <c r="V16" i="49"/>
  <c r="S16" i="49"/>
  <c r="R16" i="49"/>
  <c r="Q16" i="49"/>
  <c r="BK15" i="49"/>
  <c r="BJ15" i="49"/>
  <c r="W15" i="49"/>
  <c r="V15" i="49"/>
  <c r="S15" i="49"/>
  <c r="R15" i="49"/>
  <c r="Q15" i="49"/>
  <c r="BJ14" i="49"/>
  <c r="W14" i="49"/>
  <c r="X14" i="49" s="1"/>
  <c r="V14" i="49"/>
  <c r="S14" i="49"/>
  <c r="R14" i="49"/>
  <c r="Q14" i="49"/>
  <c r="P14" i="49"/>
  <c r="BM13" i="49"/>
  <c r="BJ13" i="49"/>
  <c r="X13" i="49"/>
  <c r="W13" i="49"/>
  <c r="V13" i="49"/>
  <c r="S13" i="49"/>
  <c r="R13" i="49"/>
  <c r="Q13" i="49"/>
  <c r="P13" i="49"/>
  <c r="BK12" i="49"/>
  <c r="BJ12" i="49"/>
  <c r="W12" i="49"/>
  <c r="X12" i="49" s="1"/>
  <c r="V12" i="49"/>
  <c r="S12" i="49"/>
  <c r="R12" i="49"/>
  <c r="Q12" i="49"/>
  <c r="P12" i="49"/>
  <c r="BK11" i="49"/>
  <c r="BJ11" i="49"/>
  <c r="W11" i="49"/>
  <c r="V11" i="49"/>
  <c r="S11" i="49"/>
  <c r="R11" i="49"/>
  <c r="Q11" i="49"/>
  <c r="P11" i="49"/>
  <c r="BE10" i="49"/>
  <c r="BE9" i="49" s="1"/>
  <c r="BD10" i="49"/>
  <c r="BD9" i="49" s="1"/>
  <c r="BD8" i="49" s="1"/>
  <c r="BD7" i="49" s="1"/>
  <c r="BC10" i="49"/>
  <c r="BC9" i="49" s="1"/>
  <c r="BB10" i="49"/>
  <c r="BA10" i="49"/>
  <c r="AZ10" i="49"/>
  <c r="AY10" i="49"/>
  <c r="AY9" i="49" s="1"/>
  <c r="AS10" i="49"/>
  <c r="AS9" i="49" s="1"/>
  <c r="AS8" i="49" s="1"/>
  <c r="AS7" i="49" s="1"/>
  <c r="AR10" i="49"/>
  <c r="AQ10" i="49"/>
  <c r="AQ9" i="49" s="1"/>
  <c r="AQ8" i="49" s="1"/>
  <c r="AQ7" i="49" s="1"/>
  <c r="AK10" i="49"/>
  <c r="AK9" i="49" s="1"/>
  <c r="AJ10" i="49"/>
  <c r="AI10" i="49"/>
  <c r="AI9" i="49" s="1"/>
  <c r="AI8" i="49" s="1"/>
  <c r="AI7" i="49" s="1"/>
  <c r="AG10" i="49"/>
  <c r="AF10" i="49"/>
  <c r="AE10" i="49"/>
  <c r="AE9" i="49" s="1"/>
  <c r="BB9" i="49"/>
  <c r="BA9" i="49"/>
  <c r="AZ9" i="49"/>
  <c r="AR9" i="49"/>
  <c r="AJ9" i="49"/>
  <c r="AG9" i="49"/>
  <c r="AF9" i="49"/>
  <c r="R9" i="49"/>
  <c r="AF8" i="49"/>
  <c r="AF7" i="49" s="1"/>
  <c r="X39" i="49" l="1"/>
  <c r="X38" i="49" s="1"/>
  <c r="AG45" i="49"/>
  <c r="AG44" i="49" s="1"/>
  <c r="AR134" i="49"/>
  <c r="AY102" i="49"/>
  <c r="AY70" i="49"/>
  <c r="AS76" i="49"/>
  <c r="AS70" i="49" s="1"/>
  <c r="BD70" i="49"/>
  <c r="AJ102" i="49"/>
  <c r="Q116" i="49"/>
  <c r="AI70" i="49"/>
  <c r="X105" i="49"/>
  <c r="X104" i="49" s="1"/>
  <c r="X103" i="49" s="1"/>
  <c r="X111" i="49"/>
  <c r="X110" i="49" s="1"/>
  <c r="BE8" i="49"/>
  <c r="BE7" i="49" s="1"/>
  <c r="BD45" i="49"/>
  <c r="BD44" i="49" s="1"/>
  <c r="P47" i="49"/>
  <c r="P46" i="49" s="1"/>
  <c r="X54" i="49"/>
  <c r="X47" i="49" s="1"/>
  <c r="X46" i="49" s="1"/>
  <c r="X62" i="49"/>
  <c r="BE76" i="49"/>
  <c r="BE70" i="49" s="1"/>
  <c r="R92" i="49"/>
  <c r="AQ109" i="49"/>
  <c r="BA109" i="49"/>
  <c r="AF102" i="49"/>
  <c r="AY8" i="49"/>
  <c r="AY7" i="49" s="1"/>
  <c r="Q9" i="49"/>
  <c r="P18" i="49"/>
  <c r="P17" i="49" s="1"/>
  <c r="X25" i="49"/>
  <c r="AF27" i="49"/>
  <c r="AF26" i="49" s="1"/>
  <c r="BE27" i="49"/>
  <c r="BE26" i="49" s="1"/>
  <c r="Q38" i="49"/>
  <c r="AE45" i="49"/>
  <c r="AE44" i="49" s="1"/>
  <c r="AS45" i="49"/>
  <c r="AS44" i="49" s="1"/>
  <c r="X60" i="49"/>
  <c r="BN114" i="49"/>
  <c r="Q28" i="49"/>
  <c r="BE45" i="49"/>
  <c r="BE44" i="49" s="1"/>
  <c r="R28" i="49"/>
  <c r="R27" i="49" s="1"/>
  <c r="R26" i="49" s="1"/>
  <c r="P39" i="49"/>
  <c r="P38" i="49" s="1"/>
  <c r="AS102" i="49"/>
  <c r="P105" i="49"/>
  <c r="P104" i="49" s="1"/>
  <c r="P103" i="49" s="1"/>
  <c r="AI109" i="49"/>
  <c r="AI102" i="49" s="1"/>
  <c r="AK45" i="49"/>
  <c r="AK44" i="49" s="1"/>
  <c r="AJ70" i="49"/>
  <c r="P29" i="49"/>
  <c r="P28" i="49" s="1"/>
  <c r="S9" i="49"/>
  <c r="S8" i="49" s="1"/>
  <c r="S7" i="49" s="1"/>
  <c r="R17" i="49"/>
  <c r="R8" i="49" s="1"/>
  <c r="R7" i="49" s="1"/>
  <c r="AI27" i="49"/>
  <c r="AI26" i="49" s="1"/>
  <c r="AI134" i="49" s="1"/>
  <c r="AI45" i="49"/>
  <c r="AI44" i="49" s="1"/>
  <c r="R77" i="49"/>
  <c r="S85" i="49"/>
  <c r="X89" i="49"/>
  <c r="Q109" i="49"/>
  <c r="Q102" i="49" s="1"/>
  <c r="P86" i="49"/>
  <c r="P85" i="49" s="1"/>
  <c r="P76" i="49" s="1"/>
  <c r="P70" i="49" s="1"/>
  <c r="BC102" i="49"/>
  <c r="X15" i="49"/>
  <c r="S17" i="49"/>
  <c r="AJ27" i="49"/>
  <c r="AJ26" i="49" s="1"/>
  <c r="AJ134" i="49" s="1"/>
  <c r="X42" i="49"/>
  <c r="S46" i="49"/>
  <c r="S45" i="49" s="1"/>
  <c r="S44" i="49" s="1"/>
  <c r="P57" i="49"/>
  <c r="P56" i="49" s="1"/>
  <c r="P45" i="49" s="1"/>
  <c r="P44" i="49" s="1"/>
  <c r="R72" i="49"/>
  <c r="R71" i="49" s="1"/>
  <c r="AZ76" i="49"/>
  <c r="AZ70" i="49" s="1"/>
  <c r="S77" i="49"/>
  <c r="S76" i="49" s="1"/>
  <c r="S70" i="49" s="1"/>
  <c r="X81" i="49"/>
  <c r="X78" i="49" s="1"/>
  <c r="X77" i="49" s="1"/>
  <c r="X83" i="49"/>
  <c r="X87" i="49"/>
  <c r="AZ102" i="49"/>
  <c r="AK8" i="49"/>
  <c r="AK7" i="49" s="1"/>
  <c r="BC8" i="49"/>
  <c r="BC7" i="49" s="1"/>
  <c r="X127" i="49"/>
  <c r="AL88" i="49"/>
  <c r="AX65" i="49"/>
  <c r="BF65" i="49" s="1"/>
  <c r="AT60" i="49"/>
  <c r="AL87" i="49"/>
  <c r="AT50" i="49"/>
  <c r="BM50" i="49"/>
  <c r="BN50" i="49" s="1"/>
  <c r="BN84" i="49"/>
  <c r="BL48" i="49"/>
  <c r="AL50" i="49"/>
  <c r="AX15" i="49"/>
  <c r="BF15" i="49" s="1"/>
  <c r="BN54" i="49"/>
  <c r="AT106" i="49"/>
  <c r="BL107" i="49"/>
  <c r="AX129" i="49"/>
  <c r="BF129" i="49" s="1"/>
  <c r="BL21" i="49"/>
  <c r="AT21" i="49"/>
  <c r="BL95" i="49"/>
  <c r="AT132" i="49"/>
  <c r="BM60" i="49"/>
  <c r="AT14" i="49"/>
  <c r="AT23" i="49"/>
  <c r="AL80" i="49"/>
  <c r="BN95" i="49"/>
  <c r="AX132" i="49"/>
  <c r="BF132" i="49" s="1"/>
  <c r="BL123" i="49"/>
  <c r="AT123" i="49"/>
  <c r="AT125" i="49"/>
  <c r="AT127" i="49"/>
  <c r="AT37" i="49"/>
  <c r="BM21" i="49"/>
  <c r="BN21" i="49" s="1"/>
  <c r="AX23" i="49"/>
  <c r="BF23" i="49" s="1"/>
  <c r="AX24" i="49"/>
  <c r="BF24" i="49" s="1"/>
  <c r="BN33" i="49"/>
  <c r="AD18" i="49"/>
  <c r="BJ18" i="49" s="1"/>
  <c r="AX43" i="49"/>
  <c r="BF43" i="49" s="1"/>
  <c r="BN58" i="49"/>
  <c r="AL63" i="49"/>
  <c r="AT63" i="49"/>
  <c r="AX20" i="49"/>
  <c r="BF20" i="49" s="1"/>
  <c r="AX79" i="49"/>
  <c r="BF79" i="49" s="1"/>
  <c r="AX126" i="49"/>
  <c r="BF126" i="49" s="1"/>
  <c r="BL35" i="49"/>
  <c r="AL51" i="49"/>
  <c r="AL60" i="49"/>
  <c r="AT64" i="49"/>
  <c r="AL120" i="49"/>
  <c r="AX40" i="49"/>
  <c r="BF40" i="49" s="1"/>
  <c r="AX64" i="49"/>
  <c r="BF64" i="49" s="1"/>
  <c r="AH98" i="49"/>
  <c r="BK98" i="49" s="1"/>
  <c r="AX32" i="49"/>
  <c r="BF32" i="49" s="1"/>
  <c r="BM125" i="49"/>
  <c r="BN125" i="49" s="1"/>
  <c r="AL13" i="49"/>
  <c r="AT48" i="49"/>
  <c r="AT51" i="49"/>
  <c r="AX62" i="49"/>
  <c r="BF62" i="49" s="1"/>
  <c r="BN82" i="49"/>
  <c r="AP86" i="49"/>
  <c r="AP85" i="49" s="1"/>
  <c r="BL94" i="49"/>
  <c r="BK100" i="49"/>
  <c r="BN107" i="49"/>
  <c r="BL121" i="49"/>
  <c r="AL89" i="49"/>
  <c r="BN13" i="49"/>
  <c r="BL42" i="49"/>
  <c r="AX48" i="49"/>
  <c r="BF48" i="49" s="1"/>
  <c r="AX52" i="49"/>
  <c r="BF52" i="49" s="1"/>
  <c r="BK64" i="49"/>
  <c r="BL75" i="49"/>
  <c r="BK83" i="49"/>
  <c r="BL83" i="49" s="1"/>
  <c r="BL84" i="49"/>
  <c r="AX127" i="49"/>
  <c r="BF127" i="49" s="1"/>
  <c r="BL89" i="49"/>
  <c r="AL106" i="49"/>
  <c r="BN62" i="49"/>
  <c r="AX37" i="49"/>
  <c r="BF37" i="49" s="1"/>
  <c r="AL42" i="49"/>
  <c r="BL55" i="49"/>
  <c r="AT59" i="49"/>
  <c r="AT121" i="49"/>
  <c r="BK132" i="49"/>
  <c r="AL25" i="49"/>
  <c r="AT120" i="49"/>
  <c r="BJ37" i="49"/>
  <c r="AP68" i="49"/>
  <c r="AP67" i="49" s="1"/>
  <c r="BM67" i="49" s="1"/>
  <c r="AP98" i="49"/>
  <c r="BM98" i="49" s="1"/>
  <c r="AX122" i="49"/>
  <c r="BF122" i="49" s="1"/>
  <c r="BK127" i="49"/>
  <c r="AL114" i="49"/>
  <c r="BN131" i="49"/>
  <c r="BL43" i="49"/>
  <c r="AX55" i="49"/>
  <c r="BF55" i="49" s="1"/>
  <c r="AT69" i="49"/>
  <c r="BL11" i="49"/>
  <c r="BN128" i="49"/>
  <c r="BN59" i="49"/>
  <c r="BM14" i="49"/>
  <c r="BN14" i="49" s="1"/>
  <c r="BL16" i="49"/>
  <c r="AL35" i="49"/>
  <c r="BK40" i="49"/>
  <c r="BM48" i="49"/>
  <c r="BN48" i="49" s="1"/>
  <c r="AT52" i="49"/>
  <c r="BM65" i="49"/>
  <c r="BN65" i="49" s="1"/>
  <c r="AH68" i="49"/>
  <c r="AH67" i="49" s="1"/>
  <c r="BK67" i="49" s="1"/>
  <c r="AT75" i="49"/>
  <c r="AX87" i="49"/>
  <c r="BF87" i="49" s="1"/>
  <c r="BL91" i="49"/>
  <c r="AT101" i="49"/>
  <c r="AT112" i="49"/>
  <c r="AT114" i="49"/>
  <c r="AL118" i="49"/>
  <c r="BN124" i="49"/>
  <c r="AT126" i="49"/>
  <c r="BN25" i="49"/>
  <c r="BL15" i="49"/>
  <c r="BK80" i="49"/>
  <c r="BL80" i="49" s="1"/>
  <c r="BK87" i="49"/>
  <c r="BL87" i="49" s="1"/>
  <c r="AT118" i="49"/>
  <c r="AT124" i="49"/>
  <c r="BK126" i="49"/>
  <c r="BL126" i="49" s="1"/>
  <c r="BK128" i="49"/>
  <c r="BL128" i="49" s="1"/>
  <c r="AL129" i="49"/>
  <c r="AX12" i="49"/>
  <c r="BF12" i="49" s="1"/>
  <c r="AT13" i="49"/>
  <c r="AX16" i="49"/>
  <c r="BF16" i="49" s="1"/>
  <c r="BL30" i="49"/>
  <c r="BL33" i="49"/>
  <c r="AX41" i="49"/>
  <c r="BF41" i="49" s="1"/>
  <c r="BL62" i="49"/>
  <c r="AX66" i="49"/>
  <c r="BF66" i="49" s="1"/>
  <c r="AL79" i="49"/>
  <c r="BN83" i="49"/>
  <c r="AX84" i="49"/>
  <c r="BF84" i="49" s="1"/>
  <c r="AX91" i="49"/>
  <c r="BF91" i="49" s="1"/>
  <c r="BL99" i="49"/>
  <c r="AT107" i="49"/>
  <c r="AL113" i="49"/>
  <c r="AL115" i="49"/>
  <c r="AX119" i="49"/>
  <c r="BF119" i="49" s="1"/>
  <c r="AX121" i="49"/>
  <c r="BF121" i="49" s="1"/>
  <c r="AL125" i="49"/>
  <c r="BJ132" i="49"/>
  <c r="BN132" i="49" s="1"/>
  <c r="AT35" i="49"/>
  <c r="AT12" i="49"/>
  <c r="AX13" i="49"/>
  <c r="BF13" i="49" s="1"/>
  <c r="AT20" i="49"/>
  <c r="AL33" i="49"/>
  <c r="BN52" i="49"/>
  <c r="AD57" i="49"/>
  <c r="AD56" i="49" s="1"/>
  <c r="BJ56" i="49" s="1"/>
  <c r="AX74" i="49"/>
  <c r="BF74" i="49" s="1"/>
  <c r="AD78" i="49"/>
  <c r="AD77" i="49" s="1"/>
  <c r="AX81" i="49"/>
  <c r="BF81" i="49" s="1"/>
  <c r="AX100" i="49"/>
  <c r="BF100" i="49" s="1"/>
  <c r="BL112" i="49"/>
  <c r="BN113" i="49"/>
  <c r="AX115" i="49"/>
  <c r="BF115" i="49" s="1"/>
  <c r="BM118" i="49"/>
  <c r="BN121" i="49"/>
  <c r="AT131" i="49"/>
  <c r="BM16" i="49"/>
  <c r="BN16" i="49" s="1"/>
  <c r="BK24" i="49"/>
  <c r="BL24" i="49" s="1"/>
  <c r="AX33" i="49"/>
  <c r="BF33" i="49" s="1"/>
  <c r="AX51" i="49"/>
  <c r="BF51" i="49" s="1"/>
  <c r="BL53" i="49"/>
  <c r="AL74" i="49"/>
  <c r="BL81" i="49"/>
  <c r="BK88" i="49"/>
  <c r="BL88" i="49" s="1"/>
  <c r="AH93" i="49"/>
  <c r="AT113" i="49"/>
  <c r="BN120" i="49"/>
  <c r="AL133" i="49"/>
  <c r="BL34" i="49"/>
  <c r="BM63" i="49"/>
  <c r="BN63" i="49" s="1"/>
  <c r="AX14" i="49"/>
  <c r="BF14" i="49" s="1"/>
  <c r="AT33" i="49"/>
  <c r="BN60" i="49"/>
  <c r="AX82" i="49"/>
  <c r="BF82" i="49" s="1"/>
  <c r="AX123" i="49"/>
  <c r="BF123" i="49" s="1"/>
  <c r="AX125" i="49"/>
  <c r="BF125" i="49" s="1"/>
  <c r="BJ127" i="49"/>
  <c r="BN127" i="49" s="1"/>
  <c r="AL11" i="49"/>
  <c r="BM12" i="49"/>
  <c r="BN12" i="49" s="1"/>
  <c r="AX25" i="49"/>
  <c r="BF25" i="49" s="1"/>
  <c r="BN34" i="49"/>
  <c r="BK51" i="49"/>
  <c r="BM74" i="49"/>
  <c r="BK82" i="49"/>
  <c r="BL82" i="49" s="1"/>
  <c r="AD111" i="49"/>
  <c r="BJ111" i="49" s="1"/>
  <c r="AX118" i="49"/>
  <c r="BF118" i="49" s="1"/>
  <c r="AL121" i="49"/>
  <c r="AL124" i="49"/>
  <c r="AL126" i="49"/>
  <c r="BB45" i="49"/>
  <c r="AT19" i="49"/>
  <c r="BM19" i="49"/>
  <c r="AP29" i="49"/>
  <c r="AT30" i="49"/>
  <c r="AP10" i="49"/>
  <c r="AT11" i="49"/>
  <c r="BL32" i="49"/>
  <c r="AT40" i="49"/>
  <c r="AD39" i="49"/>
  <c r="AL40" i="49"/>
  <c r="BJ49" i="49"/>
  <c r="BL49" i="49" s="1"/>
  <c r="AD47" i="49"/>
  <c r="AX11" i="49"/>
  <c r="AX19" i="49"/>
  <c r="AL19" i="49"/>
  <c r="AH18" i="49"/>
  <c r="AX22" i="49"/>
  <c r="BF22" i="49" s="1"/>
  <c r="AL22" i="49"/>
  <c r="AT25" i="49"/>
  <c r="AH29" i="49"/>
  <c r="AL30" i="49"/>
  <c r="X32" i="49"/>
  <c r="AX35" i="49"/>
  <c r="BF35" i="49" s="1"/>
  <c r="BJ19" i="49"/>
  <c r="BL19" i="49" s="1"/>
  <c r="AP18" i="49"/>
  <c r="AX30" i="49"/>
  <c r="AL32" i="49"/>
  <c r="AF45" i="49"/>
  <c r="AF44" i="49" s="1"/>
  <c r="AF134" i="49" s="1"/>
  <c r="AF138" i="49" s="1"/>
  <c r="BA8" i="49"/>
  <c r="BA7" i="49" s="1"/>
  <c r="X11" i="49"/>
  <c r="BM11" i="49"/>
  <c r="BN11" i="49" s="1"/>
  <c r="BM15" i="49"/>
  <c r="BN15" i="49" s="1"/>
  <c r="X20" i="49"/>
  <c r="AL21" i="49"/>
  <c r="BK22" i="49"/>
  <c r="BL22" i="49" s="1"/>
  <c r="BN32" i="49"/>
  <c r="AX36" i="49"/>
  <c r="BF36" i="49" s="1"/>
  <c r="AL36" i="49"/>
  <c r="BJ40" i="49"/>
  <c r="BL40" i="49" s="1"/>
  <c r="AT41" i="49"/>
  <c r="BJ41" i="49"/>
  <c r="BN41" i="49" s="1"/>
  <c r="AT42" i="49"/>
  <c r="AP39" i="49"/>
  <c r="BM42" i="49"/>
  <c r="BN42" i="49" s="1"/>
  <c r="AX42" i="49"/>
  <c r="BF42" i="49" s="1"/>
  <c r="BM30" i="49"/>
  <c r="BN30" i="49" s="1"/>
  <c r="AT32" i="49"/>
  <c r="AX34" i="49"/>
  <c r="BF34" i="49" s="1"/>
  <c r="AT36" i="49"/>
  <c r="BM36" i="49"/>
  <c r="BN36" i="49" s="1"/>
  <c r="AQ72" i="49"/>
  <c r="AQ71" i="49" s="1"/>
  <c r="AQ70" i="49" s="1"/>
  <c r="BM73" i="49"/>
  <c r="AE8" i="49"/>
  <c r="AE7" i="49" s="1"/>
  <c r="AT22" i="49"/>
  <c r="BM22" i="49"/>
  <c r="BN22" i="49" s="1"/>
  <c r="BB27" i="49"/>
  <c r="S28" i="49"/>
  <c r="S27" i="49" s="1"/>
  <c r="S26" i="49" s="1"/>
  <c r="AD29" i="49"/>
  <c r="BK14" i="49"/>
  <c r="BL14" i="49" s="1"/>
  <c r="AL20" i="49"/>
  <c r="AX21" i="49"/>
  <c r="BF21" i="49" s="1"/>
  <c r="AL23" i="49"/>
  <c r="BK23" i="49"/>
  <c r="BL23" i="49" s="1"/>
  <c r="BN24" i="49"/>
  <c r="X29" i="49"/>
  <c r="X28" i="49" s="1"/>
  <c r="X27" i="49" s="1"/>
  <c r="X26" i="49" s="1"/>
  <c r="AX31" i="49"/>
  <c r="BF31" i="49" s="1"/>
  <c r="AL31" i="49"/>
  <c r="AL41" i="49"/>
  <c r="BM53" i="49"/>
  <c r="BN53" i="49" s="1"/>
  <c r="AX53" i="49"/>
  <c r="BF53" i="49" s="1"/>
  <c r="AT53" i="49"/>
  <c r="AT61" i="49"/>
  <c r="BM61" i="49"/>
  <c r="BN61" i="49" s="1"/>
  <c r="BL12" i="49"/>
  <c r="AL14" i="49"/>
  <c r="BM35" i="49"/>
  <c r="BN35" i="49" s="1"/>
  <c r="AD10" i="49"/>
  <c r="Q17" i="49"/>
  <c r="Q8" i="49" s="1"/>
  <c r="Q7" i="49" s="1"/>
  <c r="AH10" i="49"/>
  <c r="P10" i="49"/>
  <c r="P9" i="49" s="1"/>
  <c r="P8" i="49" s="1"/>
  <c r="P7" i="49" s="1"/>
  <c r="AL12" i="49"/>
  <c r="X18" i="49"/>
  <c r="X17" i="49" s="1"/>
  <c r="BN20" i="49"/>
  <c r="AT31" i="49"/>
  <c r="BM31" i="49"/>
  <c r="BN31" i="49" s="1"/>
  <c r="BK36" i="49"/>
  <c r="BL36" i="49" s="1"/>
  <c r="BN37" i="49"/>
  <c r="Q46" i="49"/>
  <c r="Q45" i="49" s="1"/>
  <c r="Q44" i="49" s="1"/>
  <c r="R46" i="49"/>
  <c r="R45" i="49" s="1"/>
  <c r="R44" i="49" s="1"/>
  <c r="BM80" i="49"/>
  <c r="BN80" i="49" s="1"/>
  <c r="AT80" i="49"/>
  <c r="BJ51" i="49"/>
  <c r="BK60" i="49"/>
  <c r="BL60" i="49" s="1"/>
  <c r="AX60" i="49"/>
  <c r="BF60" i="49" s="1"/>
  <c r="AX61" i="49"/>
  <c r="BF61" i="49" s="1"/>
  <c r="AL61" i="49"/>
  <c r="BK61" i="49"/>
  <c r="BL61" i="49" s="1"/>
  <c r="BL63" i="49"/>
  <c r="BB71" i="49"/>
  <c r="R76" i="49"/>
  <c r="R70" i="49" s="1"/>
  <c r="BL37" i="49"/>
  <c r="AL49" i="49"/>
  <c r="AL52" i="49"/>
  <c r="AX54" i="49"/>
  <c r="BF54" i="49" s="1"/>
  <c r="AL59" i="49"/>
  <c r="BK59" i="49"/>
  <c r="BL59" i="49" s="1"/>
  <c r="BL65" i="49"/>
  <c r="AL66" i="49"/>
  <c r="BJ66" i="49"/>
  <c r="BN66" i="49" s="1"/>
  <c r="AG70" i="49"/>
  <c r="AF70" i="49"/>
  <c r="BM49" i="49"/>
  <c r="AX49" i="49"/>
  <c r="BF49" i="49" s="1"/>
  <c r="AP47" i="49"/>
  <c r="BB76" i="49"/>
  <c r="BK13" i="49"/>
  <c r="BL13" i="49" s="1"/>
  <c r="BM23" i="49"/>
  <c r="BN23" i="49" s="1"/>
  <c r="BK25" i="49"/>
  <c r="BL25" i="49" s="1"/>
  <c r="AL37" i="49"/>
  <c r="AH47" i="49"/>
  <c r="AT49" i="49"/>
  <c r="AL64" i="49"/>
  <c r="AT66" i="49"/>
  <c r="AD68" i="49"/>
  <c r="Q77" i="49"/>
  <c r="BJ108" i="49"/>
  <c r="BN108" i="49" s="1"/>
  <c r="AL108" i="49"/>
  <c r="AD105" i="49"/>
  <c r="BL41" i="49"/>
  <c r="AH39" i="49"/>
  <c r="AL43" i="49"/>
  <c r="BK54" i="49"/>
  <c r="BL54" i="49" s="1"/>
  <c r="AX58" i="49"/>
  <c r="AH57" i="49"/>
  <c r="BK58" i="49"/>
  <c r="BL58" i="49" s="1"/>
  <c r="AX59" i="49"/>
  <c r="BF59" i="49" s="1"/>
  <c r="X65" i="49"/>
  <c r="X57" i="49" s="1"/>
  <c r="X56" i="49" s="1"/>
  <c r="X45" i="49" s="1"/>
  <c r="X44" i="49" s="1"/>
  <c r="BJ69" i="49"/>
  <c r="BN69" i="49" s="1"/>
  <c r="AT43" i="49"/>
  <c r="BM43" i="49"/>
  <c r="BN43" i="49" s="1"/>
  <c r="AL48" i="49"/>
  <c r="BK50" i="49"/>
  <c r="BL50" i="49" s="1"/>
  <c r="AX50" i="49"/>
  <c r="BF50" i="49" s="1"/>
  <c r="BL52" i="49"/>
  <c r="AL53" i="49"/>
  <c r="BN55" i="49"/>
  <c r="AX63" i="49"/>
  <c r="BF63" i="49" s="1"/>
  <c r="BJ64" i="49"/>
  <c r="BN64" i="49" s="1"/>
  <c r="AK76" i="49"/>
  <c r="AK70" i="49" s="1"/>
  <c r="AK134" i="49" s="1"/>
  <c r="X86" i="49"/>
  <c r="X85" i="49" s="1"/>
  <c r="AL91" i="49"/>
  <c r="BA76" i="49"/>
  <c r="BA70" i="49" s="1"/>
  <c r="BM79" i="49"/>
  <c r="BN79" i="49" s="1"/>
  <c r="AP78" i="49"/>
  <c r="AT79" i="49"/>
  <c r="Q85" i="49"/>
  <c r="AT87" i="49"/>
  <c r="AP57" i="49"/>
  <c r="AL69" i="49"/>
  <c r="BK74" i="49"/>
  <c r="BN75" i="49"/>
  <c r="AE76" i="49"/>
  <c r="AE70" i="49" s="1"/>
  <c r="BN81" i="49"/>
  <c r="AH73" i="49"/>
  <c r="AX89" i="49"/>
  <c r="BF89" i="49" s="1"/>
  <c r="AT89" i="49"/>
  <c r="AT130" i="49"/>
  <c r="BM130" i="49"/>
  <c r="BN130" i="49" s="1"/>
  <c r="AP117" i="49"/>
  <c r="X73" i="49"/>
  <c r="X72" i="49" s="1"/>
  <c r="X71" i="49" s="1"/>
  <c r="AL75" i="49"/>
  <c r="BL79" i="49"/>
  <c r="AL81" i="49"/>
  <c r="BN87" i="49"/>
  <c r="BM88" i="49"/>
  <c r="BN88" i="49" s="1"/>
  <c r="AT88" i="49"/>
  <c r="S102" i="49"/>
  <c r="AD73" i="49"/>
  <c r="BJ74" i="49"/>
  <c r="AH78" i="49"/>
  <c r="AX80" i="49"/>
  <c r="BF80" i="49" s="1"/>
  <c r="AT81" i="49"/>
  <c r="AX88" i="49"/>
  <c r="BF88" i="49" s="1"/>
  <c r="BM89" i="49"/>
  <c r="BN89" i="49" s="1"/>
  <c r="AP93" i="49"/>
  <c r="AT94" i="49"/>
  <c r="BM94" i="49"/>
  <c r="BN94" i="49" s="1"/>
  <c r="AX94" i="49"/>
  <c r="BA102" i="49"/>
  <c r="AD86" i="49"/>
  <c r="R104" i="49"/>
  <c r="R103" i="49" s="1"/>
  <c r="R102" i="49" s="1"/>
  <c r="P109" i="49"/>
  <c r="P102" i="49" s="1"/>
  <c r="AX69" i="49"/>
  <c r="AX75" i="49"/>
  <c r="BF75" i="49" s="1"/>
  <c r="BM91" i="49"/>
  <c r="BN91" i="49" s="1"/>
  <c r="AD93" i="49"/>
  <c r="AE102" i="49"/>
  <c r="BM106" i="49"/>
  <c r="BN106" i="49" s="1"/>
  <c r="AP105" i="49"/>
  <c r="AX107" i="49"/>
  <c r="BF107" i="49" s="1"/>
  <c r="AT119" i="49"/>
  <c r="BJ119" i="49"/>
  <c r="BL119" i="49" s="1"/>
  <c r="BN122" i="49"/>
  <c r="BK130" i="49"/>
  <c r="BL130" i="49" s="1"/>
  <c r="AX130" i="49"/>
  <c r="BF130" i="49" s="1"/>
  <c r="AH117" i="49"/>
  <c r="AL130" i="49"/>
  <c r="AT91" i="49"/>
  <c r="X94" i="49"/>
  <c r="X93" i="49" s="1"/>
  <c r="X92" i="49" s="1"/>
  <c r="BL100" i="49"/>
  <c r="AX131" i="49"/>
  <c r="BF131" i="49" s="1"/>
  <c r="AL131" i="49"/>
  <c r="BK131" i="49"/>
  <c r="BL131" i="49" s="1"/>
  <c r="BL133" i="49"/>
  <c r="AH86" i="49"/>
  <c r="AX95" i="49"/>
  <c r="BF95" i="49" s="1"/>
  <c r="AL95" i="49"/>
  <c r="AL99" i="49"/>
  <c r="AX108" i="49"/>
  <c r="BF108" i="49" s="1"/>
  <c r="AT108" i="49"/>
  <c r="BL115" i="49"/>
  <c r="X117" i="49"/>
  <c r="X116" i="49" s="1"/>
  <c r="X109" i="49" s="1"/>
  <c r="X102" i="49" s="1"/>
  <c r="BL125" i="49"/>
  <c r="BL129" i="49"/>
  <c r="AT74" i="49"/>
  <c r="AX99" i="49"/>
  <c r="AT99" i="49"/>
  <c r="AL101" i="49"/>
  <c r="BJ101" i="49"/>
  <c r="BL101" i="49" s="1"/>
  <c r="AQ102" i="49"/>
  <c r="AH105" i="49"/>
  <c r="AL107" i="49"/>
  <c r="AG109" i="49"/>
  <c r="AG102" i="49" s="1"/>
  <c r="BL114" i="49"/>
  <c r="BN115" i="49"/>
  <c r="BJ118" i="49"/>
  <c r="BL118" i="49" s="1"/>
  <c r="AD117" i="49"/>
  <c r="AL122" i="49"/>
  <c r="BN126" i="49"/>
  <c r="BM133" i="49"/>
  <c r="BN133" i="49" s="1"/>
  <c r="AT133" i="49"/>
  <c r="AL94" i="49"/>
  <c r="AT95" i="49"/>
  <c r="AD98" i="49"/>
  <c r="X100" i="49"/>
  <c r="X98" i="49" s="1"/>
  <c r="X97" i="49" s="1"/>
  <c r="X96" i="49" s="1"/>
  <c r="BL106" i="49"/>
  <c r="AL112" i="49"/>
  <c r="AT122" i="49"/>
  <c r="BM129" i="49"/>
  <c r="BN129" i="49" s="1"/>
  <c r="AT129" i="49"/>
  <c r="AX133" i="49"/>
  <c r="BF133" i="49" s="1"/>
  <c r="AX106" i="49"/>
  <c r="AP111" i="49"/>
  <c r="AX113" i="49"/>
  <c r="BF113" i="49" s="1"/>
  <c r="AX120" i="49"/>
  <c r="BF120" i="49" s="1"/>
  <c r="AX124" i="49"/>
  <c r="BF124" i="49" s="1"/>
  <c r="AX114" i="49"/>
  <c r="BF114" i="49" s="1"/>
  <c r="AH111" i="49"/>
  <c r="BM112" i="49"/>
  <c r="BN112" i="49" s="1"/>
  <c r="BK113" i="49"/>
  <c r="BL113" i="49" s="1"/>
  <c r="AT115" i="49"/>
  <c r="AL119" i="49"/>
  <c r="BK120" i="49"/>
  <c r="BL120" i="49" s="1"/>
  <c r="AL123" i="49"/>
  <c r="BM123" i="49"/>
  <c r="BN123" i="49" s="1"/>
  <c r="BK124" i="49"/>
  <c r="BL124" i="49" s="1"/>
  <c r="AL127" i="49"/>
  <c r="AL132" i="49"/>
  <c r="AS134" i="49" l="1"/>
  <c r="AQ134" i="49"/>
  <c r="R134" i="49"/>
  <c r="S134" i="49"/>
  <c r="BL132" i="49"/>
  <c r="X76" i="49"/>
  <c r="X70" i="49" s="1"/>
  <c r="BM72" i="49"/>
  <c r="X10" i="49"/>
  <c r="X9" i="49" s="1"/>
  <c r="P27" i="49"/>
  <c r="P26" i="49" s="1"/>
  <c r="Q27" i="49"/>
  <c r="Q26" i="49" s="1"/>
  <c r="BN119" i="49"/>
  <c r="BM86" i="49"/>
  <c r="AH97" i="49"/>
  <c r="AL98" i="49"/>
  <c r="AP97" i="49"/>
  <c r="AP96" i="49" s="1"/>
  <c r="AT86" i="49"/>
  <c r="BM68" i="49"/>
  <c r="AD17" i="49"/>
  <c r="BJ17" i="49" s="1"/>
  <c r="BJ78" i="49"/>
  <c r="BK68" i="49"/>
  <c r="AL93" i="49"/>
  <c r="BL66" i="49"/>
  <c r="BN74" i="49"/>
  <c r="BL51" i="49"/>
  <c r="BN118" i="49"/>
  <c r="BL127" i="49"/>
  <c r="AX39" i="49"/>
  <c r="AX38" i="49" s="1"/>
  <c r="BF38" i="49" s="1"/>
  <c r="AT98" i="49"/>
  <c r="AX78" i="49"/>
  <c r="AX77" i="49" s="1"/>
  <c r="BF77" i="49" s="1"/>
  <c r="BK93" i="49"/>
  <c r="AH92" i="49"/>
  <c r="BK92" i="49" s="1"/>
  <c r="BN19" i="49"/>
  <c r="BN51" i="49"/>
  <c r="BJ57" i="49"/>
  <c r="BN49" i="49"/>
  <c r="AD110" i="49"/>
  <c r="BJ110" i="49" s="1"/>
  <c r="AX111" i="49"/>
  <c r="AX110" i="49" s="1"/>
  <c r="AG134" i="49"/>
  <c r="AG138" i="49" s="1"/>
  <c r="AD9" i="49"/>
  <c r="BJ10" i="49"/>
  <c r="BM18" i="49"/>
  <c r="BN18" i="49" s="1"/>
  <c r="AT18" i="49"/>
  <c r="AP17" i="49"/>
  <c r="AL29" i="49"/>
  <c r="BK29" i="49"/>
  <c r="AH28" i="49"/>
  <c r="AX117" i="49"/>
  <c r="AX116" i="49" s="1"/>
  <c r="BF116" i="49" s="1"/>
  <c r="AH85" i="49"/>
  <c r="AL86" i="49"/>
  <c r="BK86" i="49"/>
  <c r="AP56" i="49"/>
  <c r="BM57" i="49"/>
  <c r="AT57" i="49"/>
  <c r="BK57" i="49"/>
  <c r="AL57" i="49"/>
  <c r="AH56" i="49"/>
  <c r="AH46" i="49"/>
  <c r="BK47" i="49"/>
  <c r="AL47" i="49"/>
  <c r="AT47" i="49"/>
  <c r="AP46" i="49"/>
  <c r="BM47" i="49"/>
  <c r="BF69" i="49"/>
  <c r="AX68" i="49"/>
  <c r="AX67" i="49" s="1"/>
  <c r="BF67" i="49" s="1"/>
  <c r="BN101" i="49"/>
  <c r="AX57" i="49"/>
  <c r="AX56" i="49" s="1"/>
  <c r="BF56" i="49" s="1"/>
  <c r="BF58" i="49"/>
  <c r="AX86" i="49"/>
  <c r="AX85" i="49" s="1"/>
  <c r="BF85" i="49" s="1"/>
  <c r="AD28" i="49"/>
  <c r="BJ29" i="49"/>
  <c r="BL64" i="49"/>
  <c r="AL117" i="49"/>
  <c r="BK117" i="49"/>
  <c r="AH116" i="49"/>
  <c r="BK78" i="49"/>
  <c r="AH77" i="49"/>
  <c r="AL78" i="49"/>
  <c r="BM10" i="49"/>
  <c r="AP9" i="49"/>
  <c r="AT10" i="49"/>
  <c r="BL108" i="49"/>
  <c r="AL73" i="49"/>
  <c r="AH72" i="49"/>
  <c r="BK73" i="49"/>
  <c r="BL74" i="49"/>
  <c r="Q76" i="49"/>
  <c r="Q70" i="49" s="1"/>
  <c r="Q134" i="49" s="1"/>
  <c r="BB70" i="49"/>
  <c r="BB26" i="49"/>
  <c r="AE134" i="49"/>
  <c r="AE138" i="49" s="1"/>
  <c r="X8" i="49"/>
  <c r="X7" i="49" s="1"/>
  <c r="AT111" i="49"/>
  <c r="AP110" i="49"/>
  <c r="BM111" i="49"/>
  <c r="BN111" i="49" s="1"/>
  <c r="AX105" i="49"/>
  <c r="AX104" i="49" s="1"/>
  <c r="BF106" i="49"/>
  <c r="AH104" i="49"/>
  <c r="BK105" i="49"/>
  <c r="AL105" i="49"/>
  <c r="BJ86" i="49"/>
  <c r="BN86" i="49" s="1"/>
  <c r="AD85" i="49"/>
  <c r="BJ85" i="49" s="1"/>
  <c r="BJ73" i="49"/>
  <c r="BN73" i="49" s="1"/>
  <c r="AD72" i="49"/>
  <c r="AT117" i="49"/>
  <c r="BM117" i="49"/>
  <c r="AP116" i="49"/>
  <c r="AT73" i="49"/>
  <c r="BK39" i="49"/>
  <c r="AL39" i="49"/>
  <c r="AH38" i="49"/>
  <c r="AD67" i="49"/>
  <c r="AL68" i="49"/>
  <c r="BJ68" i="49"/>
  <c r="AL18" i="49"/>
  <c r="BK18" i="49"/>
  <c r="BL18" i="49" s="1"/>
  <c r="AH17" i="49"/>
  <c r="BM29" i="49"/>
  <c r="AT29" i="49"/>
  <c r="AP28" i="49"/>
  <c r="BB44" i="49"/>
  <c r="P134" i="49"/>
  <c r="BM39" i="49"/>
  <c r="AP38" i="49"/>
  <c r="AT39" i="49"/>
  <c r="BJ39" i="49"/>
  <c r="AD38" i="49"/>
  <c r="BJ38" i="49" s="1"/>
  <c r="BF99" i="49"/>
  <c r="AX98" i="49"/>
  <c r="AX97" i="49" s="1"/>
  <c r="AP104" i="49"/>
  <c r="BM105" i="49"/>
  <c r="AT105" i="49"/>
  <c r="BJ77" i="49"/>
  <c r="AX73" i="49"/>
  <c r="AX72" i="49" s="1"/>
  <c r="BJ117" i="49"/>
  <c r="AD116" i="49"/>
  <c r="BJ116" i="49" s="1"/>
  <c r="BJ93" i="49"/>
  <c r="AD92" i="49"/>
  <c r="BM71" i="49"/>
  <c r="AT68" i="49"/>
  <c r="AP77" i="49"/>
  <c r="BM78" i="49"/>
  <c r="AT78" i="49"/>
  <c r="BL69" i="49"/>
  <c r="AD104" i="49"/>
  <c r="BJ105" i="49"/>
  <c r="AL10" i="49"/>
  <c r="AH9" i="49"/>
  <c r="BK10" i="49"/>
  <c r="BM85" i="49"/>
  <c r="BF19" i="49"/>
  <c r="AX18" i="49"/>
  <c r="AX17" i="49" s="1"/>
  <c r="BF17" i="49" s="1"/>
  <c r="AX93" i="49"/>
  <c r="AX92" i="49" s="1"/>
  <c r="BF92" i="49" s="1"/>
  <c r="BF94" i="49"/>
  <c r="BJ47" i="49"/>
  <c r="AD46" i="49"/>
  <c r="AH110" i="49"/>
  <c r="BK111" i="49"/>
  <c r="BL111" i="49" s="1"/>
  <c r="AL111" i="49"/>
  <c r="BM93" i="49"/>
  <c r="AP92" i="49"/>
  <c r="AT93" i="49"/>
  <c r="BJ98" i="49"/>
  <c r="BN98" i="49" s="1"/>
  <c r="AD97" i="49"/>
  <c r="AL97" i="49" s="1"/>
  <c r="AH96" i="49"/>
  <c r="BK97" i="49"/>
  <c r="AX47" i="49"/>
  <c r="AX46" i="49" s="1"/>
  <c r="BN40" i="49"/>
  <c r="BF30" i="49"/>
  <c r="AX29" i="49"/>
  <c r="AX28" i="49" s="1"/>
  <c r="BF11" i="49"/>
  <c r="AX10" i="49"/>
  <c r="AX9" i="49" s="1"/>
  <c r="BM97" i="49" l="1"/>
  <c r="BN78" i="49"/>
  <c r="BL93" i="49"/>
  <c r="BL73" i="49"/>
  <c r="BL78" i="49"/>
  <c r="AX109" i="49"/>
  <c r="BF109" i="49" s="1"/>
  <c r="BN57" i="49"/>
  <c r="BN29" i="49"/>
  <c r="BL68" i="49"/>
  <c r="BN117" i="49"/>
  <c r="BN93" i="49"/>
  <c r="BL57" i="49"/>
  <c r="AT85" i="49"/>
  <c r="BF110" i="49"/>
  <c r="AD76" i="49"/>
  <c r="BJ76" i="49" s="1"/>
  <c r="BN85" i="49"/>
  <c r="BL10" i="49"/>
  <c r="BK56" i="49"/>
  <c r="BL56" i="49" s="1"/>
  <c r="AL56" i="49"/>
  <c r="BL98" i="49"/>
  <c r="AT17" i="49"/>
  <c r="BM17" i="49"/>
  <c r="BN17" i="49" s="1"/>
  <c r="BJ28" i="49"/>
  <c r="AD27" i="49"/>
  <c r="AX8" i="49"/>
  <c r="BF9" i="49"/>
  <c r="BK77" i="49"/>
  <c r="BL77" i="49" s="1"/>
  <c r="AL77" i="49"/>
  <c r="AH76" i="49"/>
  <c r="AD109" i="49"/>
  <c r="BJ109" i="49" s="1"/>
  <c r="BJ67" i="49"/>
  <c r="AT67" i="49"/>
  <c r="AL67" i="49"/>
  <c r="BJ72" i="49"/>
  <c r="BN72" i="49" s="1"/>
  <c r="AD71" i="49"/>
  <c r="AT72" i="49"/>
  <c r="AX103" i="49"/>
  <c r="BF104" i="49"/>
  <c r="BL86" i="49"/>
  <c r="BJ92" i="49"/>
  <c r="BL92" i="49" s="1"/>
  <c r="AL92" i="49"/>
  <c r="BB134" i="49"/>
  <c r="AH45" i="49"/>
  <c r="BK46" i="49"/>
  <c r="AL46" i="49"/>
  <c r="BK17" i="49"/>
  <c r="BL17" i="49" s="1"/>
  <c r="AL17" i="49"/>
  <c r="BK116" i="49"/>
  <c r="BL116" i="49" s="1"/>
  <c r="AL116" i="49"/>
  <c r="BN47" i="49"/>
  <c r="AT28" i="49"/>
  <c r="AP27" i="49"/>
  <c r="BM28" i="49"/>
  <c r="AX27" i="49"/>
  <c r="BF28" i="49"/>
  <c r="BN105" i="49"/>
  <c r="BN39" i="49"/>
  <c r="BM110" i="49"/>
  <c r="BN110" i="49" s="1"/>
  <c r="AT110" i="49"/>
  <c r="AP109" i="49"/>
  <c r="AX76" i="49"/>
  <c r="BF76" i="49" s="1"/>
  <c r="BL117" i="49"/>
  <c r="BM46" i="49"/>
  <c r="AT46" i="49"/>
  <c r="AP45" i="49"/>
  <c r="BK85" i="49"/>
  <c r="BL85" i="49" s="1"/>
  <c r="AL85" i="49"/>
  <c r="BJ104" i="49"/>
  <c r="AD103" i="49"/>
  <c r="AL72" i="49"/>
  <c r="AH71" i="49"/>
  <c r="BK72" i="49"/>
  <c r="AH109" i="49"/>
  <c r="BK110" i="49"/>
  <c r="BL110" i="49" s="1"/>
  <c r="AL110" i="49"/>
  <c r="AT38" i="49"/>
  <c r="BM38" i="49"/>
  <c r="BN38" i="49" s="1"/>
  <c r="BK38" i="49"/>
  <c r="BL38" i="49" s="1"/>
  <c r="AL38" i="49"/>
  <c r="AD96" i="49"/>
  <c r="BJ96" i="49" s="1"/>
  <c r="BJ97" i="49"/>
  <c r="BL97" i="49" s="1"/>
  <c r="BJ46" i="49"/>
  <c r="AD45" i="49"/>
  <c r="AP76" i="49"/>
  <c r="BM77" i="49"/>
  <c r="BN77" i="49" s="1"/>
  <c r="AT77" i="49"/>
  <c r="AP103" i="49"/>
  <c r="BM104" i="49"/>
  <c r="BN104" i="49" s="1"/>
  <c r="AT104" i="49"/>
  <c r="BL39" i="49"/>
  <c r="BM96" i="49"/>
  <c r="BJ9" i="49"/>
  <c r="AD8" i="49"/>
  <c r="BK9" i="49"/>
  <c r="AL9" i="49"/>
  <c r="AH8" i="49"/>
  <c r="AT97" i="49"/>
  <c r="BM56" i="49"/>
  <c r="BN56" i="49" s="1"/>
  <c r="AT56" i="49"/>
  <c r="AH27" i="49"/>
  <c r="BK28" i="49"/>
  <c r="AL28" i="49"/>
  <c r="BK104" i="49"/>
  <c r="BL104" i="49" s="1"/>
  <c r="AL104" i="49"/>
  <c r="AH103" i="49"/>
  <c r="BK96" i="49"/>
  <c r="BN68" i="49"/>
  <c r="AX96" i="49"/>
  <c r="BF96" i="49" s="1"/>
  <c r="BF97" i="49"/>
  <c r="X134" i="49"/>
  <c r="AP8" i="49"/>
  <c r="AT9" i="49"/>
  <c r="BM9" i="49"/>
  <c r="AX45" i="49"/>
  <c r="BF46" i="49"/>
  <c r="BM92" i="49"/>
  <c r="AT92" i="49"/>
  <c r="AX71" i="49"/>
  <c r="BF72" i="49"/>
  <c r="AT116" i="49"/>
  <c r="BM116" i="49"/>
  <c r="BN116" i="49" s="1"/>
  <c r="BL105" i="49"/>
  <c r="BN10" i="49"/>
  <c r="BL47" i="49"/>
  <c r="BL29" i="49"/>
  <c r="BN28" i="49" l="1"/>
  <c r="BL28" i="49"/>
  <c r="BN92" i="49"/>
  <c r="BN97" i="49"/>
  <c r="BL72" i="49"/>
  <c r="BN96" i="49"/>
  <c r="BM76" i="49"/>
  <c r="BN76" i="49" s="1"/>
  <c r="AT76" i="49"/>
  <c r="AP70" i="49"/>
  <c r="BL67" i="49"/>
  <c r="BN67" i="49"/>
  <c r="BJ27" i="49"/>
  <c r="AD26" i="49"/>
  <c r="BJ26" i="49" s="1"/>
  <c r="BK27" i="49"/>
  <c r="BL27" i="49" s="1"/>
  <c r="AL27" i="49"/>
  <c r="AH26" i="49"/>
  <c r="BJ103" i="49"/>
  <c r="AD102" i="49"/>
  <c r="BJ102" i="49" s="1"/>
  <c r="BN9" i="49"/>
  <c r="BL96" i="49"/>
  <c r="AT96" i="49"/>
  <c r="AD44" i="49"/>
  <c r="BJ44" i="49" s="1"/>
  <c r="BJ45" i="49"/>
  <c r="AT109" i="49"/>
  <c r="BM109" i="49"/>
  <c r="BN109" i="49" s="1"/>
  <c r="AP26" i="49"/>
  <c r="AT27" i="49"/>
  <c r="BM27" i="49"/>
  <c r="BN27" i="49" s="1"/>
  <c r="BL46" i="49"/>
  <c r="AX26" i="49"/>
  <c r="BF26" i="49" s="1"/>
  <c r="BF27" i="49"/>
  <c r="AX7" i="49"/>
  <c r="BF8" i="49"/>
  <c r="BK103" i="49"/>
  <c r="AL103" i="49"/>
  <c r="AH102" i="49"/>
  <c r="BK45" i="49"/>
  <c r="AL45" i="49"/>
  <c r="AH44" i="49"/>
  <c r="AX102" i="49"/>
  <c r="BF102" i="49" s="1"/>
  <c r="BF103" i="49"/>
  <c r="AX44" i="49"/>
  <c r="BF44" i="49" s="1"/>
  <c r="BF45" i="49"/>
  <c r="AL96" i="49"/>
  <c r="AX70" i="49"/>
  <c r="BF70" i="49" s="1"/>
  <c r="BF71" i="49"/>
  <c r="AP7" i="49"/>
  <c r="AT8" i="49"/>
  <c r="BM8" i="49"/>
  <c r="BK8" i="49"/>
  <c r="AL8" i="49"/>
  <c r="AH7" i="49"/>
  <c r="BK109" i="49"/>
  <c r="BL109" i="49" s="1"/>
  <c r="AL109" i="49"/>
  <c r="AT45" i="49"/>
  <c r="BM45" i="49"/>
  <c r="BN45" i="49" s="1"/>
  <c r="AP44" i="49"/>
  <c r="BK76" i="49"/>
  <c r="BL76" i="49" s="1"/>
  <c r="AL76" i="49"/>
  <c r="AD70" i="49"/>
  <c r="BJ70" i="49" s="1"/>
  <c r="BJ71" i="49"/>
  <c r="BN71" i="49" s="1"/>
  <c r="AT71" i="49"/>
  <c r="BL9" i="49"/>
  <c r="BM103" i="49"/>
  <c r="BN103" i="49" s="1"/>
  <c r="AP102" i="49"/>
  <c r="AT103" i="49"/>
  <c r="AL71" i="49"/>
  <c r="AH70" i="49"/>
  <c r="BK71" i="49"/>
  <c r="BL71" i="49" s="1"/>
  <c r="BN46" i="49"/>
  <c r="AD7" i="49"/>
  <c r="BJ8" i="49"/>
  <c r="BL45" i="49" l="1"/>
  <c r="BL8" i="49"/>
  <c r="BL103" i="49"/>
  <c r="AL70" i="49"/>
  <c r="BK70" i="49"/>
  <c r="BL70" i="49" s="1"/>
  <c r="AH134" i="49"/>
  <c r="BK7" i="49"/>
  <c r="BL7" i="49" s="1"/>
  <c r="AL7" i="49"/>
  <c r="BK102" i="49"/>
  <c r="BL102" i="49" s="1"/>
  <c r="AL102" i="49"/>
  <c r="BM102" i="49"/>
  <c r="BN102" i="49" s="1"/>
  <c r="AT102" i="49"/>
  <c r="AT26" i="49"/>
  <c r="BM26" i="49"/>
  <c r="BN26" i="49" s="1"/>
  <c r="AT44" i="49"/>
  <c r="BM44" i="49"/>
  <c r="BN44" i="49" s="1"/>
  <c r="BN8" i="49"/>
  <c r="BM70" i="49"/>
  <c r="BN70" i="49" s="1"/>
  <c r="AT70" i="49"/>
  <c r="AD134" i="49"/>
  <c r="BJ7" i="49"/>
  <c r="AX134" i="49"/>
  <c r="BF134" i="49" s="1"/>
  <c r="BF7" i="49"/>
  <c r="BK26" i="49"/>
  <c r="BL26" i="49" s="1"/>
  <c r="AL26" i="49"/>
  <c r="AP134" i="49"/>
  <c r="BM7" i="49"/>
  <c r="AT7" i="49"/>
  <c r="AL44" i="49"/>
  <c r="BK44" i="49"/>
  <c r="BL44" i="49" s="1"/>
  <c r="BN7" i="49" l="1"/>
  <c r="AT134" i="49"/>
  <c r="BM134" i="49"/>
  <c r="AL134" i="49"/>
  <c r="BK134" i="49"/>
  <c r="BJ134" i="49"/>
  <c r="AD138" i="49"/>
  <c r="BL134" i="49" l="1"/>
  <c r="BN134" i="49"/>
  <c r="E40" i="21" l="1"/>
  <c r="D40" i="21"/>
  <c r="E39" i="20"/>
  <c r="E21" i="16" l="1"/>
  <c r="E22" i="16" s="1"/>
  <c r="D8" i="16" s="1"/>
  <c r="J40" i="21" l="1"/>
  <c r="K40" i="21"/>
  <c r="D8" i="12" l="1"/>
  <c r="F10" i="11"/>
  <c r="E24" i="10" l="1"/>
  <c r="F41" i="20" l="1"/>
  <c r="F42" i="20"/>
  <c r="F40" i="20"/>
  <c r="F39" i="20"/>
  <c r="E42" i="20"/>
  <c r="E41" i="20"/>
  <c r="E40" i="20"/>
  <c r="G28" i="20"/>
  <c r="F40" i="22" l="1"/>
  <c r="F39" i="22"/>
  <c r="F38" i="22"/>
  <c r="F37" i="22"/>
  <c r="F36" i="22"/>
  <c r="G40" i="22"/>
  <c r="G39" i="22"/>
  <c r="G38" i="22"/>
  <c r="G37" i="22"/>
  <c r="G36" i="22"/>
  <c r="G38" i="29" l="1"/>
  <c r="G37" i="29"/>
  <c r="G36" i="29"/>
  <c r="F38" i="29"/>
  <c r="F37" i="29"/>
  <c r="F36" i="29"/>
  <c r="G25" i="29"/>
  <c r="E38" i="29" l="1"/>
  <c r="F43" i="20" l="1"/>
  <c r="F44" i="20"/>
  <c r="E4" i="1"/>
  <c r="A2" i="1"/>
  <c r="E4" i="2"/>
  <c r="A2" i="2"/>
  <c r="E4" i="3"/>
  <c r="A2" i="3"/>
  <c r="E4" i="4"/>
  <c r="A2" i="4"/>
  <c r="E4" i="5"/>
  <c r="A2" i="5"/>
  <c r="E4" i="6"/>
  <c r="A2" i="6"/>
  <c r="E4" i="8"/>
  <c r="A2" i="8"/>
  <c r="E4" i="9"/>
  <c r="A2" i="9"/>
  <c r="E4" i="10"/>
  <c r="A2" i="10"/>
  <c r="E4" i="11"/>
  <c r="A2" i="11"/>
  <c r="E4" i="12"/>
  <c r="A2" i="12"/>
  <c r="E4" i="13"/>
  <c r="A2" i="13"/>
  <c r="E4" i="14"/>
  <c r="A2" i="14"/>
  <c r="E4" i="15"/>
  <c r="A2" i="15"/>
  <c r="E4" i="16"/>
  <c r="A2" i="16"/>
  <c r="E4" i="17"/>
  <c r="A2" i="17"/>
  <c r="E4" i="21"/>
  <c r="A2" i="21"/>
  <c r="E4" i="22"/>
  <c r="A2" i="22"/>
  <c r="E4" i="23"/>
  <c r="A2" i="23"/>
  <c r="E4" i="24"/>
  <c r="A2" i="24"/>
  <c r="E4" i="25"/>
  <c r="A2" i="25"/>
  <c r="E4" i="26"/>
  <c r="A2" i="26"/>
  <c r="E4" i="27"/>
  <c r="A2" i="27"/>
  <c r="E4" i="28"/>
  <c r="A2" i="28"/>
  <c r="E4" i="29"/>
  <c r="A2" i="29"/>
  <c r="E4" i="20"/>
  <c r="A2" i="20"/>
  <c r="A2" i="18"/>
  <c r="E4" i="18"/>
  <c r="P33" i="12"/>
  <c r="M33" i="12"/>
  <c r="L45" i="12"/>
  <c r="M46" i="12"/>
  <c r="N33" i="12" s="1"/>
  <c r="O30" i="12"/>
  <c r="P28" i="12"/>
  <c r="N27" i="12"/>
  <c r="O27" i="12"/>
  <c r="P27" i="12"/>
  <c r="N28" i="12"/>
  <c r="O28" i="12"/>
  <c r="N29" i="12"/>
  <c r="O29" i="12"/>
  <c r="P29" i="12"/>
  <c r="M29" i="12"/>
  <c r="M28" i="12"/>
  <c r="M27" i="12"/>
  <c r="M26" i="12"/>
  <c r="M30" i="12" s="1"/>
  <c r="O26" i="12"/>
  <c r="P26" i="12"/>
  <c r="P30" i="12" s="1"/>
  <c r="N26" i="12"/>
  <c r="N30" i="12" s="1"/>
  <c r="N34" i="12" l="1"/>
  <c r="D16" i="19" s="1"/>
  <c r="P34" i="12"/>
  <c r="F16" i="19" s="1"/>
  <c r="O33" i="12"/>
  <c r="O34" i="12" s="1"/>
  <c r="E16" i="19" s="1"/>
  <c r="D9" i="10"/>
  <c r="H15" i="19"/>
  <c r="H6" i="19"/>
  <c r="D4" i="19"/>
  <c r="K7" i="36" l="1"/>
  <c r="F10" i="16" l="1"/>
  <c r="H20" i="19" s="1"/>
  <c r="E46" i="27"/>
  <c r="E47" i="27" l="1"/>
  <c r="J20" i="27"/>
  <c r="E24" i="27" s="1"/>
  <c r="I20" i="27"/>
  <c r="E23" i="27" s="1"/>
  <c r="E36" i="22"/>
  <c r="E37" i="22"/>
  <c r="E38" i="22"/>
  <c r="E39" i="22"/>
  <c r="E40" i="22"/>
  <c r="E41" i="22"/>
  <c r="D11" i="22"/>
  <c r="J11" i="19"/>
  <c r="N11" i="19" s="1"/>
  <c r="J10" i="19"/>
  <c r="N10" i="19" s="1"/>
  <c r="J9" i="19"/>
  <c r="N9" i="19" s="1"/>
  <c r="J8" i="19"/>
  <c r="N8" i="19" s="1"/>
  <c r="J7" i="19"/>
  <c r="N7" i="19" s="1"/>
  <c r="J6" i="19"/>
  <c r="N6" i="19" s="1"/>
  <c r="J32" i="19"/>
  <c r="N32" i="19" s="1"/>
  <c r="J31" i="19"/>
  <c r="N31" i="19" s="1"/>
  <c r="J30" i="19"/>
  <c r="N30" i="19" s="1"/>
  <c r="J29" i="19"/>
  <c r="N29" i="19" s="1"/>
  <c r="J28" i="19"/>
  <c r="N28" i="19" s="1"/>
  <c r="J27" i="19"/>
  <c r="N27" i="19" s="1"/>
  <c r="J26" i="19"/>
  <c r="N26" i="19" s="1"/>
  <c r="J25" i="19"/>
  <c r="N25" i="19" s="1"/>
  <c r="J24" i="19"/>
  <c r="N24" i="19" s="1"/>
  <c r="J23" i="19"/>
  <c r="N23" i="19" s="1"/>
  <c r="J22" i="19"/>
  <c r="N22" i="19" s="1"/>
  <c r="J21" i="19"/>
  <c r="N21" i="19" s="1"/>
  <c r="J20" i="19"/>
  <c r="N20" i="19" s="1"/>
  <c r="J19" i="19"/>
  <c r="N19" i="19"/>
  <c r="J18" i="19"/>
  <c r="N18" i="19" s="1"/>
  <c r="J17" i="19"/>
  <c r="N17" i="19" s="1"/>
  <c r="J16" i="19"/>
  <c r="N16" i="19" s="1"/>
  <c r="J15" i="19"/>
  <c r="N15" i="19" s="1"/>
  <c r="J14" i="19"/>
  <c r="N14" i="19" s="1"/>
  <c r="J13" i="19"/>
  <c r="N13" i="19" s="1"/>
  <c r="J12" i="19"/>
  <c r="N12" i="19" s="1"/>
  <c r="I32" i="19"/>
  <c r="M32" i="19" s="1"/>
  <c r="I31" i="19"/>
  <c r="M31" i="19" s="1"/>
  <c r="I30" i="19"/>
  <c r="M30" i="19" s="1"/>
  <c r="I29" i="19"/>
  <c r="M29" i="19" s="1"/>
  <c r="I28" i="19"/>
  <c r="M28" i="19" s="1"/>
  <c r="I27" i="19"/>
  <c r="M27" i="19" s="1"/>
  <c r="I26" i="19"/>
  <c r="M26" i="19" s="1"/>
  <c r="I25" i="19"/>
  <c r="M25" i="19" s="1"/>
  <c r="I24" i="19"/>
  <c r="M24" i="19" s="1"/>
  <c r="I23" i="19"/>
  <c r="M23" i="19" s="1"/>
  <c r="I22" i="19"/>
  <c r="M22" i="19" s="1"/>
  <c r="I21" i="19"/>
  <c r="M21" i="19" s="1"/>
  <c r="I20" i="19"/>
  <c r="M20" i="19" s="1"/>
  <c r="I19" i="19"/>
  <c r="M19" i="19" s="1"/>
  <c r="I18" i="19"/>
  <c r="M18" i="19" s="1"/>
  <c r="I17" i="19"/>
  <c r="M17" i="19" s="1"/>
  <c r="I16" i="19"/>
  <c r="M16" i="19" s="1"/>
  <c r="I15" i="19"/>
  <c r="M15" i="19" s="1"/>
  <c r="I14" i="19"/>
  <c r="M14" i="19" s="1"/>
  <c r="I13" i="19"/>
  <c r="M13" i="19" s="1"/>
  <c r="I12" i="19"/>
  <c r="M12" i="19" s="1"/>
  <c r="I11" i="19"/>
  <c r="M11" i="19" s="1"/>
  <c r="I10" i="19"/>
  <c r="M10" i="19" s="1"/>
  <c r="I9" i="19"/>
  <c r="M9" i="19" s="1"/>
  <c r="I8" i="19"/>
  <c r="M8" i="19" s="1"/>
  <c r="I7" i="19"/>
  <c r="M7" i="19" s="1"/>
  <c r="D12" i="3"/>
  <c r="D11" i="3"/>
  <c r="F10" i="3"/>
  <c r="H8" i="19" s="1"/>
  <c r="D12" i="4"/>
  <c r="D11" i="4"/>
  <c r="F10" i="4"/>
  <c r="H9" i="19" s="1"/>
  <c r="D12" i="5"/>
  <c r="D11" i="5"/>
  <c r="F10" i="5"/>
  <c r="H10" i="19" s="1"/>
  <c r="D12" i="6"/>
  <c r="D11" i="6"/>
  <c r="F10" i="6"/>
  <c r="H11" i="19" s="1"/>
  <c r="D12" i="8"/>
  <c r="D11" i="8"/>
  <c r="F10" i="8"/>
  <c r="H12" i="19" s="1"/>
  <c r="D12" i="9"/>
  <c r="D11" i="9"/>
  <c r="F10" i="9"/>
  <c r="H13" i="19" s="1"/>
  <c r="D13" i="10"/>
  <c r="D12" i="10"/>
  <c r="H14" i="19"/>
  <c r="D12" i="11"/>
  <c r="D11" i="11"/>
  <c r="D12" i="12"/>
  <c r="D11" i="12"/>
  <c r="H16" i="19"/>
  <c r="D12" i="13"/>
  <c r="D11" i="13"/>
  <c r="F10" i="13"/>
  <c r="H17" i="19" s="1"/>
  <c r="D12" i="14"/>
  <c r="D11" i="14"/>
  <c r="F10" i="14"/>
  <c r="H18" i="19" s="1"/>
  <c r="D12" i="15"/>
  <c r="D11" i="15"/>
  <c r="F10" i="15"/>
  <c r="H19" i="19" s="1"/>
  <c r="D12" i="16"/>
  <c r="D11" i="16"/>
  <c r="D12" i="17"/>
  <c r="D11" i="17"/>
  <c r="H21" i="19"/>
  <c r="D12" i="18"/>
  <c r="D11" i="18"/>
  <c r="F10" i="18"/>
  <c r="H22" i="19" s="1"/>
  <c r="D12" i="20"/>
  <c r="D11" i="20"/>
  <c r="F10" i="20"/>
  <c r="H23" i="19" s="1"/>
  <c r="D12" i="21"/>
  <c r="D11" i="21"/>
  <c r="F10" i="21"/>
  <c r="H24" i="19" s="1"/>
  <c r="D12" i="22"/>
  <c r="F10" i="22"/>
  <c r="H25" i="19" s="1"/>
  <c r="D12" i="23"/>
  <c r="D11" i="23"/>
  <c r="F10" i="23"/>
  <c r="H26" i="19" s="1"/>
  <c r="D12" i="24"/>
  <c r="D11" i="24"/>
  <c r="F10" i="24"/>
  <c r="D12" i="25"/>
  <c r="D11" i="25"/>
  <c r="F10" i="25"/>
  <c r="D11" i="26"/>
  <c r="D10" i="26"/>
  <c r="F9" i="26"/>
  <c r="H29" i="19" s="1"/>
  <c r="D12" i="27"/>
  <c r="D11" i="27"/>
  <c r="F10" i="27"/>
  <c r="H30" i="19" s="1"/>
  <c r="D12" i="28"/>
  <c r="D11" i="28"/>
  <c r="F10" i="28"/>
  <c r="H31" i="19" s="1"/>
  <c r="D12" i="29"/>
  <c r="D11" i="29"/>
  <c r="F10" i="29"/>
  <c r="H32" i="19" s="1"/>
  <c r="D12" i="2"/>
  <c r="D11" i="2"/>
  <c r="F10" i="2"/>
  <c r="H7" i="19" s="1"/>
  <c r="I6" i="19"/>
  <c r="M6" i="19" s="1"/>
  <c r="D12" i="1"/>
  <c r="D11" i="1"/>
  <c r="G30" i="29"/>
  <c r="D29" i="33"/>
  <c r="E81" i="27" s="1"/>
  <c r="F57" i="23"/>
  <c r="D56" i="23"/>
  <c r="D55" i="23"/>
  <c r="D54" i="23"/>
  <c r="D53" i="23"/>
  <c r="D52" i="23"/>
  <c r="D26" i="33"/>
  <c r="F122" i="24" s="1"/>
  <c r="D117" i="24"/>
  <c r="D118" i="24"/>
  <c r="D119" i="24"/>
  <c r="D120" i="24"/>
  <c r="D121" i="24"/>
  <c r="I23" i="21"/>
  <c r="D20" i="33"/>
  <c r="I22" i="17"/>
  <c r="H21" i="16"/>
  <c r="H22" i="16" s="1"/>
  <c r="F20" i="19" s="1"/>
  <c r="G21" i="16"/>
  <c r="G22" i="16" s="1"/>
  <c r="E20" i="19" s="1"/>
  <c r="F21" i="16"/>
  <c r="F22" i="16" s="1"/>
  <c r="D20" i="19" s="1"/>
  <c r="Q21" i="14"/>
  <c r="Q20" i="14"/>
  <c r="Q19" i="14"/>
  <c r="N17" i="12"/>
  <c r="N18" i="12"/>
  <c r="N19" i="12" s="1"/>
  <c r="N20" i="12" s="1"/>
  <c r="N21" i="12" s="1"/>
  <c r="M22" i="12"/>
  <c r="M34" i="12"/>
  <c r="C16" i="19" s="1"/>
  <c r="K28" i="12"/>
  <c r="K43" i="12" s="1"/>
  <c r="K27" i="12"/>
  <c r="K42" i="12" s="1"/>
  <c r="K26" i="12"/>
  <c r="K41" i="12" s="1"/>
  <c r="K29" i="12"/>
  <c r="K44" i="12"/>
  <c r="E20" i="12"/>
  <c r="G15" i="33" s="1"/>
  <c r="H30" i="12" s="1"/>
  <c r="E69" i="10"/>
  <c r="H58" i="10"/>
  <c r="G58" i="10"/>
  <c r="F58" i="10"/>
  <c r="E58" i="10"/>
  <c r="E46" i="10"/>
  <c r="E35" i="10"/>
  <c r="J18" i="11"/>
  <c r="H69" i="10"/>
  <c r="G69" i="10"/>
  <c r="F69" i="10"/>
  <c r="H94" i="10"/>
  <c r="G94" i="10"/>
  <c r="G95" i="10"/>
  <c r="F94" i="10"/>
  <c r="F95" i="10"/>
  <c r="F96" i="10" s="1"/>
  <c r="D14" i="19" s="1"/>
  <c r="H95" i="10"/>
  <c r="H96" i="10" s="1"/>
  <c r="F14" i="19" s="1"/>
  <c r="H46" i="10"/>
  <c r="G46" i="10"/>
  <c r="F46" i="10"/>
  <c r="E95" i="10"/>
  <c r="E94" i="10"/>
  <c r="H35" i="10"/>
  <c r="G35" i="10"/>
  <c r="F35" i="10"/>
  <c r="F24" i="10"/>
  <c r="D70" i="1"/>
  <c r="D88" i="1" s="1"/>
  <c r="E63" i="1"/>
  <c r="E81" i="1" s="1"/>
  <c r="G81" i="1"/>
  <c r="H81" i="1"/>
  <c r="I81" i="1"/>
  <c r="J81" i="1"/>
  <c r="G82" i="1"/>
  <c r="H82" i="1"/>
  <c r="I82" i="1"/>
  <c r="J82" i="1"/>
  <c r="G83" i="1"/>
  <c r="H83" i="1"/>
  <c r="I83" i="1"/>
  <c r="J83" i="1"/>
  <c r="D66" i="1"/>
  <c r="D84" i="1" s="1"/>
  <c r="G84" i="1"/>
  <c r="H84" i="1"/>
  <c r="I84" i="1"/>
  <c r="J84" i="1"/>
  <c r="G85" i="1"/>
  <c r="H85" i="1"/>
  <c r="I85" i="1"/>
  <c r="J85" i="1"/>
  <c r="F68" i="1"/>
  <c r="F86" i="1" s="1"/>
  <c r="G86" i="1"/>
  <c r="H86" i="1"/>
  <c r="I86" i="1"/>
  <c r="J86" i="1"/>
  <c r="G87" i="1"/>
  <c r="H87" i="1"/>
  <c r="I87" i="1"/>
  <c r="J87" i="1"/>
  <c r="G88" i="1"/>
  <c r="H88" i="1"/>
  <c r="I88" i="1"/>
  <c r="J88" i="1"/>
  <c r="F71" i="1"/>
  <c r="F89" i="1" s="1"/>
  <c r="G89" i="1"/>
  <c r="H89" i="1"/>
  <c r="I89" i="1"/>
  <c r="J89" i="1"/>
  <c r="G90" i="1"/>
  <c r="H90" i="1"/>
  <c r="I90" i="1"/>
  <c r="J90" i="1"/>
  <c r="G91" i="1"/>
  <c r="H91" i="1"/>
  <c r="I91" i="1"/>
  <c r="J91" i="1"/>
  <c r="E74" i="1"/>
  <c r="E92" i="1" s="1"/>
  <c r="G92" i="1"/>
  <c r="H92" i="1"/>
  <c r="I92" i="1"/>
  <c r="J92" i="1"/>
  <c r="G93" i="1"/>
  <c r="H93" i="1"/>
  <c r="I93" i="1"/>
  <c r="J93" i="1"/>
  <c r="D63" i="1"/>
  <c r="D81" i="1" s="1"/>
  <c r="F63" i="1"/>
  <c r="F81" i="1"/>
  <c r="D64" i="1"/>
  <c r="D82" i="1"/>
  <c r="E64" i="1"/>
  <c r="E82" i="1" s="1"/>
  <c r="F64" i="1"/>
  <c r="F82" i="1" s="1"/>
  <c r="D65" i="1"/>
  <c r="D83" i="1" s="1"/>
  <c r="E65" i="1"/>
  <c r="E83" i="1" s="1"/>
  <c r="F65" i="1"/>
  <c r="F83" i="1" s="1"/>
  <c r="E66" i="1"/>
  <c r="E84" i="1"/>
  <c r="F66" i="1"/>
  <c r="F84" i="1" s="1"/>
  <c r="D67" i="1"/>
  <c r="D85" i="1"/>
  <c r="E67" i="1"/>
  <c r="E85" i="1" s="1"/>
  <c r="F67" i="1"/>
  <c r="F85" i="1"/>
  <c r="D68" i="1"/>
  <c r="D86" i="1" s="1"/>
  <c r="E68" i="1"/>
  <c r="E86" i="1" s="1"/>
  <c r="D69" i="1"/>
  <c r="D87" i="1" s="1"/>
  <c r="E69" i="1"/>
  <c r="E87" i="1" s="1"/>
  <c r="F69" i="1"/>
  <c r="F87" i="1"/>
  <c r="E70" i="1"/>
  <c r="E88" i="1" s="1"/>
  <c r="F70" i="1"/>
  <c r="F88" i="1" s="1"/>
  <c r="D71" i="1"/>
  <c r="D89" i="1"/>
  <c r="E71" i="1"/>
  <c r="E89" i="1"/>
  <c r="D72" i="1"/>
  <c r="D90" i="1" s="1"/>
  <c r="E72" i="1"/>
  <c r="E90" i="1" s="1"/>
  <c r="F72" i="1"/>
  <c r="F90" i="1" s="1"/>
  <c r="D73" i="1"/>
  <c r="D91" i="1"/>
  <c r="E73" i="1"/>
  <c r="E91" i="1"/>
  <c r="F73" i="1"/>
  <c r="F91" i="1" s="1"/>
  <c r="D74" i="1"/>
  <c r="D92" i="1" s="1"/>
  <c r="F74" i="1"/>
  <c r="F92" i="1" s="1"/>
  <c r="D75" i="1"/>
  <c r="D93" i="1" s="1"/>
  <c r="E75" i="1"/>
  <c r="E93" i="1" s="1"/>
  <c r="F75" i="1"/>
  <c r="F93" i="1"/>
  <c r="D62" i="1"/>
  <c r="D80" i="1" s="1"/>
  <c r="E43" i="20"/>
  <c r="E44" i="20"/>
  <c r="E20" i="20"/>
  <c r="D8" i="20" s="1"/>
  <c r="I18" i="20"/>
  <c r="E42" i="21"/>
  <c r="D42" i="21"/>
  <c r="E39" i="21"/>
  <c r="D39" i="21"/>
  <c r="E38" i="21"/>
  <c r="D38" i="21"/>
  <c r="E37" i="21"/>
  <c r="D37" i="21"/>
  <c r="E36" i="21"/>
  <c r="D36" i="21"/>
  <c r="G43" i="21"/>
  <c r="H43" i="21"/>
  <c r="I43" i="21"/>
  <c r="G41" i="29"/>
  <c r="G40" i="29"/>
  <c r="G39" i="29"/>
  <c r="G41" i="22"/>
  <c r="F41" i="22"/>
  <c r="E21" i="25"/>
  <c r="F27" i="28"/>
  <c r="E27" i="28"/>
  <c r="E21" i="28"/>
  <c r="F21" i="28"/>
  <c r="G21" i="28"/>
  <c r="F41" i="29"/>
  <c r="F40" i="29"/>
  <c r="F39" i="29"/>
  <c r="E41" i="29"/>
  <c r="E40" i="29"/>
  <c r="E39" i="29"/>
  <c r="E37" i="29"/>
  <c r="E36" i="29"/>
  <c r="J36" i="21"/>
  <c r="H20" i="20"/>
  <c r="F23" i="19" s="1"/>
  <c r="G20" i="20"/>
  <c r="E23" i="19" s="1"/>
  <c r="F20" i="20"/>
  <c r="D23" i="19" s="1"/>
  <c r="H22" i="18"/>
  <c r="F22" i="19" s="1"/>
  <c r="G22" i="18"/>
  <c r="E22" i="19" s="1"/>
  <c r="F22" i="18"/>
  <c r="D22" i="19" s="1"/>
  <c r="E22" i="18"/>
  <c r="I21" i="15"/>
  <c r="H21" i="15"/>
  <c r="F21" i="15"/>
  <c r="E21" i="15"/>
  <c r="P22" i="14"/>
  <c r="O22" i="14"/>
  <c r="N22" i="14"/>
  <c r="M22" i="14"/>
  <c r="L22" i="14"/>
  <c r="K22" i="14"/>
  <c r="J22" i="14"/>
  <c r="I22" i="14"/>
  <c r="H22" i="14"/>
  <c r="G22" i="14"/>
  <c r="F22" i="14"/>
  <c r="E22" i="14"/>
  <c r="E20" i="13"/>
  <c r="F20" i="13"/>
  <c r="I20" i="11"/>
  <c r="F15" i="19" s="1"/>
  <c r="H20" i="11"/>
  <c r="E15" i="19" s="1"/>
  <c r="G20" i="11"/>
  <c r="D15" i="19" s="1"/>
  <c r="F20" i="11"/>
  <c r="E20" i="11"/>
  <c r="H19" i="9"/>
  <c r="F13" i="19" s="1"/>
  <c r="G19" i="9"/>
  <c r="F19" i="9"/>
  <c r="D13" i="19" s="1"/>
  <c r="E19" i="9"/>
  <c r="H19" i="8"/>
  <c r="F12" i="19" s="1"/>
  <c r="G19" i="8"/>
  <c r="E12" i="19" s="1"/>
  <c r="F19" i="8"/>
  <c r="D12" i="19" s="1"/>
  <c r="E19" i="8"/>
  <c r="H22" i="5"/>
  <c r="F10" i="19" s="1"/>
  <c r="G22" i="5"/>
  <c r="E10" i="19" s="1"/>
  <c r="F22" i="5"/>
  <c r="D10" i="19" s="1"/>
  <c r="E22" i="5"/>
  <c r="D8" i="5" s="1"/>
  <c r="H23" i="4"/>
  <c r="F9" i="19" s="1"/>
  <c r="G23" i="4"/>
  <c r="F23" i="4"/>
  <c r="D9" i="19" s="1"/>
  <c r="E23" i="4"/>
  <c r="D8" i="4" s="1"/>
  <c r="H22" i="3"/>
  <c r="F8" i="19" s="1"/>
  <c r="G22" i="3"/>
  <c r="E8" i="19" s="1"/>
  <c r="F22" i="3"/>
  <c r="D8" i="19" s="1"/>
  <c r="E22" i="3"/>
  <c r="H23" i="2"/>
  <c r="F7" i="19" s="1"/>
  <c r="G23" i="2"/>
  <c r="E7" i="19" s="1"/>
  <c r="F23" i="2"/>
  <c r="D7" i="19" s="1"/>
  <c r="E23" i="2"/>
  <c r="H40" i="13"/>
  <c r="I52" i="10"/>
  <c r="D24" i="33"/>
  <c r="D42" i="22" s="1"/>
  <c r="D23" i="33"/>
  <c r="H30" i="21" s="1"/>
  <c r="D22" i="33"/>
  <c r="D45" i="20" s="1"/>
  <c r="H30" i="17"/>
  <c r="D5" i="33"/>
  <c r="D100" i="1" s="1"/>
  <c r="I17" i="29"/>
  <c r="D31" i="33"/>
  <c r="D42" i="29" s="1"/>
  <c r="E24" i="6"/>
  <c r="H26" i="6"/>
  <c r="G26" i="6"/>
  <c r="G24" i="6"/>
  <c r="G25" i="6"/>
  <c r="F26" i="6"/>
  <c r="F27" i="6" s="1"/>
  <c r="D11" i="19" s="1"/>
  <c r="H25" i="6"/>
  <c r="H27" i="6" s="1"/>
  <c r="F11" i="19" s="1"/>
  <c r="F25" i="6"/>
  <c r="H24" i="6"/>
  <c r="F24" i="6"/>
  <c r="E25" i="6"/>
  <c r="E26" i="6"/>
  <c r="J80" i="1"/>
  <c r="I80" i="1"/>
  <c r="H80" i="1"/>
  <c r="G80" i="1"/>
  <c r="F62" i="1"/>
  <c r="F80" i="1" s="1"/>
  <c r="H65" i="27"/>
  <c r="H43" i="27"/>
  <c r="G46" i="27"/>
  <c r="G47" i="27"/>
  <c r="F46" i="27"/>
  <c r="F47" i="27" s="1"/>
  <c r="E68" i="27"/>
  <c r="E69" i="27" s="1"/>
  <c r="H69" i="27" s="1"/>
  <c r="H70" i="27" s="1"/>
  <c r="E74" i="27" s="1"/>
  <c r="L59" i="27"/>
  <c r="L60" i="27"/>
  <c r="K59" i="27"/>
  <c r="K60" i="27" s="1"/>
  <c r="J59" i="27"/>
  <c r="J60" i="27" s="1"/>
  <c r="I59" i="27"/>
  <c r="I60" i="27" s="1"/>
  <c r="H59" i="27"/>
  <c r="H60" i="27"/>
  <c r="G59" i="27"/>
  <c r="G60" i="27" s="1"/>
  <c r="F59" i="27"/>
  <c r="F60" i="27" s="1"/>
  <c r="E59" i="27"/>
  <c r="E60" i="27" s="1"/>
  <c r="L37" i="27"/>
  <c r="L38" i="27"/>
  <c r="K37" i="27"/>
  <c r="K38" i="27"/>
  <c r="J37" i="27"/>
  <c r="J38" i="27" s="1"/>
  <c r="I37" i="27"/>
  <c r="I38" i="27" s="1"/>
  <c r="H37" i="27"/>
  <c r="H38" i="27"/>
  <c r="G37" i="27"/>
  <c r="G38" i="27"/>
  <c r="F37" i="27"/>
  <c r="F38" i="27" s="1"/>
  <c r="E37" i="27"/>
  <c r="E38" i="27" s="1"/>
  <c r="G68" i="27"/>
  <c r="G69" i="27" s="1"/>
  <c r="F68" i="27"/>
  <c r="F69" i="27"/>
  <c r="H67" i="27"/>
  <c r="H66" i="27"/>
  <c r="H45" i="27"/>
  <c r="H44" i="27"/>
  <c r="H17" i="26"/>
  <c r="F29" i="19" s="1"/>
  <c r="G17" i="26"/>
  <c r="F17" i="26"/>
  <c r="D29" i="19" s="1"/>
  <c r="E17" i="26"/>
  <c r="H21" i="25"/>
  <c r="F28" i="19" s="1"/>
  <c r="G21" i="25"/>
  <c r="E28" i="19" s="1"/>
  <c r="F21" i="25"/>
  <c r="D28" i="19" s="1"/>
  <c r="H114" i="24"/>
  <c r="G114" i="24"/>
  <c r="F114" i="24"/>
  <c r="E114" i="24"/>
  <c r="E121" i="24" s="1"/>
  <c r="G121" i="24" s="1"/>
  <c r="H101" i="24"/>
  <c r="G101" i="24"/>
  <c r="F101" i="24"/>
  <c r="E101" i="24"/>
  <c r="I100" i="24"/>
  <c r="I99" i="24"/>
  <c r="H94" i="24"/>
  <c r="G94" i="24"/>
  <c r="F94" i="24"/>
  <c r="E94" i="24"/>
  <c r="E120" i="24" s="1"/>
  <c r="G120" i="24" s="1"/>
  <c r="H83" i="24"/>
  <c r="G83" i="24"/>
  <c r="F83" i="24"/>
  <c r="E83" i="24"/>
  <c r="H76" i="24"/>
  <c r="G76" i="24"/>
  <c r="F76" i="24"/>
  <c r="E76" i="24"/>
  <c r="E119" i="24" s="1"/>
  <c r="G119" i="24" s="1"/>
  <c r="H62" i="24"/>
  <c r="G62" i="24"/>
  <c r="F62" i="24"/>
  <c r="E62" i="24"/>
  <c r="H55" i="24"/>
  <c r="G55" i="24"/>
  <c r="F55" i="24"/>
  <c r="E55" i="24"/>
  <c r="E118" i="24" s="1"/>
  <c r="G118" i="24" s="1"/>
  <c r="H41" i="24"/>
  <c r="G41" i="24"/>
  <c r="E41" i="24"/>
  <c r="F41" i="24"/>
  <c r="H24" i="24"/>
  <c r="G24" i="24"/>
  <c r="F24" i="24"/>
  <c r="E24" i="24"/>
  <c r="E117" i="24" s="1"/>
  <c r="G117" i="24" s="1"/>
  <c r="H49" i="23"/>
  <c r="G49" i="23"/>
  <c r="F49" i="23"/>
  <c r="E49" i="23"/>
  <c r="E56" i="23" s="1"/>
  <c r="G56" i="23" s="1"/>
  <c r="H42" i="23"/>
  <c r="G42" i="23"/>
  <c r="F42" i="23"/>
  <c r="E55" i="23"/>
  <c r="G55" i="23" s="1"/>
  <c r="H35" i="23"/>
  <c r="G35" i="23"/>
  <c r="F35" i="23"/>
  <c r="E54" i="23"/>
  <c r="G54" i="23" s="1"/>
  <c r="H28" i="23"/>
  <c r="G28" i="23"/>
  <c r="F28" i="23"/>
  <c r="E28" i="23"/>
  <c r="E53" i="23" s="1"/>
  <c r="G53" i="23" s="1"/>
  <c r="H21" i="23"/>
  <c r="G21" i="23"/>
  <c r="F21" i="23"/>
  <c r="E21" i="23"/>
  <c r="E52" i="23" s="1"/>
  <c r="G52" i="23" s="1"/>
  <c r="J30" i="22"/>
  <c r="K42" i="21"/>
  <c r="J42" i="21"/>
  <c r="K41" i="21"/>
  <c r="J41" i="21"/>
  <c r="K39" i="21"/>
  <c r="J39" i="21"/>
  <c r="K38" i="21"/>
  <c r="J38" i="21"/>
  <c r="K37" i="21"/>
  <c r="J37" i="21"/>
  <c r="K36" i="21"/>
  <c r="I29" i="21"/>
  <c r="I28" i="21"/>
  <c r="I27" i="21"/>
  <c r="I24" i="21"/>
  <c r="I25" i="21"/>
  <c r="I26" i="21"/>
  <c r="G33" i="20"/>
  <c r="I29" i="17"/>
  <c r="I28" i="17"/>
  <c r="I27" i="17"/>
  <c r="I26" i="17"/>
  <c r="I23" i="17"/>
  <c r="I24" i="17"/>
  <c r="I25" i="17"/>
  <c r="J20" i="15"/>
  <c r="J19" i="15"/>
  <c r="J18" i="15"/>
  <c r="G20" i="15"/>
  <c r="G19" i="15"/>
  <c r="K19" i="15" s="1"/>
  <c r="G18" i="15"/>
  <c r="G19" i="13"/>
  <c r="G18" i="13"/>
  <c r="G17" i="13"/>
  <c r="I22" i="4"/>
  <c r="I21" i="4"/>
  <c r="I23" i="4" s="1"/>
  <c r="E62" i="1"/>
  <c r="E80" i="1"/>
  <c r="I51" i="6"/>
  <c r="H51" i="6"/>
  <c r="G51" i="6"/>
  <c r="F51" i="6"/>
  <c r="J37" i="9"/>
  <c r="I37" i="9"/>
  <c r="H37" i="9"/>
  <c r="G37" i="9"/>
  <c r="F37" i="9"/>
  <c r="G23" i="10"/>
  <c r="G22" i="10"/>
  <c r="G21" i="10"/>
  <c r="G20" i="10"/>
  <c r="G19" i="10"/>
  <c r="K40" i="13"/>
  <c r="J40" i="13"/>
  <c r="I40" i="13"/>
  <c r="K40" i="14"/>
  <c r="J40" i="14"/>
  <c r="I40" i="14"/>
  <c r="H40" i="14"/>
  <c r="K37" i="15"/>
  <c r="J37" i="15"/>
  <c r="H37" i="15"/>
  <c r="I37" i="15"/>
  <c r="F33" i="16"/>
  <c r="J33" i="16"/>
  <c r="I33" i="16"/>
  <c r="H33" i="16"/>
  <c r="G33" i="16"/>
  <c r="J33" i="20"/>
  <c r="F45" i="20" s="1"/>
  <c r="I33" i="20"/>
  <c r="H33" i="20"/>
  <c r="K30" i="22"/>
  <c r="I30" i="22"/>
  <c r="I19" i="22"/>
  <c r="I18" i="22"/>
  <c r="J30" i="29"/>
  <c r="I30" i="29"/>
  <c r="H30" i="29"/>
  <c r="I19" i="29"/>
  <c r="I18" i="29"/>
  <c r="I20" i="25"/>
  <c r="I19" i="25"/>
  <c r="I18" i="25"/>
  <c r="I113" i="24"/>
  <c r="I112" i="24"/>
  <c r="I93" i="24"/>
  <c r="I92" i="24"/>
  <c r="I82" i="24"/>
  <c r="I81" i="24"/>
  <c r="I75" i="24"/>
  <c r="I74" i="24"/>
  <c r="I61" i="24"/>
  <c r="I60" i="24"/>
  <c r="I54" i="24"/>
  <c r="I55" i="24" s="1"/>
  <c r="I53" i="24"/>
  <c r="I23" i="24"/>
  <c r="I22" i="24"/>
  <c r="I48" i="23"/>
  <c r="I47" i="23"/>
  <c r="I41" i="23"/>
  <c r="I40" i="23"/>
  <c r="I42" i="23" s="1"/>
  <c r="I34" i="23"/>
  <c r="I33" i="23"/>
  <c r="I27" i="23"/>
  <c r="I26" i="23"/>
  <c r="I28" i="23" s="1"/>
  <c r="I20" i="23"/>
  <c r="I19" i="23"/>
  <c r="I21" i="23" s="1"/>
  <c r="I17" i="22"/>
  <c r="I18" i="21"/>
  <c r="I19" i="20"/>
  <c r="I20" i="20" s="1"/>
  <c r="I21" i="18"/>
  <c r="I20" i="18"/>
  <c r="I18" i="17"/>
  <c r="J19" i="11"/>
  <c r="J20" i="11"/>
  <c r="I63" i="10"/>
  <c r="I40" i="10"/>
  <c r="I29" i="10"/>
  <c r="I22" i="2"/>
  <c r="I21" i="2"/>
  <c r="E96" i="10"/>
  <c r="C14" i="19" s="1"/>
  <c r="J21" i="15"/>
  <c r="E20" i="33" l="1"/>
  <c r="I30" i="17" s="1"/>
  <c r="D8" i="17" s="1"/>
  <c r="E45" i="20"/>
  <c r="J43" i="21"/>
  <c r="F15" i="33"/>
  <c r="G30" i="12" s="1"/>
  <c r="L14" i="19"/>
  <c r="G21" i="15"/>
  <c r="C13" i="19"/>
  <c r="D8" i="9"/>
  <c r="E15" i="33"/>
  <c r="F30" i="12" s="1"/>
  <c r="I95" i="10"/>
  <c r="D15" i="33"/>
  <c r="E30" i="12" s="1"/>
  <c r="Q22" i="14"/>
  <c r="D8" i="14" s="1"/>
  <c r="E18" i="19" s="1"/>
  <c r="I83" i="24"/>
  <c r="I35" i="23"/>
  <c r="K18" i="15"/>
  <c r="I49" i="23"/>
  <c r="G57" i="23"/>
  <c r="E57" i="23"/>
  <c r="E42" i="22"/>
  <c r="D8" i="22" s="1"/>
  <c r="E25" i="19" s="1"/>
  <c r="I23" i="2"/>
  <c r="C7" i="19"/>
  <c r="D8" i="2"/>
  <c r="C20" i="19"/>
  <c r="E30" i="28"/>
  <c r="D8" i="28" s="1"/>
  <c r="E31" i="19" s="1"/>
  <c r="E25" i="27"/>
  <c r="E79" i="27" s="1"/>
  <c r="D8" i="25"/>
  <c r="C28" i="19"/>
  <c r="I21" i="25"/>
  <c r="I114" i="24"/>
  <c r="I76" i="24"/>
  <c r="H28" i="19"/>
  <c r="L28" i="19" s="1"/>
  <c r="H27" i="19"/>
  <c r="L27" i="19" s="1"/>
  <c r="I62" i="24"/>
  <c r="G122" i="24"/>
  <c r="D8" i="24" s="1"/>
  <c r="E27" i="19" s="1"/>
  <c r="I24" i="24"/>
  <c r="K43" i="21"/>
  <c r="I22" i="18"/>
  <c r="L22" i="19"/>
  <c r="D8" i="18"/>
  <c r="C22" i="19"/>
  <c r="E9" i="19"/>
  <c r="L9" i="19"/>
  <c r="C9" i="19"/>
  <c r="D8" i="3"/>
  <c r="C8" i="19"/>
  <c r="C29" i="19"/>
  <c r="D7" i="26"/>
  <c r="K20" i="15"/>
  <c r="K21" i="15" s="1"/>
  <c r="D8" i="15" s="1"/>
  <c r="E19" i="19" s="1"/>
  <c r="D8" i="11"/>
  <c r="C15" i="19"/>
  <c r="L17" i="19"/>
  <c r="G20" i="13"/>
  <c r="L21" i="19"/>
  <c r="E21" i="19"/>
  <c r="L23" i="19"/>
  <c r="C23" i="19"/>
  <c r="D8" i="8"/>
  <c r="C12" i="19"/>
  <c r="E24" i="33"/>
  <c r="F24" i="33"/>
  <c r="G42" i="22" s="1"/>
  <c r="F42" i="22"/>
  <c r="L25" i="19" s="1"/>
  <c r="G42" i="29"/>
  <c r="F42" i="29"/>
  <c r="L32" i="19" s="1"/>
  <c r="E42" i="29"/>
  <c r="D8" i="29" s="1"/>
  <c r="E32" i="19" s="1"/>
  <c r="E13" i="19"/>
  <c r="E29" i="19"/>
  <c r="L10" i="19"/>
  <c r="C10" i="19"/>
  <c r="L7" i="19"/>
  <c r="L15" i="19"/>
  <c r="L16" i="19"/>
  <c r="L8" i="19"/>
  <c r="L12" i="19"/>
  <c r="L26" i="19"/>
  <c r="L31" i="19"/>
  <c r="L18" i="19"/>
  <c r="L29" i="19"/>
  <c r="L13" i="19"/>
  <c r="L19" i="19"/>
  <c r="I97" i="1"/>
  <c r="G98" i="1"/>
  <c r="G97" i="1"/>
  <c r="I98" i="1"/>
  <c r="G99" i="1"/>
  <c r="J97" i="1"/>
  <c r="E27" i="6"/>
  <c r="D8" i="6" s="1"/>
  <c r="I101" i="24"/>
  <c r="G27" i="6"/>
  <c r="E11" i="19" s="1"/>
  <c r="E23" i="33"/>
  <c r="I30" i="21" s="1"/>
  <c r="D8" i="21" s="1"/>
  <c r="H98" i="1"/>
  <c r="J98" i="1"/>
  <c r="J99" i="1"/>
  <c r="H99" i="1"/>
  <c r="I99" i="1"/>
  <c r="L20" i="19"/>
  <c r="G96" i="10"/>
  <c r="E14" i="19" s="1"/>
  <c r="I94" i="10"/>
  <c r="I96" i="10" s="1"/>
  <c r="H97" i="1"/>
  <c r="I94" i="24"/>
  <c r="G24" i="10"/>
  <c r="H47" i="27"/>
  <c r="H48" i="27" s="1"/>
  <c r="E73" i="27" s="1"/>
  <c r="E75" i="27" s="1"/>
  <c r="E80" i="27" s="1"/>
  <c r="E29" i="33" s="1"/>
  <c r="F81" i="27" s="1"/>
  <c r="D8" i="27" s="1"/>
  <c r="M45" i="12"/>
  <c r="I15" i="33"/>
  <c r="I25" i="12" s="1"/>
  <c r="N32" i="12" l="1"/>
  <c r="O32" i="12"/>
  <c r="P32" i="12"/>
  <c r="M32" i="12"/>
  <c r="M31" i="12"/>
  <c r="N31" i="12"/>
  <c r="P31" i="12"/>
  <c r="O31" i="12"/>
  <c r="D8" i="13"/>
  <c r="E17" i="19" s="1"/>
  <c r="D8" i="23"/>
  <c r="E26" i="19" s="1"/>
  <c r="L24" i="19"/>
  <c r="E24" i="19"/>
  <c r="L11" i="19"/>
  <c r="C11" i="19"/>
  <c r="L30" i="19"/>
  <c r="E30" i="19"/>
  <c r="F5" i="33"/>
  <c r="H100" i="1" s="1"/>
  <c r="D6" i="19" s="1"/>
  <c r="H5" i="33"/>
  <c r="J100" i="1" s="1"/>
  <c r="F6" i="19" s="1"/>
  <c r="E5" i="33"/>
  <c r="G100" i="1" s="1"/>
  <c r="G5" i="33"/>
  <c r="I100" i="1" s="1"/>
  <c r="C6" i="19" l="1"/>
  <c r="D8" i="1"/>
  <c r="E6" i="19"/>
  <c r="L6" i="19"/>
  <c r="H30"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tc={2E82F1B1-59AC-4ED8-A6F5-CC31720698DB}</author>
    <author>tc={5308F53A-4B0A-48B0-8594-1F2905A7218F}</author>
  </authors>
  <commentList>
    <comment ref="Y5" authorId="0" shapeId="0" xr:uid="{00000000-0006-0000-05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Valores en número entero aprobados por el Consejo directivo</t>
        </r>
      </text>
    </comment>
    <comment ref="Z5" authorId="1" shapeId="0" xr:uid="{00000000-0006-0000-0500-000002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Relacione aquí las ponderaciones o pesos dados a cada componente del Plan de Acción en la vigencia objeto del reporte, teniendo en cuenta que, si alguna actividad, proyecto o programa no tiene metas para la vigencia que se esta reportando, el valor que tiene asignado debe distribuirse de forma equitativa entre los componentes que si tienen meta.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C5" authorId="0" shapeId="0" xr:uid="{00000000-0006-0000-0600-000001000000}">
      <text>
        <r>
          <rPr>
            <b/>
            <sz val="9"/>
            <color indexed="81"/>
            <rFont val="Tahoma"/>
            <family val="2"/>
          </rPr>
          <t>Usuario:</t>
        </r>
        <r>
          <rPr>
            <sz val="9"/>
            <color indexed="81"/>
            <rFont val="Tahoma"/>
            <family val="2"/>
          </rPr>
          <t xml:space="preserve">
Datos tomados de Informe 2020</t>
        </r>
      </text>
    </comment>
    <comment ref="C17" authorId="0" shapeId="0" xr:uid="{00000000-0006-0000-0600-000002000000}">
      <text>
        <r>
          <rPr>
            <b/>
            <sz val="9"/>
            <color indexed="81"/>
            <rFont val="Tahoma"/>
            <family val="2"/>
          </rPr>
          <t>Usuario:</t>
        </r>
        <r>
          <rPr>
            <sz val="9"/>
            <color indexed="81"/>
            <rFont val="Tahoma"/>
            <family val="2"/>
          </rPr>
          <t xml:space="preserve">
Copiar el dato reportado en la vigencia</t>
        </r>
      </text>
    </comment>
    <comment ref="D17" authorId="0" shapeId="0" xr:uid="{00000000-0006-0000-0600-000003000000}">
      <text>
        <r>
          <rPr>
            <b/>
            <sz val="9"/>
            <color indexed="81"/>
            <rFont val="Tahoma"/>
            <family val="2"/>
          </rPr>
          <t>Usuario:</t>
        </r>
        <r>
          <rPr>
            <sz val="9"/>
            <color indexed="81"/>
            <rFont val="Tahoma"/>
            <family val="2"/>
          </rPr>
          <t xml:space="preserve">
Copiar el dato reportado en la vigencia</t>
        </r>
      </text>
    </comment>
    <comment ref="C18" authorId="0" shapeId="0" xr:uid="{00000000-0006-0000-0600-000004000000}">
      <text>
        <r>
          <rPr>
            <b/>
            <sz val="9"/>
            <color indexed="81"/>
            <rFont val="Tahoma"/>
            <family val="2"/>
          </rPr>
          <t>Usuario:</t>
        </r>
        <r>
          <rPr>
            <sz val="9"/>
            <color indexed="81"/>
            <rFont val="Tahoma"/>
            <family val="2"/>
          </rPr>
          <t xml:space="preserve">
Copiar el dato reportado en la vigencia</t>
        </r>
      </text>
    </comment>
    <comment ref="D18" authorId="0" shapeId="0" xr:uid="{00000000-0006-0000-0600-000005000000}">
      <text>
        <r>
          <rPr>
            <b/>
            <sz val="9"/>
            <color indexed="81"/>
            <rFont val="Tahoma"/>
            <family val="2"/>
          </rPr>
          <t>Usuario:</t>
        </r>
        <r>
          <rPr>
            <sz val="9"/>
            <color indexed="81"/>
            <rFont val="Tahoma"/>
            <family val="2"/>
          </rPr>
          <t xml:space="preserve">
Copiar el dato reportado en la vigencia</t>
        </r>
      </text>
    </comment>
    <comment ref="C19" authorId="0" shapeId="0" xr:uid="{00000000-0006-0000-0600-000006000000}">
      <text>
        <r>
          <rPr>
            <b/>
            <sz val="9"/>
            <color indexed="81"/>
            <rFont val="Tahoma"/>
            <family val="2"/>
          </rPr>
          <t>Usuario:</t>
        </r>
        <r>
          <rPr>
            <sz val="9"/>
            <color indexed="81"/>
            <rFont val="Tahoma"/>
            <family val="2"/>
          </rPr>
          <t xml:space="preserve">
Copiar el dato reportado en la vigencia</t>
        </r>
      </text>
    </comment>
    <comment ref="D19" authorId="0" shapeId="0" xr:uid="{00000000-0006-0000-0600-000007000000}">
      <text>
        <r>
          <rPr>
            <b/>
            <sz val="9"/>
            <color indexed="81"/>
            <rFont val="Tahoma"/>
            <family val="2"/>
          </rPr>
          <t>Usuario:</t>
        </r>
        <r>
          <rPr>
            <sz val="9"/>
            <color indexed="81"/>
            <rFont val="Tahoma"/>
            <family val="2"/>
          </rPr>
          <t xml:space="preserve">
Copiar el dato reportado en la vigencia</t>
        </r>
      </text>
    </comment>
    <comment ref="C21" authorId="0" shapeId="0" xr:uid="{00000000-0006-0000-0600-000008000000}">
      <text>
        <r>
          <rPr>
            <b/>
            <sz val="9"/>
            <color indexed="81"/>
            <rFont val="Tahoma"/>
            <family val="2"/>
          </rPr>
          <t>Usuario:</t>
        </r>
        <r>
          <rPr>
            <sz val="9"/>
            <color indexed="81"/>
            <rFont val="Tahoma"/>
            <family val="2"/>
          </rPr>
          <t xml:space="preserve">
Copiar el dato reportado en la vigencia</t>
        </r>
      </text>
    </comment>
    <comment ref="D21" authorId="0" shapeId="0" xr:uid="{00000000-0006-0000-0600-000009000000}">
      <text>
        <r>
          <rPr>
            <b/>
            <sz val="9"/>
            <color indexed="81"/>
            <rFont val="Tahoma"/>
            <family val="2"/>
          </rPr>
          <t>Usuario:</t>
        </r>
        <r>
          <rPr>
            <sz val="9"/>
            <color indexed="81"/>
            <rFont val="Tahoma"/>
            <family val="2"/>
          </rPr>
          <t xml:space="preserve">
Copiar el dato reportado en la vigencia</t>
        </r>
      </text>
    </comment>
    <comment ref="C24" authorId="0" shapeId="0" xr:uid="{00000000-0006-0000-0600-00000A000000}">
      <text>
        <r>
          <rPr>
            <b/>
            <sz val="9"/>
            <color indexed="81"/>
            <rFont val="Tahoma"/>
            <family val="2"/>
          </rPr>
          <t>Usuario:</t>
        </r>
        <r>
          <rPr>
            <sz val="9"/>
            <color indexed="81"/>
            <rFont val="Tahoma"/>
            <family val="2"/>
          </rPr>
          <t xml:space="preserve">
Copiar el dato reportado en la vigencia</t>
        </r>
      </text>
    </comment>
    <comment ref="D24" authorId="0" shapeId="0" xr:uid="{00000000-0006-0000-0600-00000B000000}">
      <text>
        <r>
          <rPr>
            <b/>
            <sz val="9"/>
            <color indexed="81"/>
            <rFont val="Tahoma"/>
            <family val="2"/>
          </rPr>
          <t>Usuario:</t>
        </r>
        <r>
          <rPr>
            <sz val="9"/>
            <color indexed="81"/>
            <rFont val="Tahoma"/>
            <family val="2"/>
          </rPr>
          <t xml:space="preserve">
Copiar el dato reportado en la vigencia</t>
        </r>
      </text>
    </comment>
    <comment ref="C25" authorId="0" shapeId="0" xr:uid="{00000000-0006-0000-0600-00000C000000}">
      <text>
        <r>
          <rPr>
            <b/>
            <sz val="9"/>
            <color indexed="81"/>
            <rFont val="Tahoma"/>
            <family val="2"/>
          </rPr>
          <t>Usuario:</t>
        </r>
        <r>
          <rPr>
            <sz val="9"/>
            <color indexed="81"/>
            <rFont val="Tahoma"/>
            <family val="2"/>
          </rPr>
          <t xml:space="preserve">
Copiar el dato reportado en la vigencia</t>
        </r>
      </text>
    </comment>
    <comment ref="D25" authorId="0" shapeId="0" xr:uid="{00000000-0006-0000-0600-00000D000000}">
      <text>
        <r>
          <rPr>
            <b/>
            <sz val="9"/>
            <color indexed="81"/>
            <rFont val="Tahoma"/>
            <family val="2"/>
          </rPr>
          <t>Usuario:</t>
        </r>
        <r>
          <rPr>
            <sz val="9"/>
            <color indexed="81"/>
            <rFont val="Tahoma"/>
            <family val="2"/>
          </rPr>
          <t xml:space="preserve">
Copiar el dato reportado en la vigencia</t>
        </r>
      </text>
    </comment>
    <comment ref="C26" authorId="0" shapeId="0" xr:uid="{00000000-0006-0000-0600-00000E000000}">
      <text>
        <r>
          <rPr>
            <b/>
            <sz val="9"/>
            <color indexed="81"/>
            <rFont val="Tahoma"/>
            <family val="2"/>
          </rPr>
          <t>Usuario:</t>
        </r>
        <r>
          <rPr>
            <sz val="9"/>
            <color indexed="81"/>
            <rFont val="Tahoma"/>
            <family val="2"/>
          </rPr>
          <t xml:space="preserve">
Copiar el dato reportado en la vigencia</t>
        </r>
      </text>
    </comment>
    <comment ref="D26" authorId="0" shapeId="0" xr:uid="{00000000-0006-0000-0600-00000F000000}">
      <text>
        <r>
          <rPr>
            <b/>
            <sz val="9"/>
            <color indexed="81"/>
            <rFont val="Tahoma"/>
            <family val="2"/>
          </rPr>
          <t>Usuario:</t>
        </r>
        <r>
          <rPr>
            <sz val="9"/>
            <color indexed="81"/>
            <rFont val="Tahoma"/>
            <family val="2"/>
          </rPr>
          <t xml:space="preserve">
Copiar el dato reportado en la vigencia</t>
        </r>
      </text>
    </comment>
    <comment ref="C27" authorId="0" shapeId="0" xr:uid="{00000000-0006-0000-0600-000010000000}">
      <text>
        <r>
          <rPr>
            <b/>
            <sz val="9"/>
            <color indexed="81"/>
            <rFont val="Tahoma"/>
            <family val="2"/>
          </rPr>
          <t>Usuario:</t>
        </r>
        <r>
          <rPr>
            <sz val="9"/>
            <color indexed="81"/>
            <rFont val="Tahoma"/>
            <family val="2"/>
          </rPr>
          <t xml:space="preserve">
Copiar el dato reportado en la vigencia</t>
        </r>
      </text>
    </comment>
    <comment ref="D27" authorId="0" shapeId="0" xr:uid="{00000000-0006-0000-0600-000011000000}">
      <text>
        <r>
          <rPr>
            <b/>
            <sz val="9"/>
            <color indexed="81"/>
            <rFont val="Tahoma"/>
            <family val="2"/>
          </rPr>
          <t>Usuario:</t>
        </r>
        <r>
          <rPr>
            <sz val="9"/>
            <color indexed="81"/>
            <rFont val="Tahoma"/>
            <family val="2"/>
          </rPr>
          <t xml:space="preserve">
Copiar el dato reportado en la vigencia</t>
        </r>
      </text>
    </comment>
    <comment ref="C30" authorId="0" shapeId="0" xr:uid="{00000000-0006-0000-0600-000012000000}">
      <text>
        <r>
          <rPr>
            <b/>
            <sz val="9"/>
            <color indexed="81"/>
            <rFont val="Tahoma"/>
            <family val="2"/>
          </rPr>
          <t>Usuario:</t>
        </r>
        <r>
          <rPr>
            <sz val="9"/>
            <color indexed="81"/>
            <rFont val="Tahoma"/>
            <family val="2"/>
          </rPr>
          <t xml:space="preserve">
Copiar el dato reportado en la vigencia</t>
        </r>
      </text>
    </comment>
    <comment ref="D30" authorId="0" shapeId="0" xr:uid="{00000000-0006-0000-0600-000013000000}">
      <text>
        <r>
          <rPr>
            <b/>
            <sz val="9"/>
            <color indexed="81"/>
            <rFont val="Tahoma"/>
            <family val="2"/>
          </rPr>
          <t>Usuario:</t>
        </r>
        <r>
          <rPr>
            <sz val="9"/>
            <color indexed="81"/>
            <rFont val="Tahoma"/>
            <family val="2"/>
          </rPr>
          <t xml:space="preserve">
Copiar el dato reportado en la vigencia</t>
        </r>
      </text>
    </comment>
    <comment ref="C31" authorId="0" shapeId="0" xr:uid="{00000000-0006-0000-0600-000014000000}">
      <text>
        <r>
          <rPr>
            <b/>
            <sz val="9"/>
            <color indexed="81"/>
            <rFont val="Tahoma"/>
            <family val="2"/>
          </rPr>
          <t>Usuario:</t>
        </r>
        <r>
          <rPr>
            <sz val="9"/>
            <color indexed="81"/>
            <rFont val="Tahoma"/>
            <family val="2"/>
          </rPr>
          <t xml:space="preserve">
Copiar el dato reportado en la vigencia</t>
        </r>
      </text>
    </comment>
    <comment ref="D31" authorId="0" shapeId="0" xr:uid="{00000000-0006-0000-0600-000015000000}">
      <text>
        <r>
          <rPr>
            <b/>
            <sz val="9"/>
            <color indexed="81"/>
            <rFont val="Tahoma"/>
            <family val="2"/>
          </rPr>
          <t>Usuario:</t>
        </r>
        <r>
          <rPr>
            <sz val="9"/>
            <color indexed="81"/>
            <rFont val="Tahoma"/>
            <family val="2"/>
          </rPr>
          <t xml:space="preserve">
Copiar el dato reportado en la vigencia</t>
        </r>
      </text>
    </comment>
    <comment ref="C32" authorId="0" shapeId="0" xr:uid="{00000000-0006-0000-0600-000016000000}">
      <text>
        <r>
          <rPr>
            <b/>
            <sz val="9"/>
            <color indexed="81"/>
            <rFont val="Tahoma"/>
            <family val="2"/>
          </rPr>
          <t>Usuario:</t>
        </r>
        <r>
          <rPr>
            <sz val="9"/>
            <color indexed="81"/>
            <rFont val="Tahoma"/>
            <family val="2"/>
          </rPr>
          <t xml:space="preserve">
Copiar el dato reportado en la vigencia</t>
        </r>
      </text>
    </comment>
    <comment ref="D32" authorId="0" shapeId="0" xr:uid="{00000000-0006-0000-0600-000017000000}">
      <text>
        <r>
          <rPr>
            <b/>
            <sz val="9"/>
            <color indexed="81"/>
            <rFont val="Tahoma"/>
            <family val="2"/>
          </rPr>
          <t>Usuario:</t>
        </r>
        <r>
          <rPr>
            <sz val="9"/>
            <color indexed="81"/>
            <rFont val="Tahoma"/>
            <family val="2"/>
          </rPr>
          <t xml:space="preserve">
Copiar el dato reportado en la vigencia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E96" authorId="0" shapeId="0" xr:uid="{00000000-0006-0000-0700-000001000000}">
      <text>
        <r>
          <rPr>
            <b/>
            <sz val="9"/>
            <color indexed="81"/>
            <rFont val="Tahoma"/>
            <family val="2"/>
          </rPr>
          <t>Usuario:</t>
        </r>
        <r>
          <rPr>
            <sz val="9"/>
            <color indexed="81"/>
            <rFont val="Tahoma"/>
            <family val="2"/>
          </rPr>
          <t xml:space="preserve">
Asigne un valor de ponderación para cada tipo de instrumento contemplado en la vigencia objeto de reporte. La suma debe ser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EMH</author>
  </authors>
  <commentList>
    <comment ref="D16" authorId="0" shapeId="0" xr:uid="{00000000-0006-0000-0900-000001000000}">
      <text>
        <r>
          <rPr>
            <b/>
            <sz val="9"/>
            <color indexed="81"/>
            <rFont val="Tahoma"/>
            <family val="2"/>
          </rPr>
          <t>EMH:</t>
        </r>
        <r>
          <rPr>
            <sz val="9"/>
            <color indexed="81"/>
            <rFont val="Tahoma"/>
            <family val="2"/>
          </rPr>
          <t xml:space="preserve">
Vigencia inmediatamente anterior: 31/12/2023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tc={B625AB14-23EA-48D1-B1FE-D9CBD28D7626}</author>
    <author>tc={5E35008E-D7AB-440E-93B1-F94B7467260B}</author>
    <author>Diana Marcela Bermeo</author>
  </authors>
  <commentList>
    <comment ref="E20" authorId="0" shapeId="0" xr:uid="{00000000-0006-0000-0F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el informe 2023 teniamos 301.393. Dejamos los 307.951?</t>
        </r>
      </text>
    </comment>
    <comment ref="D73" authorId="1" shapeId="0" xr:uid="{00000000-0006-0000-0F00-000002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Dice que relacionen las áreas protegidas en proceso de declaración no las declaradas...esta info si va?</t>
        </r>
      </text>
    </comment>
    <comment ref="J79" authorId="2" shapeId="0" xr:uid="{00000000-0006-0000-0F00-000003000000}">
      <text>
        <r>
          <rPr>
            <b/>
            <sz val="9"/>
            <color indexed="81"/>
            <rFont val="Tahoma"/>
            <family val="2"/>
          </rPr>
          <t>PRECIISON LIMITES - ACUERDO 023 DE 2024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EMH</author>
  </authors>
  <commentList>
    <comment ref="D16" authorId="0" shapeId="0" xr:uid="{00000000-0006-0000-1700-000001000000}">
      <text>
        <r>
          <rPr>
            <b/>
            <sz val="9"/>
            <color indexed="81"/>
            <rFont val="Tahoma"/>
            <family val="2"/>
          </rPr>
          <t>EMH:</t>
        </r>
        <r>
          <rPr>
            <sz val="9"/>
            <color indexed="81"/>
            <rFont val="Tahoma"/>
            <family val="2"/>
          </rPr>
          <t xml:space="preserve">
vigencia inmediatamente anterior: 31/12/2023</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tc={B8709A03-08E3-4132-9BF5-5BDDEA9DFB15}</author>
    <author>tc={6A04A976-A6C9-4D51-88BC-073C4C0D2925}</author>
  </authors>
  <commentList>
    <comment ref="E18" authorId="0" shapeId="0" xr:uid="{00000000-0006-0000-18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fueron más?
Respuesta:
    Filtros verdes - cafetero
Silvopastoril . Ganadero
Proyecto orgánico - cacaotero
Metrial vegetal - frutícola</t>
        </r>
      </text>
    </comment>
    <comment ref="E24" authorId="1" shapeId="0" xr:uid="{00000000-0006-0000-1800-00000200000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Construcción de agendas sectoriales conjuntas.
Materiales y guías para el producción y consumo sostenible.
Seguimiento al cumplimiento de las agendas sectoriales.
Eventos de capacitación
Eventos de socialización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tc={6915B362-BA5B-493D-B1D3-3B98D0159008}</author>
    <author>tc={5B6355ED-1FF2-4EA2-8E8D-6CC29B439DBC}</author>
    <author>tc={85D09E8F-9029-425B-A491-E6D0CC82963A}</author>
    <author>tc={31DE68A6-9C49-4FBC-82AF-B9AEE1FE58E3}</author>
    <author>tc={52CF0C1A-0A58-4C1B-BE11-28CFCF466E75}</author>
    <author>tc={50E572B6-BFFB-403C-B795-5D6B6F8AD57E}</author>
    <author>tc={5224A89E-FCF9-4BB5-BE7D-20FA4ADA56DB}</author>
    <author>tc={A3D8DCBF-3334-4B5D-9F8B-F69985A389CD}</author>
  </authors>
  <commentList>
    <comment ref="D22" authorId="0" shapeId="0" xr:uid="{00000000-0006-0000-1E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Como redactarlo mejor que parezca una acción no un resultado….creo yo</t>
        </r>
      </text>
    </comment>
    <comment ref="D23" authorId="1" shapeId="0" xr:uid="{00000000-0006-0000-1E00-000002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Como redactarlo mejor que parezca una acción no un resultado….creo yo</t>
        </r>
      </text>
    </comment>
    <comment ref="D24" authorId="2" shapeId="0" xr:uid="{00000000-0006-0000-1E00-000003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 podemos dejar: Asesorías Técnicas para diferentes Temas de Ordenamiento. 
Sin el con?</t>
        </r>
      </text>
    </comment>
    <comment ref="E24" authorId="3" shapeId="0" xr:uid="{00000000-0006-0000-1E00-000004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Reportar acá 37 no parece que nos contradecimos con lo que estamos colocando en ejecutado?</t>
        </r>
      </text>
    </comment>
    <comment ref="D25" authorId="4" shapeId="0" xr:uid="{00000000-0006-0000-1E00-000005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Como redactarlo mejor que parezca una acción no un resultado….creo yo</t>
        </r>
      </text>
    </comment>
    <comment ref="E25" authorId="5" shapeId="0" xr:uid="{00000000-0006-0000-1E00-000006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Reportar acá 37 no parece que nos contradecimos con lo que estamos colocando en ejecutado?</t>
        </r>
      </text>
    </comment>
    <comment ref="D26" authorId="6" shapeId="0" xr:uid="{00000000-0006-0000-1E00-000007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Como redactarlo mejor que parezca una acción no un resultado….creo yo</t>
        </r>
      </text>
    </comment>
    <comment ref="D27" authorId="7" shapeId="0" xr:uid="{00000000-0006-0000-1E00-000008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Como redactarlo mejor que parezca una acción no un resultado….creo yo</t>
        </r>
      </text>
    </comment>
  </commentList>
</comments>
</file>

<file path=xl/sharedStrings.xml><?xml version="1.0" encoding="utf-8"?>
<sst xmlns="http://schemas.openxmlformats.org/spreadsheetml/2006/main" count="7183" uniqueCount="2462">
  <si>
    <t>3201 – Fortalecimiento del desempeño ambiental de los sectores productivos.</t>
  </si>
  <si>
    <t>Porcentaje de avance en la formulación y/o ajuste de los Planes de Ordenación y Manejo de Cuencas (POMCAS), Planes de Manejo de Acuíferos (PMA) y Planes de Manejo de Microcuencas (PMM)</t>
  </si>
  <si>
    <t>3202 – Conservación de la biodiversidad y sus servicios ecosistémicos.</t>
  </si>
  <si>
    <t>Porcentaje de cuerpos de agua con planes de ordenamiento del recurso hídrico (PORH) adoptados</t>
  </si>
  <si>
    <t>3203 – Gestión integral del recurso hídrico.</t>
  </si>
  <si>
    <t>Porcentaje de Planes de Saneamiento y Manejo de Vertimientos (PSMV) con seguimiento</t>
  </si>
  <si>
    <t>3204 – Gestión de la información y el conocimiento ambiental.</t>
  </si>
  <si>
    <t>Porcentaje de cuerpos de agua con reglamentación del uso de las aguas</t>
  </si>
  <si>
    <t>3205 – Ordenamiento ambiental territorial.</t>
  </si>
  <si>
    <t>Porcentaje de Programas de Uso Eficiente y Ahorro del Agua (PUEAA) con seguimiento</t>
  </si>
  <si>
    <t>3206 – Gestión del cambio climático para un desarrollo bajo en carbono y resiliente al clima.</t>
  </si>
  <si>
    <t>Porcentaje de Planes de Ordenación y Manejo de Cuencas (POMCAS), Planes de Manejo de Acuíferos (PMA) y Planes de Manejo de Microcuencas (PMM) en ejecución</t>
  </si>
  <si>
    <t>3207 – Gestión integral de mares, costas y recursos acuáticos.</t>
  </si>
  <si>
    <t>Porcentaje de entes territoriales asesorados en la incorporación, planificación y ejecución de acciones relacionadas con cambio climático en el marco de los instrumentos de planificación territorial</t>
  </si>
  <si>
    <t>3208 – Educación Ambiental.</t>
  </si>
  <si>
    <t>Porcentaje de suelos degradados en recuperación o rehabilitación</t>
  </si>
  <si>
    <t>3299 – Fortalecimiento de la gestión y dirección del Sector Ambiente y Desarrollo Sostenible.</t>
  </si>
  <si>
    <t>Porcentaje de la superficie de áreas protegidas regionales declaradas, homologadas o recategorizadas, inscritas en el RUNAP</t>
  </si>
  <si>
    <t>No Aplica</t>
  </si>
  <si>
    <t>Porcentaje de páramos delimitados por el MADS, con zonificación y régimen de usos adoptados por la CAR</t>
  </si>
  <si>
    <t>Porcentaje de avance en la formulación del Plan de Ordenación Forestal</t>
  </si>
  <si>
    <t>Porcentaje de áreas protegidas con planes de manejo en ejecución</t>
  </si>
  <si>
    <t>Porcentaje de especies amenazadas con medidas de conservación y manejo en ejecución</t>
  </si>
  <si>
    <t>Porcentaje de especies invasoras con medidas de prevención, control y manejo en ejecución</t>
  </si>
  <si>
    <t>Porcentaje de áreas de ecosistemas en restauración, rehabilitación y reforestación</t>
  </si>
  <si>
    <t>Implementación de acciones en manejo integrado de zonas costeras</t>
  </si>
  <si>
    <t>Porcentaje de Planes de Gestión Integral de Residuos Sólidos (PGIRS) con seguimiento a metas de aprovechamiento</t>
  </si>
  <si>
    <t>Porcentaje de sectores con acompañamiento para la reconversión hacia sistemas sostenibles de producción</t>
  </si>
  <si>
    <t>Porcentaje de ejecución de acciones en Gestión Ambiental Urbana</t>
  </si>
  <si>
    <t>Implementación del Programa Regional de Negocios Verdes por la autoridad ambiental</t>
  </si>
  <si>
    <t>Tiempo promedio de trámite para la resolución de autorizaciones ambientales otorgadas por la corporación</t>
  </si>
  <si>
    <t>Porcentaje de autorizaciones ambientales con seguimiento</t>
  </si>
  <si>
    <t>Porcentaje de Procesos Sancionatorios Resueltos</t>
  </si>
  <si>
    <t>Porcentaje de municipios asesorados o asistidos en la inclusión del componente ambiental en los procesos de planificación y ordenamiento territorial, con énfasis en la incorporación de las determinantes ambientales para la revisión y ajuste de los POT</t>
  </si>
  <si>
    <t>Porcentaje de redes y estaciones de monitoreo en operación</t>
  </si>
  <si>
    <t>Porcentaje de actualización y reporte de la información en el SIAC</t>
  </si>
  <si>
    <t>Ejecución de Acciones en Educación Ambiental</t>
  </si>
  <si>
    <t xml:space="preserve"> INFORME DE EJECUCION PRESUPUESTAL DE INGRESOS </t>
  </si>
  <si>
    <t>CORPORACIÓN AUTÓMA REGIONAL DE XXXXX</t>
  </si>
  <si>
    <t xml:space="preserve">RECURSOS VIGENCIA :  </t>
  </si>
  <si>
    <t>(1)
ESTRUCTURA RENTISTICA</t>
  </si>
  <si>
    <t>(2)
CONCEPTO</t>
  </si>
  <si>
    <t>(3)
PROYECTADO PLAN FINANCIERO</t>
  </si>
  <si>
    <t>MODIFICACIONES</t>
  </si>
  <si>
    <t xml:space="preserve">(6)
APROPIACIÓN FINAL
(3+4-5)
</t>
  </si>
  <si>
    <t>DISTRIBUCIÓN</t>
  </si>
  <si>
    <t>(11)
DERECHOS POR COBRAR</t>
  </si>
  <si>
    <t>(12)
RECAUDO
EFECTIVO</t>
  </si>
  <si>
    <t>(13)
% DE RECAUDO</t>
  </si>
  <si>
    <t>(14)
OBSERVACIONES</t>
  </si>
  <si>
    <t>DEFINICIÓN</t>
  </si>
  <si>
    <t>SOPORTE LEGAL</t>
  </si>
  <si>
    <t>NIVEL ESTRUCTURAL</t>
  </si>
  <si>
    <t>NIVEL RENTISTICO</t>
  </si>
  <si>
    <t>SUBNIVEL RENTISTICO</t>
  </si>
  <si>
    <t>CONCEPTO</t>
  </si>
  <si>
    <t>NIVEL 1</t>
  </si>
  <si>
    <t>NIVEL 2</t>
  </si>
  <si>
    <t>NIVEL 3</t>
  </si>
  <si>
    <t>NIVEL 4</t>
  </si>
  <si>
    <t>NIVEL 5</t>
  </si>
  <si>
    <t>(4)
ADICIÓN</t>
  </si>
  <si>
    <t>(5)
REDUCCIÓN</t>
  </si>
  <si>
    <t>(7)
FUNCIONAMIENTO</t>
  </si>
  <si>
    <t>(8)
INVERSIÓN</t>
  </si>
  <si>
    <t>(9)
FCA</t>
  </si>
  <si>
    <t>(10)
SERVICIO A LA DEUDA</t>
  </si>
  <si>
    <t>1</t>
  </si>
  <si>
    <t>Ingresos</t>
  </si>
  <si>
    <t>Los ingresos son recursos monetarios recaudados en una vigencia fiscal por quienes corresponda administrarlos según la ley.
Se consideran ingresos las entradas de caja efectivas, en moneda nacional, que incrementan las disponibilidades para el gasto. Así, se deben cumplir las siguientes condiciones para reconocer una transacción como ingreso:
1.	Afectación efectiva de caja. Los ingresos se reconocen bajo el principio de caja. Es decir, cuando hay desembolso de los recursos a favor de las entidades beneficiarias.
2.	La afectación de caja se produce en moneda nacional.
3.	Respaldo de un gasto. No se reconocen como ingresos aquellas entradas efectivas de caja que no están habilitadas para realizar gastos.</t>
  </si>
  <si>
    <t>-</t>
  </si>
  <si>
    <t>01</t>
  </si>
  <si>
    <t>Ingresos Recursos Propios</t>
  </si>
  <si>
    <t>Ingresos Corrientes</t>
  </si>
  <si>
    <t>Se reconocen por su regularidad, además se caracterizan porque: i) su base de cálculo y su trayectoria histórica permiten estimar con cierto grado de certidumbre el volumen de ingresos; ii) si bien pueden constituir una base aproximada, esta sirve de referente para la elaboración del presupuesto anual.</t>
  </si>
  <si>
    <t>Ingresos tributarios</t>
  </si>
  <si>
    <t>Son aquellos establecidos como impuestos y estampillas por la ley. Estos representan la obligación de hacer un pago, sin que exista una retribución particular por parte del Estado.</t>
  </si>
  <si>
    <t>Corte Constitucional, Sentencia C-545/1994.</t>
  </si>
  <si>
    <t>Impuestos directos</t>
  </si>
  <si>
    <t>Son aquellos que gravan directamente los ingresos o el patrimonio de las personas naturales y jurídicas, es decir, recaen sobre la capacidad económica de los sujetos. En los impuestos directos se identifica al contribuyente respectivo, y se conoce su capacidad de pago,  mediante las informaciones relativas a sus rentas y patrimonio.</t>
  </si>
  <si>
    <t>Corte Constitucional, Sentencia C- 426/2005.</t>
  </si>
  <si>
    <t>Sobretasa ambiental - Peajes</t>
  </si>
  <si>
    <t xml:space="preserve">la Sobretasa Ambiental se creó como un mecanismo de compensación a la afectación y deterioro derivado de las vías del orden nacional actualmente construidas y que llegaren a construirse, próximas o situadas en Areas de Conservación y Protección Municipal, sitios de Ramsar o Humedales de Importancia Internacional definidos en la Ley 357 de 1997 y Reservas de Biosfera, así como sus respectivas Zonas de Amortiguación de conformidad con los criterios técnicos que para el efecto establezca el Ministerio de Ambiente, Vivienda y Desarrollo Territorial. </t>
  </si>
  <si>
    <t>Ley 981 de 2005 modificada por Ley 1718 de 2014 y Ley 1753 de 2015</t>
  </si>
  <si>
    <t>Sobretasa ambiental - Peajes (vigencia actual)</t>
  </si>
  <si>
    <t>02</t>
  </si>
  <si>
    <t>Sobretasa ambiental - Peajes (vigencia anterior)</t>
  </si>
  <si>
    <t>03</t>
  </si>
  <si>
    <t>Sobretasa ambiental - Peajes (Rendimientos Financieros)</t>
  </si>
  <si>
    <t>04</t>
  </si>
  <si>
    <t>Sobretasa ambiental - Peajes (Intereses por mora)</t>
  </si>
  <si>
    <t>05</t>
  </si>
  <si>
    <t>Sobretasa ambiental - Peajes (Recuperación de Cartera)</t>
  </si>
  <si>
    <t>06</t>
  </si>
  <si>
    <t>Sobretasa ambiental - Peajes (Superhavit - Mayor recaudo)</t>
  </si>
  <si>
    <t>07</t>
  </si>
  <si>
    <t>Sobretasa ambiental - Peajes (Superhavit -Recursos no ejecutados)</t>
  </si>
  <si>
    <t>08</t>
  </si>
  <si>
    <t>Participación de intereses de mora sobre la sobretasa ambiental-peajes</t>
  </si>
  <si>
    <t>Son las transferencias de recursos de los intereses recaudados por la mora en el pago de la sobretasa ambiental. Los intereses que se causen por mora en el pago del Impuesto Predial Unificado, también se causan para el pago y transferencia de la sobretasa ambiental.</t>
  </si>
  <si>
    <t>Decreto Reglamentario 1339 de 1994, artículo 2.</t>
  </si>
  <si>
    <t>Participación de intereses de mora sobre la sobretasa ambiental-peajes (vigencia actual)</t>
  </si>
  <si>
    <t>Participación de intereses de mora sobre la sobretasa ambiental-peajes (vigencia anterior)</t>
  </si>
  <si>
    <t>Participación de intereses de mora sobre la sobretasa ambiental-peajes  (Rendimientos Financieros)</t>
  </si>
  <si>
    <t>Participación de intereses de mora sobre la sobretasa ambiental-peajes  (Intereses por mora)</t>
  </si>
  <si>
    <t>Participación de intereses de mora sobre la sobretasa ambiental-peajes  (Recuperación de Cartera)</t>
  </si>
  <si>
    <t>Participación de intereses de mora sobre la sobretasa ambiental-peajes  (Superhavit - Mayor recaudo)</t>
  </si>
  <si>
    <t>Participación de intereses de mora sobre la sobretasa ambiental-peajes  (Superhavit -Recursos no ejecutados)</t>
  </si>
  <si>
    <t>Participación de la sobretasa ambiental - Corporaciones Autónomas Regionales</t>
  </si>
  <si>
    <t xml:space="preserve">Son las transferencias de recursos de la sobretasa ambiental para las Corporaciones Autónomas Regionales (Art. 1. Decreto 1339 de 1994).  De acuerdo con el Artículo 44 de la Ley 99 de 1993, el giro de estos recursos debe realizarse de forma trimestral y excepcionalmente, por anualidades antes del 30 de marzo de cada año siguiente al periodo de recaudo. </t>
  </si>
  <si>
    <t>Ley  99 de 1993, art. 44; Decreto 1339 de 1994, art.1</t>
  </si>
  <si>
    <t>Participación de la sobretasa ambiental - Corporaciones Autónomas Regionales (vigencia actual)</t>
  </si>
  <si>
    <t>Participación de la sobretasa ambiental - Corporaciones Autónomas Regionales (vigencia anterior)</t>
  </si>
  <si>
    <t>Participación de la sobretasa ambiental - Corporaciones Autónomas Regionales (Rendimientos Financieros)</t>
  </si>
  <si>
    <t>Participación de la sobretasa ambiental - Corporaciones Autónomas Regionales (Intereses por mora)</t>
  </si>
  <si>
    <t>Participación de la sobretasa ambiental - Corporaciones Autónomas Regionales (Recuperación de Cartera)</t>
  </si>
  <si>
    <t>Participación de la sobretasa ambiental - Corporaciones Autónomas Regionales (Superhavit - Mayor recaudo)</t>
  </si>
  <si>
    <t>Participación de la sobretasa ambiental - Corporaciones Autónomas Regionales (Superhavit -Recursos no ejecutados)</t>
  </si>
  <si>
    <t>Participación del porcentaje ambiental - Corporaciones Autónomas Regionales</t>
  </si>
  <si>
    <t>Participación del porcentaje ambiental - Corporaciones Autónomas Regionales (vigencia actual)</t>
  </si>
  <si>
    <t>Participación del porcentaje ambiental - Corporaciones Autónomas Regionales (vigencia anterior)</t>
  </si>
  <si>
    <t>Participación del porcentaje ambiental - Corporaciones Autónomas Regionales  (Rendimientos Financieros)</t>
  </si>
  <si>
    <t>Participación del porcentaje ambiental - Corporaciones Autónomas Regionales  (Intereses por mora)</t>
  </si>
  <si>
    <t>Participación del porcentaje ambiental - Corporaciones Autónomas Regionales  (Recuperación de Cartera)</t>
  </si>
  <si>
    <t>Participación del porcentaje ambiental - Corporaciones Autónomas Regionales  (Superhavit - Mayor recaudo)</t>
  </si>
  <si>
    <t>Participación del porcentaje ambiental - Corporaciones Autónomas Regionales  (Superhavit -Recursos no ejecutados)</t>
  </si>
  <si>
    <t>Participación de intereses de mora sobre la sobretasa ambiental</t>
  </si>
  <si>
    <t>Participación de intereses de mora sobre la sobretasa ambiental (vigencia actual)</t>
  </si>
  <si>
    <t>Participación de intereses de mora sobre la sobretasa ambiental (vigencia anterior)</t>
  </si>
  <si>
    <t>Participación de intereses de mora sobre la sobretasa ambiental  (Rendimientos Financieros)</t>
  </si>
  <si>
    <t>Participación de intereses de mora sobre la sobretasa ambiental  (Intereses por mora)</t>
  </si>
  <si>
    <t>Participación de intereses de mora sobre la sobretasa ambiental  (Recuperación de Cartera)</t>
  </si>
  <si>
    <t>Participación de intereses de mora sobre la sobretasa ambiental  (Superhavit - Mayor recaudo)</t>
  </si>
  <si>
    <t>Participación de intereses de mora sobre la sobretasa ambiental  (Superhavit -Recursos no ejecutados)</t>
  </si>
  <si>
    <t>Participación de intereses de mora sobre el porcentaje ambiental</t>
  </si>
  <si>
    <t>Participación de intereses de mora sobre el porcentaje ambiental (vigencia actual)</t>
  </si>
  <si>
    <t>Participación de intereses de mora sobre el porcentaje ambiental (vigencia anterior)</t>
  </si>
  <si>
    <t>Participación de intereses de mora sobre el porcentaje ambiental  (Rendimientos Financieros)</t>
  </si>
  <si>
    <t>Participación de intereses de mora sobre el porcentaje ambiental  (Intereses por mora)</t>
  </si>
  <si>
    <t>Participación de intereses de mora sobre el porcentaje ambiental  (Recuperación de Cartera)</t>
  </si>
  <si>
    <t>Participación de intereses de mora sobre el porcentaje ambiental  (Superhavit - Mayor recaudo)</t>
  </si>
  <si>
    <t>Participación de intereses de mora sobre el porcentaje ambiental  (Superhavit -Recursos no ejecutados)</t>
  </si>
  <si>
    <t>Ingresos no tributarios</t>
  </si>
  <si>
    <t>Son los ingresos corrientes que por ley no están definidos como impuestos y comprenderán las tasas y las multas. Los ingresos no tributarios se clasifican en: 
1) Contribuciones 
2) Tasas y derechos administrativos 
3) Multas, sanciones e intereses de mora 
4) Derechos económicos por uso de recursos naturales 
5) Venta de bienes y servicios 
6) Transferencias corrientes
7) Participación y derechos de monopolio</t>
  </si>
  <si>
    <t>Decreto 111 de 1996, art. 27</t>
  </si>
  <si>
    <t>Contribuciones</t>
  </si>
  <si>
    <t xml:space="preserve">Las contribuciones son “las cargas fiscales al patrimonio particular, sustentadas en la potestad tributaria del Estado”. Las contribuciones corresponden a “la recuperación de los costos de los servicios que les presten o participación en los beneficios que les proporcionen”. El principio de legalidad del tributo se extiende a las contribuciones, razón por cual y como establece la Constitución Política, el método de definición de costos y beneficios y su forma de reparto deben ser definidos por Ley. Asimismo, la ley, ordenanza o acuerdo, debe definir los sujetos pasivos y activos, y la base gravable aplicable a la contribución. Sin embargo, la ley puede dar potestad administrativa a las autoridades para que fijen la tarifa que cobren a los contribuyentes. La unica excepción al principio de legalidad del tributo son las contribuciones especiales, las cuales no están definidas como contribuciones, pero de acuerdo con sentencia emitida por la Corte Constitucional, se ajusta a su definición.
</t>
  </si>
  <si>
    <t xml:space="preserve">Corte Constitucional, Sentencia C-545/1994.
Constitución política Art. 338 </t>
  </si>
  <si>
    <t>Contribuciones diversas</t>
  </si>
  <si>
    <t>Las contribuciones diversas comprenden los ingresos por concepto de las demás contribuciones que no se clasifican dentro de las demás categorías de contribuciones descritas anteriormente, es decir, a las contribuciones sociales 1-01-02-01-001, contribuciones inherentes a la nómina 1-01-02-01-002, contribuciones especiales 1-01-02-01-003, contribuciones parafiscales, agropecuarias y pesqueras 1-01-02-01-004.</t>
  </si>
  <si>
    <t>Contribución sector eléctrico</t>
  </si>
  <si>
    <t>Son los recursos por contribución del sector eléctrico a las que se refiere el artículo 45 de la Ley 99 de 1993. De acuerdo con este artículo, las empresas generadoras de energía hidroeléctrica cuya potencia nominal supera los 10.000 kilovatios, deben transferir el 6% de las ventas brutas de energia por generación propia de acuerdo con las distribuciones establecidas por la ley. En el caso de centrales térmicas el porcentaje de los recursos a transferir es del 4%. Los destinatarios de estos recursos son: las Corporaciones Autonómas Regionales o los Parques Nacionales Naturales que tengan jurisdicción en el área donde se encuentra localizada la cuenca hidrográfica y del área de influencia del proyecto o el área donde este ubicada la central térmica; y los municipios y distritos localizados de la cuenca que surte el embalse de las generadoras de energía hidroeléctrica o el municipio donde este ubicada la central térmica. COMPLEMENTAR PLAN DE DESARROLLO ART.289 DE 2019</t>
  </si>
  <si>
    <t xml:space="preserve"> Ley 99 de 1993, art. 45</t>
  </si>
  <si>
    <t>Contribución sector eléctrico - Hidroeléctrica</t>
  </si>
  <si>
    <t>Contribución sector eléctrico - Hidroeléctrica (vigencia actual)</t>
  </si>
  <si>
    <t>Contribución sector eléctrico - Hidroeléctrica (vigencia anterior)</t>
  </si>
  <si>
    <t>Contribución sector eléctrico - Termoeléctrica</t>
  </si>
  <si>
    <t>Contribución sector eléctrico - Termoeléctrica (vigencia actual)</t>
  </si>
  <si>
    <t>Contribución sector eléctrico - Termoeléctrica (vigencia anterior)</t>
  </si>
  <si>
    <t>Contribución sector eléctrico - Energia Alternativa</t>
  </si>
  <si>
    <t>Contribución sector eléctrico - Energia Alternativa (vigencia actual)</t>
  </si>
  <si>
    <t>Contribución sector eléctrico - Energia Alternativa (vigencia anterior)</t>
  </si>
  <si>
    <t>Participación de intereses de mora sobre contribución sector eléctrico</t>
  </si>
  <si>
    <t>Participación de intereses de mora sobre contribución sector eléctrico (vigencia actual)</t>
  </si>
  <si>
    <t>Participación de intereses de mora sobre contribución sector eléctrico (vigencia anterior)</t>
  </si>
  <si>
    <t>Tasas y derechos administrativos</t>
  </si>
  <si>
    <t>Tasas</t>
  </si>
  <si>
    <t>Tasas retributivas y compensatorias</t>
  </si>
  <si>
    <t>Tasa retributiva</t>
  </si>
  <si>
    <t xml:space="preserve">Corresponden a las tasas retributivas por la utilización directa o indirecta de la atmósfera, del agua y del suelo, para introducir o arrojar desechos o desperdicios agrícolas, mineros o industriales, aguas negras o servidas de cualquier origen, humos, vapores y sustancias nocivas que sean resultado de actividades antrópicas o propiciadas por el hombre, o actividades económicas o de servicio, sean o no lucrativas. También a las tasas para compensar los gastos de mantenimiento de la renovabilidad de los recursos naturales renovables.  </t>
  </si>
  <si>
    <t>Ley 99 de 1993, art. 42. Decreto 1390 de 2018. Decreto 1272 de 2016</t>
  </si>
  <si>
    <t>Tasa retributiva (vigencia actual)</t>
  </si>
  <si>
    <t>Tasa retributiva (vigencia anterior)</t>
  </si>
  <si>
    <t>Tasa retributiva (Rendimientos Financieros)</t>
  </si>
  <si>
    <t>Tasa retributiva (Intereses por mora)</t>
  </si>
  <si>
    <t>Tasa retributiva (Recuperación de Cartera)</t>
  </si>
  <si>
    <t>Tasa retributiva (Superhavit - Mayor recaudo)</t>
  </si>
  <si>
    <t>Tasa retributiva (Superhavit -Recursos no ejecutados)</t>
  </si>
  <si>
    <t>Tasa por el uso del agua</t>
  </si>
  <si>
    <t>Recursos recibidos por concepto del uso y aprovechamiento que hacen las personas naturales, jurídicas, públicas o privadas, de las aguas que componen los recursos naturales renovables asociados a cualquier área del Sistema de Parques Nacionales Naturales. Estos recursos, están destinados por Ley al pago de los gastos de protección y renovación de los recursos hídricos.</t>
  </si>
  <si>
    <t>Ley 99 de 1993, art. 43, reglamentada por el Decreto Ley 155 de 2004</t>
  </si>
  <si>
    <t>Tasa por el uso del agua (vigencia actual)</t>
  </si>
  <si>
    <t>Tasa por el uso del agua (vigencia anterior)</t>
  </si>
  <si>
    <t>Tasa por el uso del agua (Rendimientos Financieros)</t>
  </si>
  <si>
    <t>Tasa por el uso del agua (Intereses por mora)</t>
  </si>
  <si>
    <t>Tasa por el uso del agua (Recuperación de Cartera)</t>
  </si>
  <si>
    <t>Tasa por el uso del agua (Superhavit - Mayor recaudo)</t>
  </si>
  <si>
    <t>Tasa por el uso del agua (Superhavit -Recursos no ejecutados)</t>
  </si>
  <si>
    <t>Tasa de aprovechamiento Forestal</t>
  </si>
  <si>
    <t>Tasa de aprovechamiento Forestal (vigencia actual)</t>
  </si>
  <si>
    <t>Tasa de aprovechamiento Forestal (vigencia anterior)</t>
  </si>
  <si>
    <t>Tasa de aprovechamiento forestal (Rendimientos Financieros)</t>
  </si>
  <si>
    <t>Tasa de aprovechamiento forestal (Intereses por mora)</t>
  </si>
  <si>
    <t>Tasa de aprovechamiento forestal (Recuperación de Cartera)</t>
  </si>
  <si>
    <t>Tasa de aprovechamiento forestal (Superhavit - Mayor recaudo)</t>
  </si>
  <si>
    <t>Tasa de aprovechamiento forestal (Superhavit -Recursos no ejecutados)</t>
  </si>
  <si>
    <t>Tasa compensatoria por caza de Fauna Silvestre</t>
  </si>
  <si>
    <t>se dirige a las autoridades ambientales competentes a que se refiere el artículo 2.2.9.10.1 .3, y a
léls personas naturales o jurídicas que cacen la fauna silvestre nativa en el país, en adelante denominadas usuarios</t>
  </si>
  <si>
    <t>Decreto 1272 de 2016, adiciona un capítulo al Título 9 de la Parte 2 del Libro 2 del Decreto 1076 de 2015, destinarán a la protección y renovación del recurso fauna silvestre, lo cual comprende actividades tales como la formulación e implementación de planes y programas de conservación y de uso
sostenible de especies animales silvestres, la repoblación, el control poblacional, estrategias para el control al tráFico ilegal, la restauración de áreas de importancia faunística, entre otras, así como el monitoreo y la elaboración de estudios de investigación básica y aplicada, estas últimas prioritarias para efectos de la inversión de la tasa, teniendo en cuenta las directrices del Ministerio de Ambiente y Desarrollo Sostenible</t>
  </si>
  <si>
    <t>Tasa compensatoria por caza de Fauna Silvestre (vigencia actual)</t>
  </si>
  <si>
    <t>Tasa compensatoria por caza de Fauna Silvestre (vigencia anterior)</t>
  </si>
  <si>
    <t>Tasa compensatoria por caza de Fauna Silvestre (Rendimientos Financieros)</t>
  </si>
  <si>
    <t>Tasa compensatoria por caza de Fauna Silvestre (Intereses por mora)</t>
  </si>
  <si>
    <t>Tasa compensatoria por caza de Fauna Silvestre (Recuperación de Cartera)</t>
  </si>
  <si>
    <t>Tasa compensatoria por caza de Fauna Silvestre (Superhavit - Mayor recaudo)</t>
  </si>
  <si>
    <t>Tasa compensatoria por caza de Fauna Silvestre (Superhavit -Recursos no ejecutados)</t>
  </si>
  <si>
    <t>Otras tasas</t>
  </si>
  <si>
    <t>Otras tasas (vigencia actual)</t>
  </si>
  <si>
    <t>Otras tasas (vigencia anterior)</t>
  </si>
  <si>
    <t>Otras Tasas (Rendimientos Financieros)</t>
  </si>
  <si>
    <t>Otras Tasas (Intereses por mora)</t>
  </si>
  <si>
    <t>Otras Tasas (Recuperación de Cartera)</t>
  </si>
  <si>
    <t>Otras Tasas (Superhavit - Mayor recaudo)</t>
  </si>
  <si>
    <t>Otras Tasas (Superhavit -Recursos no ejecutados)</t>
  </si>
  <si>
    <t>Derechos Administrativos</t>
  </si>
  <si>
    <t xml:space="preserve">Corresponde a los ingresos por concepto de la venta de bienes y la prestación de servicios que realizan las entidades en desarrollo de sus funciones y competencias legales, independientemente de que las mismas estén o no relacionadas con actividades de producción, o si se venden o no a precios económicamente significativos. Las ventas de bienes y servicios se registran sin deducir los costos de su recaudo (Decreto 111 de 1996, art. 35). </t>
  </si>
  <si>
    <t>Decreto 111 de 1996, art. 35</t>
  </si>
  <si>
    <t>Evaluación de licencias, permisos, concesiones, autorizaciones y demás trámites ambientales</t>
  </si>
  <si>
    <t>Ley 633 de 2002</t>
  </si>
  <si>
    <t>Evaluación de licencias, permisos, concesiones, autorizaciones y demás trámites ambientales (vigencia actual)</t>
  </si>
  <si>
    <t>Evaluación de licencias, permisos, concesiones, autorizaciones y demás trámites ambientales (vigencia anterior)</t>
  </si>
  <si>
    <t>Evaluación de licencias, permisos, concesiones, autorizaciones y demás trámites ambientales (Rendimientos Financieros)</t>
  </si>
  <si>
    <t>Evaluación de licencias, permisos, concesiones, autorizaciones y demás trámites ambientales (Intereses por mora)</t>
  </si>
  <si>
    <t>Evaluación de licencias, permisos, concesiones, autorizaciones y demás trámites ambientales (Recuperación de Cartera)</t>
  </si>
  <si>
    <t>Evaluación de licencias, permisos, concesiones, autorizaciones y demás trámites ambientales (Superhavit - Mayor recaudo)</t>
  </si>
  <si>
    <t>Evaluación de licencias, permisos, concesiones, autorizaciones y demás trámites ambientales (Superhavit -Recursos no ejecutados)</t>
  </si>
  <si>
    <t>Seguimiento a licencias, permisos, concesiones, autorizaciones y demás trámites ambientales</t>
  </si>
  <si>
    <t>Seguimiento a licencias, permisos, concesiones, autorizaciones y demás trámites ambientales (vigencia actual)</t>
  </si>
  <si>
    <t>Seguimiento a licencias, permisos, concesiones, autorizaciones y demás trámites ambientales (vigencia anterior)</t>
  </si>
  <si>
    <t>Seguimiento a licencias, permisos, concesiones, autorizaciones y demás trámites ambientales (Rendimientos Financieros)</t>
  </si>
  <si>
    <t>Seguimiento a licencias, permisos, concesiones, autorizaciones y demás trámites ambientales (Intereses por mora)</t>
  </si>
  <si>
    <t>Seguimiento a licencias, permisos, concesiones, autorizaciones y demás trámites ambientales (Recuperación de Cartera)</t>
  </si>
  <si>
    <t>Seguimiento a licencias, permisos, concesiones, autorizaciones y demás trámites ambientales (Superhavit - Mayor recaudo)</t>
  </si>
  <si>
    <t>Seguimiento a licencias, permisos, concesiones, autorizaciones y demás trámites ambientales (Superhavit -Recursos no ejecutados)</t>
  </si>
  <si>
    <t>Salvoconductos</t>
  </si>
  <si>
    <t>Salvoconductos (vigencia actual)</t>
  </si>
  <si>
    <t>Salvoconductos (vigencia anterior)</t>
  </si>
  <si>
    <t>Salvoconductos (Rendimientos Financieros)</t>
  </si>
  <si>
    <t>Salvoconductos (Intereses por mora)</t>
  </si>
  <si>
    <t>Salvoconductos (Recuperación de Cartera)</t>
  </si>
  <si>
    <t>Salvoconductos (Superhavit - Mayor recaudo)</t>
  </si>
  <si>
    <t>Salvoconductos (Superhavit -Recursos no ejecutados)</t>
  </si>
  <si>
    <t>Venta de productos forestales</t>
  </si>
  <si>
    <t>Venta de productos forestales (vigencia actual)</t>
  </si>
  <si>
    <t>Venta de productos forestales (vigencia anterior)</t>
  </si>
  <si>
    <t>Venta de Servicios de Laboratorio e Información</t>
  </si>
  <si>
    <t>Venta de Servicios de Laboratorio e Información (vigencia actual)</t>
  </si>
  <si>
    <t>Venta de Servicios de Laboratorio e Información (vigencia anterior)</t>
  </si>
  <si>
    <t>Pruebas de Bombeo y Videos de Pozos</t>
  </si>
  <si>
    <t>Pruebas de Bombeo y Videos de Pozos (vigencia actual)</t>
  </si>
  <si>
    <t>Pruebas de Bombeo y Videos de Pozos (vigencia anterior)</t>
  </si>
  <si>
    <t>Aprovechamientos por parques</t>
  </si>
  <si>
    <t>Aprovechamientos por parques (vigencia actual)</t>
  </si>
  <si>
    <t>Aprovechamientos por parques (vigencia anterior)</t>
  </si>
  <si>
    <t>Otros servicios</t>
  </si>
  <si>
    <t>Otros servicios (vigencia actual)</t>
  </si>
  <si>
    <t>Otros servicios (vigencia anterior)</t>
  </si>
  <si>
    <t>Multas, sanciones e intereses de mora</t>
  </si>
  <si>
    <t>El recaudo por multas y sanciones es generado por penalidades pecuniarias que derivan del poder punitivo del Estado, y que se establecen por el incumplimiento de leyes o normas administrativas, con el fin de prevenir un comportamiento considerado indeseable.
Por su parte, los intereses de mora hacen referencia a aquellos que se recaudan por el resarcimiento tarifado o indemnización de los perjuicios que padece el acreedor por no tener consigo el dinero en la oportunidad debida. La mora genera que se hagan correr en contra del deudor los daños y perjuicios llamados moratorios que representan el perjuicio causado al acreedor por el retraso en la ejecución de la obligación.
Los intereses de mora se incluyen en esta cuenta debido al componente indemnizatorio reconocido en la Sentencia C-604/2012. En este sentido, al igual que las multas y sanciones, el cobro de intereses de mora se hace en parte con el fin de prevenir la reiteración de una conducta indeseable.
Las multas, sanciones e intereses moratorios se clasifican en:
1) Multas y sanciones 
2) Intereses de mora</t>
  </si>
  <si>
    <t>Ley 6 de 1992, art. 124; Decreto 410 de 1971, art. 10, 20 y 78; Decreto 393 de 2002, art. 25</t>
  </si>
  <si>
    <t>Multas y sanciones</t>
  </si>
  <si>
    <t>Recursos por concepto de penalidades pecuniarias que derivan del poder punitivo del Estado, y que se establecen con el fin de prevenir un comportamiento considerado indeseable. Vale la pena precisar que las multas y sanciones se distinguen nítidamente de las contribuciones fiscales y parafiscales, pues estas últimas son consecuencia del poder impositivo, y no punitivo, del Estado. Esta diferencia de naturaleza jurídica se articula a la diversidad de finalidades de las mismas.
Así, una multa se establece con el fin de prevenir un comportamiento considerado indeseable, mientras que una contribución es un medio para financiar los gastos del Estado.
Las multas y sanciones se desagregan de igual manera para la Nación, los establecimientos públicos, los fondos especiales y las contribuciones parafiscales.</t>
  </si>
  <si>
    <t>Sentencia C-134/2009
Decreto 1609 de 2015</t>
  </si>
  <si>
    <t>Multas ambientales</t>
  </si>
  <si>
    <t>Corresponde al pago de una suma de dinero que las autoridades ambientales imponen a quien con su acción u omisión infrinja las normas ambientales.
Las autoridades ambientales son: El Ministerio de Ambiente y Desarrollo Sostenible, la Unidad Administrativa Especial del Sistema de Parques Nacionales Naturales, las Corporaciones Autónomas Regionales y las de Desarrollo Sostenible, las Unidades Ambientales Urbanas, la Armada Nacional, así como los departamentos, municipios y distritos.  Estas autoridades están habilitadas para imponer y ejecutar las medidas preventivas y sancionatorias consagradas en la ley, sin perjuicio de las competencias legales de otras autoridades.</t>
  </si>
  <si>
    <t>Ley 1333 de 2009. Ley 99 de 1993</t>
  </si>
  <si>
    <t>Multas ambientales (vigencia actual)</t>
  </si>
  <si>
    <t>Multas ambientales (vigencia anterior)</t>
  </si>
  <si>
    <t>Multas Ambientales (Rendimientos Financieros)</t>
  </si>
  <si>
    <t>Multas Ambientales (Intereses por mora)</t>
  </si>
  <si>
    <t>Multas Ambientales (Recuperación de Cartera)</t>
  </si>
  <si>
    <t>Multas Ambientales (Superhavit - Mayor recaudo)</t>
  </si>
  <si>
    <t>Multas Ambientales (Superhavit -Recursos no ejecutados)</t>
  </si>
  <si>
    <t>Intereses de mora Multas Am bientales</t>
  </si>
  <si>
    <t>Recaudo por concepto del retraso en que ha incurrido un tercero dentro de los plazos establecidos para el pago de una obligación. Los intereses de mora representan el resarcimiento tarifado o indemnización de los perjuicios que padece el acreedor por no tener consigo el dinero en la oportunidad debida.</t>
  </si>
  <si>
    <t>Sentencia C-604/2012</t>
  </si>
  <si>
    <t>Venta de bienes y servicios</t>
  </si>
  <si>
    <t>Ventas de establecimientos de mercado</t>
  </si>
  <si>
    <t xml:space="preserve">Son los ingresos por ventas de bienes y servicios resultantes del desarrollo de funciones misionales de producción o comercialización. Es decir, aquellas funciones de producción o comercialización dispuestas legalmente como competencias principales de la entidad. Esta categoría se desagrega siguiendo la Clasificación Central de Productos (CPC) del DANE.
</t>
  </si>
  <si>
    <t>Agricultura, silvicultura y productos de la pesca</t>
  </si>
  <si>
    <t>Productos de la silvicultura y de la explotación forestal</t>
  </si>
  <si>
    <t>Madera en bruto</t>
  </si>
  <si>
    <t>Madera en bruto (vigencia actual)</t>
  </si>
  <si>
    <t>Madera en bruto  (vigencia anterior)</t>
  </si>
  <si>
    <t>Productos forestales diferentes a la madera</t>
  </si>
  <si>
    <t>Productos forestales diferentes a la madera (vigencia actual)</t>
  </si>
  <si>
    <t>Productos forestales diferentes a la madera  (vigencia anterior)</t>
  </si>
  <si>
    <t>Otras ventas incidentales de establecimiento de mercado</t>
  </si>
  <si>
    <t>Otras ventas incidentales de establecimiento de mercado (vigencia actual)</t>
  </si>
  <si>
    <t>Otras ventas incidentales de establecimiento de mercado (vigencia anterior)</t>
  </si>
  <si>
    <t>Ventas incidentales de establecimiento de no mercado</t>
  </si>
  <si>
    <t>Son los ingresos por ventas de bienes y servicios que no resultan del desarrollo de funciones misionales de producción o comercialización. Es decir, que la venta de dichos bienes y servicios no se relaciona con las competencias legales de la entidad. Generalmente, estas ventas de bienes y servicios tienen un carácter incidental en las entidades. Esta categoría se desagrega siguiendo la Clasificación Central de Productos (CPC) del DANE.</t>
  </si>
  <si>
    <t>Productos metálicos, maquinaria y equipo</t>
  </si>
  <si>
    <t xml:space="preserve">Son los ingresos asociados a la venta de metales básicos o productos metálicos elaborados; maquinaria  de  uso  general  o  especial;  máquinas  para  oficina  y  contabilidad;  aparatos  eléctricos; aparatos de radio, televisión y comunicaciones; aparatos médicos y equipo de transporte. </t>
  </si>
  <si>
    <t xml:space="preserve"> Clasificación Central de Productos (CPC Ver. 2.0)</t>
  </si>
  <si>
    <t>Productos metálicos, maquinaria y equipo (vigencia actual)</t>
  </si>
  <si>
    <t>Productos metálicos, maquinaria y equipo (vigencia anterior)</t>
  </si>
  <si>
    <t>Alquiler de Maquinaria y Equipos</t>
  </si>
  <si>
    <t>Alquiler de Maquinaria y Equipos (vigencia actual)</t>
  </si>
  <si>
    <t>Alquiler de Maquinaria y Equipos (vigencia anterior)</t>
  </si>
  <si>
    <t>Aprovechamiento por arriendos</t>
  </si>
  <si>
    <t>Aprovechamiento por arriendos (vigencia actual)</t>
  </si>
  <si>
    <t>Aprovechamiento por arriendos (vigencia anterior)</t>
  </si>
  <si>
    <t>Otras ventas incidentales de establecimiento no de mercado</t>
  </si>
  <si>
    <t>Otras ventas incidentales de establecimiento no de mercado (vigencia actual)</t>
  </si>
  <si>
    <t>Otras ventas incidentales de establecimiento no de mercado (vigencia anterior)</t>
  </si>
  <si>
    <t>Transferencias corrientes</t>
  </si>
  <si>
    <t>Recursos de capital</t>
  </si>
  <si>
    <t>Los recursos de capital se diferencian de los ingresos corrientes por su regularidad. Si bien el EOP no da una definición conceptual de estos recursos, la Corte Constitucional, mediante la Sentencia C-1072 de 2002, establece que los recursos de capital son aquellos “que entran a las arcas públicas de manera esporádica, no porque hagan parte de un rubro extraño, sino porque su cuantía es indeterminada, lo cual difícilmente asegura su continuidad durante amplios periodos presupuestales” (Corte Constitucional, Sentencia C-1072 de 2002).</t>
  </si>
  <si>
    <t>Disposición de activos</t>
  </si>
  <si>
    <t>Recursos que obtiene una entidad del presupuesto general del sector público provenientes del traslado de derecho y dominio parcial o total de activos con destino a la financiación del presupuesto (Ministerio de Hacienda y Crédito Público, 2011, p. 245). En el CONPES 3281 de 2004 el gobierno nacional estableció la estrategia de aprovechamiento y disposición de activos con el objetivo de “reducir la magnitud del pasivo mediante la liquidación o venta de activos del balance con los cuales se corrija de manera efectiva el déficit fiscal, con un efecto permanente en el mediano plazo” (CONPES 3281 de 2004).</t>
  </si>
  <si>
    <t>Disposición de activos no financieros</t>
  </si>
  <si>
    <t>Corresponde a los ingresos por concepto de transacciones de capital referentes a la venta de activos no financieros . Sobre estos activos se ejerce un derecho de propiedad, y generan beneficios económicos por mantenerlos o utilizarlos durante un período de tiempo. Los activos no financieros incluyen tanto activos producidos como no producidos y los productos de la propiedad intelectual.</t>
  </si>
  <si>
    <t>Disposición de activos fijos</t>
  </si>
  <si>
    <t xml:space="preserve">Ingresos por concepto de la venta de activos no financieros producidos que se utilizan de forma repetida o continua en procesos de producción por más de un año y cuyo precio es significativo para la entidad del PGSP.
En este rubro se deben registrar las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t>
  </si>
  <si>
    <t>Disposición de edificaciones y estructuras</t>
  </si>
  <si>
    <t>Ingresos por concepto de la venta de todo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(FMI, 2014, pág. 179), los cuales se clasifican en otras estructuras.</t>
  </si>
  <si>
    <t>Disposición de maquinaria y equipo</t>
  </si>
  <si>
    <t>Ingresos por la concepto de la venta de activos como equipo de transporte, maquinaria relacionada con tecnologías de la información y las comunicaciones y otras maquinarias y equipos no clasificados en otra partida.</t>
  </si>
  <si>
    <t>Disposición de otros activos fijos</t>
  </si>
  <si>
    <t xml:space="preserve">Ingresos por la disposición de activos no mencionados en los rubros anteriores, a saber, recursos biológicos cultivados y productos de propiedad intelectual. </t>
  </si>
  <si>
    <t>Disposición de productos de la propiedad intelectual</t>
  </si>
  <si>
    <t xml:space="preserve">Ingresos por la disposición de  productos de la propiedad intelectual, los cuales son el resultado de la investigación, el desarrollo o la innovación conducente a conocimientos que pueden venderse en el mercado.  </t>
  </si>
  <si>
    <t>Disposición de activos no producidos</t>
  </si>
  <si>
    <t>Ingresos por la disposición de activos no producidos, los cuales incluyen los activos de origen natural e intangible. Los activos de origen natural son recursos naturales sobre los que se ejercen derechos de propiedad (Fondo Monetario Internacional, 2014, pág. 207).</t>
  </si>
  <si>
    <t>Disposición de  tierras y terrenos</t>
  </si>
  <si>
    <t>Ingresos por la disposición de tierras y terrenos propiamente dichas, incluyendo la cubierta de suelo y las aguas superficiales asociadas, sobre los que se han establecido derechos de propiedad y de las cuales pueden derivarse beneficios económicos para los propietarios por su posesión o uso.</t>
  </si>
  <si>
    <t>Rendimientos financieros</t>
  </si>
  <si>
    <t>Son los ingresos que se reciben las unidades del PGSP en retorno por poner ciertos activos financieros a disposición de terceros, sin trasladar el derecho o dominio, total o parcial del activo. De acuerdo con el MEFP 2014, los activos financieros son aquellos que tienen un pasivo como contrapartida, es decir, el propietario de dicho activo (acreedor) tiene derecho a recibir recursos o fondos de otra unidad institucional (deudor), de acuerdo con las condiciones del pasivo.</t>
  </si>
  <si>
    <t>Recursos de crédito externo</t>
  </si>
  <si>
    <t xml:space="preserve">Comprende los recursos provenientes de operaciones de crédito público realizadas con agentes residentes fuera del país. Entiéndase por operaciones de crédito público todo acto o contrato que tienen por objeto dotar a la entidad del PGSP de recursos, bienes o servicios con plazo para su pago. </t>
  </si>
  <si>
    <t>Recursos de contratos de empréstitos externos</t>
  </si>
  <si>
    <t>Corresponde a los recursos provenientes de contratos de empréstitos externos realizados por las entidades del PGSP. Los contratos de empréstito tienen por objeto proveer a la entidad contratante (órgano del PGN, entidad territorial, órgano autónomo o particular) de recursos con plazo para su pago. Para el caso de las entidades estatales, el Decreto 1068 de 2015 reglamente los contratos de empréstitos externos.</t>
  </si>
  <si>
    <t>Decreto 1068 de 2015</t>
  </si>
  <si>
    <t>Bancos comerciales</t>
  </si>
  <si>
    <t>Comprende los recursos provenientes de los créditos adquiridos con bancos comerciales residentes fuera del país. Un banco comercial es un intermediario financiero que capta recursos de quienes tienen dinero disponible para colocarlos en manos de quienes lo necesitan</t>
  </si>
  <si>
    <t>Decreto 1068 de 2015, art. 2.2.1.2.1.2</t>
  </si>
  <si>
    <t>Entidades de fomento</t>
  </si>
  <si>
    <t>Comprende los recursos provenientes de los créditos adquiridos con entidades de fomento residentes fuera del país.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</si>
  <si>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Recursos de crédito de títulos de deuda pública externa</t>
  </si>
  <si>
    <t>Corresponde a los ingresos por emisión y colocación de bonos y demás valores de contenido crediticio y con plazo para su redención, emitidos por las entidades de gobierno en el exterior o empresas financieros y no financieras.</t>
  </si>
  <si>
    <t>Recursos de crédito de proveedores</t>
  </si>
  <si>
    <t xml:space="preserve">Comprende los créditos obtenidos con agentes residentes fuera del país,  mediante los cuales se contrata la adquisición de bienes o servicios con plazo para su pago. Esta cuenta es de uso exclusivo de la nación. No aplica para la entrega de bienes y/o servicios de manera directa por el proveedor. </t>
  </si>
  <si>
    <t>Decreto 1068 de 2015, art. 2.2.1.2.3.1</t>
  </si>
  <si>
    <t>Recursos de crédito interno</t>
  </si>
  <si>
    <t xml:space="preserve">Comprende los recursos provenientes de operaciones de crédito público que realizan las entidades del PGSP con agentes residentes en el país. Entiéndase por operaciones de crédito público todo acto o contrato que tienen por objeto dotar a la entidad (órgano del PGN, entidad territorial, órgano autónomo, empresa o particular) de recursos, bienes o servicios con plazo para su pago. </t>
  </si>
  <si>
    <t>Recursos de contratos de empréstitos internos</t>
  </si>
  <si>
    <t>Corresponde a los recursos provenientes de contratos de empréstitos internos de las entidades del PGSP. Para las entidades de gobierno, estas operaciones están reguladas por el Decreto 1068 de 2015 y el Decreto 2681 de 1993, art. 22.</t>
  </si>
  <si>
    <t>Decreto 1068 de 2015; Decreto 2681 de 1993, art. 22</t>
  </si>
  <si>
    <t>Recursos de contratos de empréstitos internos con bancos comerciales</t>
  </si>
  <si>
    <t>Corresponde a los ingresos por adquisición de deuda con aquellos bancos comerciales que ofrecen sus recursos a tasas y condiciones vigentes del mercado. Estos recursos pueden dirigirse a cualquier sector.</t>
  </si>
  <si>
    <t>Recursos de contratos de empréstitos internos con bancos comerciales públicos</t>
  </si>
  <si>
    <t>Corresponde a los ingresos por concepto de los desembolsos realizados por bancos comerciales públicos en razón de los créditos otorgados a la entidad del PGSP.</t>
  </si>
  <si>
    <t>Recursos de contratos de empréstitos internos con bancos comerciales privados</t>
  </si>
  <si>
    <t>Corresponde a los ingresos por concepto de los desembolsos realizados por bancos comerciales privados en razón de los créditos otorgados a la entidad del PGSP.</t>
  </si>
  <si>
    <t>Recursos de contratos de empréstitos internos con entidades del sector público</t>
  </si>
  <si>
    <t>Ingresos por contratación de créditos públicos con entidades del sector público, excluyendo a los bancos comerciales públicos que están en otra categoría.</t>
  </si>
  <si>
    <t>Recursos de contratos de empréstitos internos con la Nación</t>
  </si>
  <si>
    <t>Corresponde a los ingresos por desembolsos de créditos otorgados por la Nación a las entidades del gobierno (nivel nacional y subnacional). Estos créditos están sujetos a condonación según los términos pactados en los convenios de desempeño y/o en los documentos que hagan sus veces.</t>
  </si>
  <si>
    <t>Recursos de contratos de empréstitos internos con Findeter</t>
  </si>
  <si>
    <t>Corresponde a los ingresos por desembolsos de créditos realizados durante la vigencia por la Financiera de Desarrollo Territorial S.A. (FINDETER).</t>
  </si>
  <si>
    <t>Recursos de contratos de empréstitos internos con Fonade</t>
  </si>
  <si>
    <t>Corresponde a los ingresos por desembolsos de créditos realizados durante la vigencia por el Fondo Financiero de Proyectos de Desarrollo (FONADE).</t>
  </si>
  <si>
    <t>Recursos de contratos de empréstitos internos con Institutos de Desarrollo Departamental y/o Municipal</t>
  </si>
  <si>
    <t>Corresponde a los ingresos por desembolsos realizados durante la vigencia por concepto de los créditos concedidos a la entidad de gobierno por parte de los fondos o institutos de desarrollo.</t>
  </si>
  <si>
    <t>Banco de la República</t>
  </si>
  <si>
    <t>Comprende los recursos provenientes de los préstamos adquiridos con el Banco de la República, el cual tiene, entre sus funciones, ser prestamista de última instancia del Gobierno Nacional. Los créditos otorgados por el Banco de la República a la Nación sólo se permiten en casos de extrema necesidad, y deben ser aprobados por todos los miembros de la Junta directiva del Banco.</t>
  </si>
  <si>
    <t>Constitución de 1991,  art. 371</t>
  </si>
  <si>
    <t>Recursos de contratos de empréstitos internos con otras instituciones financieras y otros</t>
  </si>
  <si>
    <t xml:space="preserve">Corresponde a los ingresos por contratación de créditos con entidades financieras distintas a las mencionadas. También incluyre los montos de dinero transferidos al Tesoro Nacional por concepto de cuentas inactivas, por parte de las entidades financieras. </t>
  </si>
  <si>
    <t>Recursos de crédito de títulos de deuda pública interna</t>
  </si>
  <si>
    <t>Comprende los recursos provenientes de los títulos de deuda pública (bonos y demás valores de contenido crediticio) emitidos por las entidades de gobierno en el mercado local de capitales con plazo para su rendición</t>
  </si>
  <si>
    <t>Decreto 1068 de 2015, art. 2.2.1.3.1.</t>
  </si>
  <si>
    <t>Colocación y títulos TES clase B del Gobierno Nacional</t>
  </si>
  <si>
    <t xml:space="preserve">Comprende los recursos provenientes de la colocación de Títulos de Tesorería - TES Clase B que realiza el Gobierno Nacional mediante los mecanismos de subasta, operación convenida u operación forzosa, para financiar apropiaciones presupuestales. Los TES Clase B pueden ser administrados directamente por la Nación o ésta puede celebrar con el Banco de la República o con otras entidades nacionales o extranjeras, contratos de administración fiduciaria para la edición, emisión, colocación y garantía de los mismos.  </t>
  </si>
  <si>
    <t>Colocación y títulos TES clase B a corto plazo</t>
  </si>
  <si>
    <t xml:space="preserve">Comprende los recursos provenientes de la colocación de TES Clase B que hace el Gobierno Nacional con  el  fin de efectuar operaciones  de  tesorería,  cuando  el  vencimiento de  los mismos  excede  la respectiva vigencia fiscal. Los TES Clase B a corto plazo tienen un término no mayor a un (1) año y no menor a treinta (30) días. </t>
  </si>
  <si>
    <t>Colocación y títulos TES clase B a largo plazo</t>
  </si>
  <si>
    <t xml:space="preserve">Comprende los recursos provenientes de la colocación de TES Clase B que hace el Gobierno Nacional mediante subasta, operación forzosa u operación convenida, con el fin de financiar apropiaciones presupuestales. Los TES Clase B a largo plazo tienen un término de uno o más años calendario. </t>
  </si>
  <si>
    <t>Bonos y otros títulos emitidos por el Gobierno Nacional</t>
  </si>
  <si>
    <t xml:space="preserve">Comprende  los  recursos provenientes  de  la  colocación  de  bonos  definidos  por  ley,  y  de  títulos diferentes a los TES, que tienen un contenido crediticio con plazo para su redención. </t>
  </si>
  <si>
    <t>Bonos y otros títulos de deuda emitidos por las entidades territoriales</t>
  </si>
  <si>
    <t>Corresponde a los ingresos por emisión y colocación de bonos y demás valores de contenido crediticio y con plazo para su redención, emitidos por las entidades territoriales.</t>
  </si>
  <si>
    <t xml:space="preserve">Comprende los créditos obtenidos con agentes residentes en territorio colombiano,  mediante los cuales se contrata la adquisición de bienes o servicios con plazo para su pago. Esta cuenta es de uso exclusivo de la nación. No aplica para la entrega de bienes y/o servicios de manera directa por el proveedor. </t>
  </si>
  <si>
    <t xml:space="preserve">Transferencias de capital </t>
  </si>
  <si>
    <t>Son las transferencias de recursos que reciben las entidades del PGSP, sin ser regulares o predecibles, y sin dar ningún bien, servicio o activo como contraprestación directa. 
En oposición a las transferencias corrientes, las transferencias de capital se caracterizan por:
•	No permitir un cálculo predecible o una estimación de estos gastos
•	No son disponibilidades regulares 
•	Dependen de la discrecionalidad de la entidad que realiza la transferencia.
•	Tener un plazo limitado de vigencia</t>
  </si>
  <si>
    <t>Convenios</t>
  </si>
  <si>
    <t>Convenios con Departamentos</t>
  </si>
  <si>
    <t xml:space="preserve">Convenios con  Municipios </t>
  </si>
  <si>
    <t>Otros Convenios</t>
  </si>
  <si>
    <t>Transferencias del sector central Nacional - PGN</t>
  </si>
  <si>
    <t>Transferencias a  órganos autónomos e independientes</t>
  </si>
  <si>
    <t>Transferencias del sector descentralizado - Estapublicos Nacionales</t>
  </si>
  <si>
    <t>Transferencias del sector descentralizado - Empresas Nacionales</t>
  </si>
  <si>
    <t>Transferencias del sector central Territorial</t>
  </si>
  <si>
    <t>Transferencias de Departamentos</t>
  </si>
  <si>
    <t xml:space="preserve">Transferencias de Municipios </t>
  </si>
  <si>
    <t>Transferencias del sector descentralizado - Estapublicos Territoriales</t>
  </si>
  <si>
    <t>Transferencias del sector descentralizado - Empresas Territoriales</t>
  </si>
  <si>
    <t>Transferencias de esquemas asociativos</t>
  </si>
  <si>
    <t>09</t>
  </si>
  <si>
    <t>Transferencias de órganos autónomos e independientes</t>
  </si>
  <si>
    <t>10</t>
  </si>
  <si>
    <t>Transferencias de  privados que administran recursos públicos</t>
  </si>
  <si>
    <t>11</t>
  </si>
  <si>
    <t>Indemnizaciones relacionadas con seguros no de vida</t>
  </si>
  <si>
    <t>Son las transferencias de recursos que reciben las entidades del orden nacional y territorial por concepto de las indemnizaciones que se generan en el desarrollo de contratos de seguros no de vida, tras la ocurrencia de un siniestro.</t>
  </si>
  <si>
    <t>12</t>
  </si>
  <si>
    <t>Donaciones</t>
  </si>
  <si>
    <t>Son las transferencias que reciben las entidades o unidades por concepto de donaciones. De acuerdo con el MHCP, son donaciones los “ingresos sin contraprestación, pero con la destinación que establezca el donante, recibidos de otros gobiernos o instituciones públicas o privadas de carácter nacional o internacional” (Ministerio de Hacienda y Crédito Público, 2011, pág. 246).</t>
  </si>
  <si>
    <t>Donaciones de gobiernos extranjeros</t>
  </si>
  <si>
    <t>Son las transferencias por concepto de donaciones que realizan los gobiernos extranjeros a las entidades o unidades.  Se consideran gobiernos extranjeros aquellos que se encuentran fuera del territorio económico colombiano y ejercen soberanía sobre un área determinada del resto del mundo.</t>
  </si>
  <si>
    <t>Donaciones de organizaciones internacionales</t>
  </si>
  <si>
    <t>Son las transferencias por concepto de donaciones que realizan las organizaciones internacionales a las entidades o unidades.  Se entiende por organizaciones internacionales aquellas que cumplen con las siguientes características (FMI, 2009, p. 71):
*Sus miembros son Estados nacionales u otros organismos internacionales cuyos miembros son Estados nacionales.
*Se establecen mediante acuerdos políticos formales entre sus miembros, que tiene el rango de tratados internacionales; su existencia es reconocida por ley en sus países miembros.
*Se crean con una finalidad específica</t>
  </si>
  <si>
    <t>Donaciones del sector privado nacional y extranjero</t>
  </si>
  <si>
    <t>Son las transferencias de recursos por concepto de donaciones que realizan las personas naturales o personas jurídicas del sector privado nacional o extranjero a las entidades.</t>
  </si>
  <si>
    <t>13</t>
  </si>
  <si>
    <t>Compensaciones</t>
  </si>
  <si>
    <t>Son las transferencias de recursos por pagos de gran cuantía, no recurrentes, para compensar daños extensos o lesiones graves, como las que resultan de desastres naturales no cubiertos por pólizas de seguros.</t>
  </si>
  <si>
    <t xml:space="preserve">Compensación resguardos indígenas </t>
  </si>
  <si>
    <t>Corresponde al impuesto predial unificado de los resguardos indígenas de la jurisdicción del municipio con cargo al presupuesto general de la Nación</t>
  </si>
  <si>
    <t>Compensación resguardos indígenas (vigencia actual)</t>
  </si>
  <si>
    <t>Compensación resguardos indígenas (vigencia anterior)</t>
  </si>
  <si>
    <t>Intereses de mora Compensación resguardos indígenas</t>
  </si>
  <si>
    <t>14</t>
  </si>
  <si>
    <t xml:space="preserve">Cooperación </t>
  </si>
  <si>
    <t xml:space="preserve">Acuerdos </t>
  </si>
  <si>
    <t>Subacuerdos</t>
  </si>
  <si>
    <t>Recuperación de cartera</t>
  </si>
  <si>
    <t>Ingresos por concepto de la amortización de préstamos realizados por las unidades del PGSP Gobierno nacional, las entidades territoriales, las empresas financieras y no financieras, los órganos autónomos y particulares que administran recursos públicos</t>
  </si>
  <si>
    <t>Ley 1066 de 2006</t>
  </si>
  <si>
    <t>Recuperación de cartera Ingresos tributarios</t>
  </si>
  <si>
    <t>Recuperación de cartera Impuestos directos</t>
  </si>
  <si>
    <t>Recuperación de cartera Contribuciones</t>
  </si>
  <si>
    <t>Recuperación de cartera Tasas retributivas y compensatorias</t>
  </si>
  <si>
    <t>Recuperación de carteraTasa retributiva</t>
  </si>
  <si>
    <t>Recuperación de cartera Tasa por el uso del agua</t>
  </si>
  <si>
    <t>Recuperación de cartera Tasa de aprovechamiento Forestal</t>
  </si>
  <si>
    <t>Recuperación de cartera Tasa compensatoria por caza de Fauna Silvestre</t>
  </si>
  <si>
    <t>Recuperación de cartera Otras tasas</t>
  </si>
  <si>
    <t>Recuperación de cartera Multas, sanciones e intereses de mora</t>
  </si>
  <si>
    <t>Recuperación de cartera Venta de bienes y servicios</t>
  </si>
  <si>
    <t>Recuperación cuotas partes pensionales</t>
  </si>
  <si>
    <t>Recursos del balance</t>
  </si>
  <si>
    <t>Recursos provenientes del saldo del ejercicio fiscal de la vigencia inmediatamente anterior, que quedan disponibles para la vigencia siguiente.</t>
  </si>
  <si>
    <t>Cancelación de reservas</t>
  </si>
  <si>
    <t>Cancelación de reservas Ingresos tributarios</t>
  </si>
  <si>
    <t>Cancelación de reservas Impuestos directos</t>
  </si>
  <si>
    <t>Cancelación de reservas Contribuciones</t>
  </si>
  <si>
    <t>Cancelación de reservas Tasas retributivas y compensatorias</t>
  </si>
  <si>
    <t>Cancelación de reservas Tasa retributiva</t>
  </si>
  <si>
    <t>Cancelación de reservas Tasa por el uso del agua</t>
  </si>
  <si>
    <t>Cancelación de reservas Tasa de aprovechamiento Forestal</t>
  </si>
  <si>
    <t>Cancelación de reservas Tasa compensatoria por caza de Fauna Silvestre</t>
  </si>
  <si>
    <t>Cancelación de reservas Otras tasas</t>
  </si>
  <si>
    <t>Cancelación de reservas Multas, sanciones e intereses de mora</t>
  </si>
  <si>
    <t>Cancelación de reservas Venta de bienes y servicios</t>
  </si>
  <si>
    <t>Cancelación de reservas Recursos de crédito externo</t>
  </si>
  <si>
    <t>Cancelación de reservas Recursos de crédito interno</t>
  </si>
  <si>
    <t>Cancelación de reservas Transferencias de capital</t>
  </si>
  <si>
    <t>Cancelación de reservas Convenios</t>
  </si>
  <si>
    <t>Cancelación de reservas Convenios Departamentos</t>
  </si>
  <si>
    <t xml:space="preserve">Cancelación de reservas Convenios Municipios </t>
  </si>
  <si>
    <t>Cancelación de reservas Otros convenios</t>
  </si>
  <si>
    <t>Cancelación de reservas Compensaciones</t>
  </si>
  <si>
    <t>Cancelación de reservas Compensación resguardos indígenas</t>
  </si>
  <si>
    <t xml:space="preserve">Aportes Presupuesto General de la Nación </t>
  </si>
  <si>
    <t>Aportes Presupuesto General de la Nación - Funcionamiento</t>
  </si>
  <si>
    <t>Aportes de la Nación para Gastos de personal</t>
  </si>
  <si>
    <t>Aportes de la Nación para Adquisición de bienes y servicios</t>
  </si>
  <si>
    <t>Aportes de la Nación para Transferencias corrientes</t>
  </si>
  <si>
    <t>Aportes Presupuesto General de la Nación - Inversión</t>
  </si>
  <si>
    <t>Aportes Fondo de Compensación Ambiental -FCA,</t>
  </si>
  <si>
    <t xml:space="preserve">Aportes Fondo de Compensación Ambiental -FCA, Funcionamiento </t>
  </si>
  <si>
    <t>Aportes del FCA para Gastos de personal</t>
  </si>
  <si>
    <t>Aportes del FCA para Adquisición de bienes y servicios</t>
  </si>
  <si>
    <t>Aportes del FCA para Transferencias corrientes</t>
  </si>
  <si>
    <t>Aportes inversión Fondo de Compensación Ambiental -FCA</t>
  </si>
  <si>
    <t>Aportes inversión Fondo Nacional Ambiental - FONAM</t>
  </si>
  <si>
    <t>Aportes del Sistema de Participación General de Regalias - SPGR</t>
  </si>
  <si>
    <t>Aportes del SPGR para Funcionamiento</t>
  </si>
  <si>
    <t>Aportes del SPGR para Gastos de personal</t>
  </si>
  <si>
    <t>Aportes del SPGR para Adquisición de bienes y servicios</t>
  </si>
  <si>
    <t>Aportes del SPGR  para Transferencias corrientes</t>
  </si>
  <si>
    <t>Aportes del SPGR para Servicio de la Deuda</t>
  </si>
  <si>
    <t>Aportes del SPGR para Inversión</t>
  </si>
  <si>
    <t>ANEXO No. 2. PROTOCOLO O GUÍA DE DILIGENCIAMIENTO</t>
  </si>
  <si>
    <t xml:space="preserve">MATRIZ DE SEGUIMIENTO A LA GESTIÓN Y DE AVANCE EN LAS METAS FÍSICAS Y FINANCIERAS DEL PLAN DE ACCIÓN </t>
  </si>
  <si>
    <t>ÍTEM</t>
  </si>
  <si>
    <t>DEFINICIONES</t>
  </si>
  <si>
    <t>(1) ESTRUCTURA RENTÍSTICA</t>
  </si>
  <si>
    <t>Es el conjunto de elementos que rigen la clasificación, el ordenamiento y la presentación del Presupuesto.</t>
  </si>
  <si>
    <t>(2) CONCEPTO</t>
  </si>
  <si>
    <t>Cuentas que conforma el presupuesto de ingresos.</t>
  </si>
  <si>
    <t>(3) PROYECTADO PLAN FINANCIERO</t>
  </si>
  <si>
    <t xml:space="preserve">Indique el valor proyectado en el Plan Financiero del Plan de Acción y el cual es la base para la formulación del presupuesto de la vigencia de reporte. </t>
  </si>
  <si>
    <t>(4) ADICIÓN</t>
  </si>
  <si>
    <t>Indique las modificaciones positivas que se realizan al presupuesto de la Corporación, que buscan adecuarlo a nuevas condiciones que se presentan en la ejecución y que no fueron contempladas en la etapa de programación (Plan Financiero); este debe reflejarse tanto en el presupuesto de ingresos como en el gasto con el fin que haya un equilibrio presupuestal.</t>
  </si>
  <si>
    <t>(5) REDUCCIÓN</t>
  </si>
  <si>
    <t>Indique las modificaciones negativas que se realizan al presupuesto de la Corporación, que buscan adecuarlo a nuevas condiciones que se presentan en la ejecución y que afecta la etapa de programación (Plan Financiero); este debe reflejarse tanto en el presupuesto de ingresos como en el gasto con el fin que haya un equilibrio presupuestal.</t>
  </si>
  <si>
    <t>(6) APROPIACIÓN FINAL</t>
  </si>
  <si>
    <t>Es el resultado de la suma de lo programado en el Plan Financiero (3) más las adiciones (4) y menos las reducciones (5).</t>
  </si>
  <si>
    <t>(7) FUNCIONAMIENTO</t>
  </si>
  <si>
    <t>Indique los recursos que se asignan a la cuenta de Funcionamiento por cada una de las fuentes de financiación.</t>
  </si>
  <si>
    <t>(8) INVERSIÓN</t>
  </si>
  <si>
    <t>Indique los recursos que se asignan a la cuenta de Inversión por cada una de las fuentes de financiación.</t>
  </si>
  <si>
    <t>(9) FCA</t>
  </si>
  <si>
    <t>Indique los recursos que se asignan a la cuenta del Fondo de Compensación Ambiental -FCA, por cada una de las fuentes de financiación, atendiendo el artículo 24 de la Ley 344 de 1996, es decir el veinte por ciento (20%) de los recursos percibidos por las Corporaciones Autónomas Regionales, con excepción de las de Desarrollo Sostenible, por concepto de transferencias del sector eléctrico y el diez por ciento (10%) de las restantes rentas propias, con excepción del porcentaje ambiental de los gravámenes a la propiedad inmueble percibidos por ellas y de aquéllas que tengan como origen relaciones contractuales interadministrativas.</t>
  </si>
  <si>
    <t>(10) SERVICIO A LA DEUDA</t>
  </si>
  <si>
    <t>Indique los recursos que, se destina en la vigencia para disminuir el capital adeudado, e intereses, que se calculan sobre el capital adeudado. El servicio de la deuda de un período incluye a todas las obligaciones de un período determinado, es decir, que puede incluir a varios acreedores.</t>
  </si>
  <si>
    <t>(11) DERECHOS POR COBRAR</t>
  </si>
  <si>
    <t>Indique los recursos de los créditos a favor de la corporación y a los cuales realizará el proceso de cobro, estos pueden ser generados por la facturación por la prestación de un servicio, así mismo, se incluyen los valores que se giraran de otras entidades por contratos interinstitucionales, asignación de recursos para ejecución de proyectos, recursos asignados por la nación, los certificados por los entes territoriales por concepto de sobretasa o porcentaje ambiental, las certificaciones de las generadores de energía, por concepto de TSE, etc.</t>
  </si>
  <si>
    <t>(12) RECAUDO EFECTIVO</t>
  </si>
  <si>
    <t>Indique los recursos percibidos por la Corporación durante la vigencia de reporte</t>
  </si>
  <si>
    <t>(13) % DE RECAUDO</t>
  </si>
  <si>
    <t>Es la efectividad de la ejecución de los derechos por cobrar, es la división entre el recaudo efectivo (12) y los derechos por cobrar (11)</t>
  </si>
  <si>
    <t>(14) OBSERVACIONES</t>
  </si>
  <si>
    <t>Si es el caso, relacione lo que considere importante para la respectiva revisión y análisis que realizará DOAT-SINA.</t>
  </si>
  <si>
    <t>ANEXOS INFORME DE SEGUIMIENTO AL PLAN DE ACCIÓN 2024-2027</t>
  </si>
  <si>
    <t>Nombre de la Corporación</t>
  </si>
  <si>
    <t>Corporación Autónoma Regional del Alto Magdalena - CAM</t>
  </si>
  <si>
    <t>Periodo a reportar</t>
  </si>
  <si>
    <t>Corporación Autónoma Regional de Cundinamarca – CAR</t>
  </si>
  <si>
    <t>Nombre de la persona responsable del reporte</t>
  </si>
  <si>
    <t>Corporación Autónoma Regional del Canal del Dique – CARDIQUE</t>
  </si>
  <si>
    <t>Dependencia</t>
  </si>
  <si>
    <t>Corporación Autónoma Regional de Sucre – CARSUCRE</t>
  </si>
  <si>
    <t>Cargo</t>
  </si>
  <si>
    <t>Corporación Autónoma Regional de Santander – CAS</t>
  </si>
  <si>
    <t>Correo electrónico</t>
  </si>
  <si>
    <t>Corporación para el Desarrollo Sostenible del Norte y el Oriente Amazónico – CDA</t>
  </si>
  <si>
    <t>Teléfono</t>
  </si>
  <si>
    <t>Corporación Autónoma Regional para la Defensa de la Meseta de Bucaramanga – CDMB</t>
  </si>
  <si>
    <t>Corporación Autónoma Regional para el Desarrollo Sostenible del Chocó – CODECHOCÓ</t>
  </si>
  <si>
    <t>Corporación para el Desarrollo Sostenible del Archipiélago de San Andrés, Providencia y Santa Catalina – CORALINA</t>
  </si>
  <si>
    <t>Corporación Autónoma Regional del Centro de Antioquia – CORANTIOQUIA</t>
  </si>
  <si>
    <t>Corporación para el Desarrollo Sostenible del Área de Manejo Especial de La Macarena – CORMACARENA</t>
  </si>
  <si>
    <t>Corporación Autónoma Regional de las Cuencas de los Ríos Negro y Nare – CORNARE</t>
  </si>
  <si>
    <t>Corporación Autónoma Regional del Magdalena – CORPAMAG</t>
  </si>
  <si>
    <t>Corporación para el Desarrollo Sostenible del Sur de la Amazonia – CORPOAMAZONIA</t>
  </si>
  <si>
    <t>Corporación Autónoma Regional de Boyacá – CORPOBOYACÁ</t>
  </si>
  <si>
    <t>Corporación Autónoma Regional de Caldas – CORPOCALDAS</t>
  </si>
  <si>
    <t>Corporación Autónoma Regional del Cesar – CORPOCESAR</t>
  </si>
  <si>
    <t>Corporación Autónoma Regional de Chivor – CORPOCHIVOR</t>
  </si>
  <si>
    <t>Corporación Autónoma Regional de La Guajira – CORPOGUAJIRA</t>
  </si>
  <si>
    <t>Corporación Autónoma Regional del Guavio – CORPOGUAVIO</t>
  </si>
  <si>
    <t>Corporación para el Desarrollo Sostenible de La Mojana y El San Jorge – CORPOMOJANA</t>
  </si>
  <si>
    <t>Corporación Autónoma Regional de Nariño – CORPONARIÑO</t>
  </si>
  <si>
    <t>Corporación Autónoma Regional de la Frontera Nororiental – CORPONOR</t>
  </si>
  <si>
    <t>Corporación Autónoma Regional de Risaralda – CARDER</t>
  </si>
  <si>
    <t>Corporación Autónoma Regional de la Orinoquia – CORPORINOQUIA</t>
  </si>
  <si>
    <t>Corporación para el Desarrollo Sostenible del Urabá – CORPOURABA</t>
  </si>
  <si>
    <t>Corporación Autónoma Regional del Tolima – CORTOLIMA</t>
  </si>
  <si>
    <t>Corporación Autónoma Regional del Atlántico – CRA</t>
  </si>
  <si>
    <t>Corporación Autónoma Regional del Cauca – CRC</t>
  </si>
  <si>
    <t>Corporación Autónoma Regional del Quindío – CRQ</t>
  </si>
  <si>
    <t>Corporación Autónoma Regional del Sur de Bolívar – CSB</t>
  </si>
  <si>
    <t>Corporación Autónoma Regional del Valle del Cauca – CVC</t>
  </si>
  <si>
    <t>Corporación Autónoma Regional de los Valles del Sinú y del San Jorge – CVS</t>
  </si>
  <si>
    <t>2016-I</t>
  </si>
  <si>
    <t>2016-II</t>
  </si>
  <si>
    <t>2017-I</t>
  </si>
  <si>
    <t>2017-II</t>
  </si>
  <si>
    <t>2018-I</t>
  </si>
  <si>
    <t>2018-II</t>
  </si>
  <si>
    <t>2019-I</t>
  </si>
  <si>
    <t>2019-II</t>
  </si>
  <si>
    <t>2020-I</t>
  </si>
  <si>
    <t>2020-II</t>
  </si>
  <si>
    <t>2021-I</t>
  </si>
  <si>
    <t>2021-II</t>
  </si>
  <si>
    <t>2022-I</t>
  </si>
  <si>
    <t>2022-II</t>
  </si>
  <si>
    <t>2023-I</t>
  </si>
  <si>
    <t>2023-II</t>
  </si>
  <si>
    <t>2024-I</t>
  </si>
  <si>
    <t>2024-II</t>
  </si>
  <si>
    <t>2025-I</t>
  </si>
  <si>
    <t>2025-II</t>
  </si>
  <si>
    <t>2026-I</t>
  </si>
  <si>
    <t>2026-II</t>
  </si>
  <si>
    <t>2027-I</t>
  </si>
  <si>
    <t>2027-II</t>
  </si>
  <si>
    <t xml:space="preserve">MATRIZ DE REPORTE DE AVANCE DE INDICADORES MÍNIMOS DE GESTIÓN INCORPORADOS EN LA RESOLUCIÓN 667 DE 2016  </t>
  </si>
  <si>
    <t>PERIODO REPORTADO:</t>
  </si>
  <si>
    <t>N</t>
  </si>
  <si>
    <t>Indicador</t>
  </si>
  <si>
    <t>Año 1</t>
  </si>
  <si>
    <t>Año 2</t>
  </si>
  <si>
    <t>Año 3</t>
  </si>
  <si>
    <t>Año 4</t>
  </si>
  <si>
    <t>Acuerdo</t>
  </si>
  <si>
    <t>Programas</t>
  </si>
  <si>
    <t>Observaciones</t>
  </si>
  <si>
    <t>Acuerdo Consejo Directivo</t>
  </si>
  <si>
    <t>Programa o Proyecto asociado</t>
  </si>
  <si>
    <t xml:space="preserve">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</si>
  <si>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</si>
  <si>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</si>
  <si>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</si>
  <si>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</si>
  <si>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</si>
  <si>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</si>
  <si>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</si>
  <si>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</si>
  <si>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</si>
  <si>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</si>
  <si>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</si>
  <si>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</si>
  <si>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</si>
  <si>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</si>
  <si>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</si>
  <si>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</si>
  <si>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</si>
  <si>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</si>
  <si>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</si>
  <si>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</si>
  <si>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</si>
  <si>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</si>
  <si>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</si>
  <si>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</si>
  <si>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</si>
  <si>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</si>
  <si>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</si>
  <si>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 xml:space="preserve">ANEXO NO. 3. MATRIZ DE REPORTE DE AVANCE DE INDICADORES MÍNIMOS DE GESTIÓN INCORPORADOS EN LA RESOLUCIÓN 667 DE 2016  </t>
  </si>
  <si>
    <r>
      <t>Porcentaje de avance en la formulación y/o ajuste de los Planes de Ordenación y Manejo de Cuencas (POMCAS), Planes de Manejo de Acuíferos (PMA) y Planes de Manejo de Microcuencas (PMM</t>
    </r>
    <r>
      <rPr>
        <b/>
        <sz val="9"/>
        <color rgb="FF000000"/>
        <rFont val="Calibri"/>
        <family val="2"/>
        <scheme val="minor"/>
      </rPr>
      <t>)</t>
    </r>
  </si>
  <si>
    <t>(Hoja metodológica versión 1,00)</t>
  </si>
  <si>
    <t>Datos reportados por la Corporación</t>
  </si>
  <si>
    <t>Datos establecidos por el MADS</t>
  </si>
  <si>
    <t xml:space="preserve">Año </t>
  </si>
  <si>
    <t>Datos calculados por el sistema</t>
  </si>
  <si>
    <t>VOLVER AL INDICE</t>
  </si>
  <si>
    <t xml:space="preserve"> ¿El Indicador aplica por las especificades ambientales regionales? </t>
  </si>
  <si>
    <t>SI APLICA</t>
  </si>
  <si>
    <t>SI SE REPORTA</t>
  </si>
  <si>
    <t xml:space="preserve">Observaciones </t>
  </si>
  <si>
    <t>Metodología de cálculo</t>
  </si>
  <si>
    <t>Para su cálculo, se diligencia la siguiente información:</t>
  </si>
  <si>
    <t>Número de cuencas objeto de POMCA en la jurisdicción de la CAR según la zonificación hidrográfica:</t>
  </si>
  <si>
    <t>Número de cuencas objeto de POMCA priorizadas para el cuatrienio en la jurisdicción de la CAR:</t>
  </si>
  <si>
    <t>Número de cuencas con POMCAS aprobados, bajo el nuevo marco normativo (Decreto 1076 de 2015) a 31 de diciembre de 2023:</t>
  </si>
  <si>
    <t>Meta de POMCAS aprobados para el cuatrienio 2024-2027 (número):</t>
  </si>
  <si>
    <t>Meta de PMA aprobados para el cuatrienio 2024-2027 (número):</t>
  </si>
  <si>
    <t>Meta de PMM aprobados para el cuatrienio 2024-2027 (número):</t>
  </si>
  <si>
    <t>Datos generales de los POMCAS:</t>
  </si>
  <si>
    <t>Cuencas, acuíferos y microcuencas objeto de planes en la jurisdicción de la CAR</t>
  </si>
  <si>
    <t>Tipo de Plan (a)</t>
  </si>
  <si>
    <t>Código (b)</t>
  </si>
  <si>
    <t>Nombre de Cuenca, Microcuenca, Acuífero</t>
  </si>
  <si>
    <t>Área (Has)</t>
  </si>
  <si>
    <t>Estado de avance a 31 de diciembre de 2023 (c)</t>
  </si>
  <si>
    <t>Estado de avance a 31 de diciembre de 2023(%)</t>
  </si>
  <si>
    <t>POMCA</t>
  </si>
  <si>
    <t>PMA</t>
  </si>
  <si>
    <t>PMM</t>
  </si>
  <si>
    <t>Utilice tantas líneas cuantas sean necesarias.</t>
  </si>
  <si>
    <r>
      <t>(a)</t>
    </r>
    <r>
      <rPr>
        <sz val="7"/>
        <color rgb="FF000000"/>
        <rFont val="Times New Roman"/>
        <family val="1"/>
      </rPr>
      <t xml:space="preserve">     </t>
    </r>
    <r>
      <rPr>
        <sz val="9"/>
        <color rgb="FF000000"/>
        <rFont val="Calibri"/>
        <family val="2"/>
      </rPr>
      <t>POMCA, PMA, PMM</t>
    </r>
  </si>
  <si>
    <r>
      <t>(b)</t>
    </r>
    <r>
      <rPr>
        <sz val="7"/>
        <color rgb="FF000000"/>
        <rFont val="Times New Roman"/>
        <family val="1"/>
      </rPr>
      <t xml:space="preserve">     </t>
    </r>
    <r>
      <rPr>
        <sz val="9"/>
        <color rgb="FF000000"/>
        <rFont val="Calibri"/>
        <family val="2"/>
      </rPr>
      <t>Si aplica</t>
    </r>
  </si>
  <si>
    <r>
      <t>(c)</t>
    </r>
    <r>
      <rPr>
        <sz val="7"/>
        <color rgb="FF000000"/>
        <rFont val="Times New Roman"/>
        <family val="1"/>
      </rPr>
      <t xml:space="preserve">     </t>
    </r>
    <r>
      <rPr>
        <sz val="9"/>
        <color rgb="FF000000"/>
        <rFont val="Calibri"/>
        <family val="2"/>
      </rPr>
      <t>Procesos formales previos, En Fase de Aprestamiento, Diagnóstico, En Fase de Prospectiva y Zonificación Ambiental, en Fase de Formulación y Aprobado. Si está aprobado, escriba el número del acto administrativo.</t>
    </r>
  </si>
  <si>
    <t>Meta anual de avance (%) en la formulación de cada plan</t>
  </si>
  <si>
    <t>Utilice tantas líneas cuantas sean necesarias e indique las metas anuales teniendo como base la ponderación establecida para cada fase, hasta alcanzar el 100% con la aprobación del plan.</t>
  </si>
  <si>
    <t>Reporte de porcentaje de avance en la formulación de cada plan (*) (%)</t>
  </si>
  <si>
    <t>Código</t>
  </si>
  <si>
    <t>(*) Para el caso de los POMCA, el avance alcanza el 100% cuando ha sido aprobado a través del respectivo acto administrativo, pues de acuerdo con la Guía Técnica para la formulación de Planes de Ordenación y manejo de Cuencas Hidrográficas (Resolución 1907 de 2013), la fase de formulación concluye con la publicidad y aprobación del plan.</t>
  </si>
  <si>
    <t>Porcentaje de avance de la meta anual en la formulación de cada plan</t>
  </si>
  <si>
    <t>Porcentaje promedio de avance anual en la formulación de los planes</t>
  </si>
  <si>
    <t>Tipo de Plan</t>
  </si>
  <si>
    <t>Ponderación regional</t>
  </si>
  <si>
    <t>POMCAS</t>
  </si>
  <si>
    <t>PAFP t =</t>
  </si>
  <si>
    <r>
      <t xml:space="preserve">PAFP </t>
    </r>
    <r>
      <rPr>
        <vertAlign val="subscript"/>
        <sz val="9"/>
        <color rgb="FF000000"/>
        <rFont val="Calibri"/>
        <family val="2"/>
        <scheme val="minor"/>
      </rPr>
      <t>t</t>
    </r>
    <r>
      <rPr>
        <sz val="9"/>
        <color rgb="FF000000"/>
        <rFont val="Calibri"/>
        <family val="2"/>
        <scheme val="minor"/>
      </rPr>
      <t xml:space="preserve"> = Porcentaje de avance en la formulación y/o ajuste de los Planes de Ordenación y Manejo de Cuencas (POMCAS), Planes de Manejo de Acuíferos (PMA) y Planes de Manejo de Microcuencas (PMM)</t>
    </r>
  </si>
  <si>
    <t>Interpretación</t>
  </si>
  <si>
    <t>El indicador hace seguimiento a la función de planificación ambiental relacionada con el recurso hídrico a cargo de las corporaciones autónomas regionales. Cuanto más cercano a cien por ciento, mayor es el cumplimiento de las metas establecidas en la planificación de dicho recurso.</t>
  </si>
  <si>
    <t>Restricciones o Limitaciones</t>
  </si>
  <si>
    <t>Teniendo en cuenta que la formulación de los POMCAS, PMA y PMM que realizan las Corporaciones Autónomas Regionales y de Desarrollo Sostenible en el marco de sus competencias obedecen a procesos técnicos y sociales particulares de cada región, se pueden presentar situaciones de orden operativo, político y social que pueden afectar los cronogramas definidos para la formulación de dichos instrumentos de planificación.</t>
  </si>
  <si>
    <t>Responsable del reporte de las variables del indicador</t>
  </si>
  <si>
    <t>Entidad</t>
  </si>
  <si>
    <t>Nombre del funcionario</t>
  </si>
  <si>
    <t>Dirección</t>
  </si>
  <si>
    <t>Responsable del cálculo del indicador</t>
  </si>
  <si>
    <t>Ministerio de Ambiente y Desarrollo Sostenible MADS</t>
  </si>
  <si>
    <t>Dirección de Ordenamiento Territorial y Coordinación del Sistema Ambiental – SINA</t>
  </si>
  <si>
    <t xml:space="preserve">Información sobre la Hoja Metodológica </t>
  </si>
  <si>
    <t>Fecha</t>
  </si>
  <si>
    <t>Versión</t>
  </si>
  <si>
    <t>Datos del autor o de quien ajustó la hoja metodológica</t>
  </si>
  <si>
    <t>Descripción de los ajustes</t>
  </si>
  <si>
    <r>
      <t>Hoja Metodológica de referencia:</t>
    </r>
    <r>
      <rPr>
        <sz val="9"/>
        <color rgb="FF000000"/>
        <rFont val="Calibri"/>
        <family val="2"/>
        <scheme val="minor"/>
      </rPr>
      <t xml:space="preserve"> MADS (2016). </t>
    </r>
    <r>
      <rPr>
        <i/>
        <sz val="9"/>
        <color rgb="FF000000"/>
        <rFont val="Calibri"/>
        <family val="2"/>
        <scheme val="minor"/>
      </rPr>
      <t>Hoja metodológica del Porcentaje de avance en la formulación de los Planes de Ordenación y Manejo de Cuencas (POMCAS), Planes de Manejo de Acuíferos (PMA) y Planes de Manejo de Microcuencas (PMM) (Versión 1.0).</t>
    </r>
    <r>
      <rPr>
        <sz val="9"/>
        <color rgb="FF000000"/>
        <rFont val="Calibri"/>
        <family val="2"/>
        <scheme val="minor"/>
      </rPr>
      <t xml:space="preserve"> Ministerio de Ambiente y Desarrollo Sostenible MADS, DGOAT-SINA y DRH.</t>
    </r>
  </si>
  <si>
    <t>Descripción del Indicador</t>
  </si>
  <si>
    <t>Definición</t>
  </si>
  <si>
    <t>Es el porcentaje de avance en la formulación o ajuste de los Planes de Ordenación y Manejo de Cuencas (POMCAS), Planes de Manejo de Acuíferos (PMA) y Planes de Manejo de Microcuencas (PMM) priorizados por la Corporación.</t>
  </si>
  <si>
    <t>Pertinencia</t>
  </si>
  <si>
    <t>Finalidad / Propósito:</t>
  </si>
  <si>
    <t>El indicador mide el cumplimiento de las metas establecidas en relación con la formulación o ajuste de los Planes de Ordenación y Manejo de Cuencas (POMCAS), Planes de Manejo de Acuíferos (PMA) y Planes de Manejo de Microcuencas (PMM).</t>
  </si>
  <si>
    <t>Seguimiento a las metas del Plan Nacional de Desarrollo 2014-2018 (POMCAS formulados)</t>
  </si>
  <si>
    <t>Normatividad de soporte:</t>
  </si>
  <si>
    <t>Ley 99 de 1993.</t>
  </si>
  <si>
    <t>Decreto 1076 de 2015.</t>
  </si>
  <si>
    <t>Resolución 1907 de 2013.</t>
  </si>
  <si>
    <t>Resolución 509 de 2013.</t>
  </si>
  <si>
    <t>Documentación de Referencia:</t>
  </si>
  <si>
    <t>Política Nacional para la Gestión Integral del Recurso Hídrico</t>
  </si>
  <si>
    <t>Plan Nacional de Desarrollo 2014-2018</t>
  </si>
  <si>
    <t>Guía Técnica para la formulación de Planes de Ordenación y manejo de Cuencas Hidrográficas.</t>
  </si>
  <si>
    <t>Metas / Estándares</t>
  </si>
  <si>
    <t>Marco conceptual</t>
  </si>
  <si>
    <t>El Plan de Ordenación y manejo de Cuencas Hidrográficas (POMCA) es el instrumento a través del cual se realiza la planeación del uso coordinado del suelo, de las aguas, de la flora y la fauna; y el manejo de la cuenca, entendido como la ejecución de obras y tratamientos, en la perspectiva de mantener el equilibrio entre el aprovechamiento social y económico de tales recursos, y la conservación de la estructura físico -biótica de la cuenca y particularmente del recurso hídrico (Artículo 2.2.3.1.5.1 del Decreto 1076 de 2015).</t>
  </si>
  <si>
    <r>
      <t>Plan de Ordenación y Manejo de Cuenca (POMCA)</t>
    </r>
    <r>
      <rPr>
        <sz val="9"/>
        <color rgb="FF000000"/>
        <rFont val="Calibri"/>
        <family val="2"/>
        <scheme val="minor"/>
      </rPr>
      <t>:</t>
    </r>
  </si>
  <si>
    <t>Para la elaboración o ajuste de los POMCAS, las Corporaciones Autónomas Regionales y de Desarrollo Sostenible deberán desarrollar los siguientes procesos formales previos, las fases e hitos establecidos en la Resolución 1907 de 2013:</t>
  </si>
  <si>
    <r>
      <t>1.</t>
    </r>
    <r>
      <rPr>
        <sz val="7"/>
        <color rgb="FF000000"/>
        <rFont val="Times New Roman"/>
        <family val="1"/>
      </rPr>
      <t xml:space="preserve">       </t>
    </r>
    <r>
      <rPr>
        <sz val="9"/>
        <color rgb="FF000000"/>
        <rFont val="Calibri"/>
        <family val="2"/>
        <scheme val="minor"/>
      </rPr>
      <t>Procesos formales previos (Priorización de Cuencas, Conformación o Reconformación de Comisiones Conjuntas, Declaratoria de Cuencas en Ordenación)</t>
    </r>
  </si>
  <si>
    <r>
      <t>2.</t>
    </r>
    <r>
      <rPr>
        <sz val="7"/>
        <color rgb="FF000000"/>
        <rFont val="Times New Roman"/>
        <family val="1"/>
      </rPr>
      <t xml:space="preserve">       </t>
    </r>
    <r>
      <rPr>
        <sz val="9"/>
        <color rgb="FF000000"/>
        <rFont val="Calibri"/>
        <family val="2"/>
        <scheme val="minor"/>
      </rPr>
      <t>Fase de Aprestamiento</t>
    </r>
  </si>
  <si>
    <r>
      <t>3.</t>
    </r>
    <r>
      <rPr>
        <sz val="7"/>
        <color rgb="FF000000"/>
        <rFont val="Times New Roman"/>
        <family val="1"/>
      </rPr>
      <t xml:space="preserve">       </t>
    </r>
    <r>
      <rPr>
        <sz val="9"/>
        <color rgb="FF000000"/>
        <rFont val="Calibri"/>
        <family val="2"/>
        <scheme val="minor"/>
      </rPr>
      <t>Fase Diagnóstico</t>
    </r>
  </si>
  <si>
    <r>
      <t>4.</t>
    </r>
    <r>
      <rPr>
        <sz val="7"/>
        <color rgb="FF000000"/>
        <rFont val="Times New Roman"/>
        <family val="1"/>
      </rPr>
      <t xml:space="preserve">       </t>
    </r>
    <r>
      <rPr>
        <sz val="9"/>
        <color rgb="FF000000"/>
        <rFont val="Calibri"/>
        <family val="2"/>
        <scheme val="minor"/>
      </rPr>
      <t>Fase de Prospectiva y Zonificación Ambiental</t>
    </r>
  </si>
  <si>
    <r>
      <t>5.</t>
    </r>
    <r>
      <rPr>
        <sz val="7"/>
        <color rgb="FF000000"/>
        <rFont val="Times New Roman"/>
        <family val="1"/>
      </rPr>
      <t xml:space="preserve">       </t>
    </r>
    <r>
      <rPr>
        <sz val="9"/>
        <color rgb="FF000000"/>
        <rFont val="Calibri"/>
        <family val="2"/>
        <scheme val="minor"/>
      </rPr>
      <t>Fase de Formulación</t>
    </r>
  </si>
  <si>
    <r>
      <t>Plan de Manejo de Acuíferos (PMA)</t>
    </r>
    <r>
      <rPr>
        <sz val="9"/>
        <color rgb="FF000000"/>
        <rFont val="Calibri"/>
        <family val="2"/>
        <scheme val="minor"/>
      </rPr>
      <t>:</t>
    </r>
  </si>
  <si>
    <t>Para la elaboración o ajuste de PMA con base en el Decreto 1076 de 2015 (Dto 1640 de 2012), las Corporaciones Autónomas Regionales y de Desarrollo Sostenible deberán desarrollar las siguientes fases:</t>
  </si>
  <si>
    <r>
      <t>1.</t>
    </r>
    <r>
      <rPr>
        <sz val="7"/>
        <color rgb="FF000000"/>
        <rFont val="Times New Roman"/>
        <family val="1"/>
      </rPr>
      <t xml:space="preserve">       </t>
    </r>
    <r>
      <rPr>
        <sz val="9"/>
        <color rgb="FF000000"/>
        <rFont val="Calibri"/>
        <family val="2"/>
        <scheme val="minor"/>
      </rPr>
      <t>Fase de Aprestamiento</t>
    </r>
  </si>
  <si>
    <r>
      <t>2.</t>
    </r>
    <r>
      <rPr>
        <sz val="7"/>
        <color rgb="FF000000"/>
        <rFont val="Times New Roman"/>
        <family val="1"/>
      </rPr>
      <t xml:space="preserve">       </t>
    </r>
    <r>
      <rPr>
        <sz val="9"/>
        <color rgb="FF000000"/>
        <rFont val="Calibri"/>
        <family val="2"/>
        <scheme val="minor"/>
      </rPr>
      <t>Fase Diagnóstico</t>
    </r>
  </si>
  <si>
    <r>
      <t>3.</t>
    </r>
    <r>
      <rPr>
        <sz val="7"/>
        <color rgb="FF000000"/>
        <rFont val="Times New Roman"/>
        <family val="1"/>
      </rPr>
      <t xml:space="preserve">       </t>
    </r>
    <r>
      <rPr>
        <sz val="9"/>
        <color rgb="FF000000"/>
        <rFont val="Calibri"/>
        <family val="2"/>
        <scheme val="minor"/>
      </rPr>
      <t>Fase de Formulación</t>
    </r>
  </si>
  <si>
    <r>
      <t>Plan de Manejo de Microcuencas (PMM)</t>
    </r>
    <r>
      <rPr>
        <sz val="9"/>
        <color rgb="FF000000"/>
        <rFont val="Calibri"/>
        <family val="2"/>
        <scheme val="minor"/>
      </rPr>
      <t>:</t>
    </r>
  </si>
  <si>
    <t>Para la elaboración o ajuste de PMM con base en el Decreto 1076 de 2015 (Dto 1640 de 2012), las Corporaciones Autónomas Regionales y de Desarrollo Sostenible deberán desarrollar las siguientes fases:</t>
  </si>
  <si>
    <r>
      <t>3.</t>
    </r>
    <r>
      <rPr>
        <i/>
        <sz val="7"/>
        <color rgb="FF000000"/>
        <rFont val="Times New Roman"/>
        <family val="1"/>
      </rPr>
      <t xml:space="preserve">       </t>
    </r>
    <r>
      <rPr>
        <sz val="9"/>
        <color rgb="FF000000"/>
        <rFont val="Calibri"/>
        <family val="2"/>
        <scheme val="minor"/>
      </rPr>
      <t>Fase de Formulación</t>
    </r>
  </si>
  <si>
    <t>Fórmula de cálculo</t>
  </si>
  <si>
    <t>Donde:</t>
  </si>
  <si>
    <r>
      <t xml:space="preserve">PAFP </t>
    </r>
    <r>
      <rPr>
        <vertAlign val="subscript"/>
        <sz val="9"/>
        <color rgb="FF000000"/>
        <rFont val="Calibri"/>
        <family val="2"/>
        <scheme val="minor"/>
      </rPr>
      <t>t</t>
    </r>
    <r>
      <rPr>
        <sz val="9"/>
        <color rgb="FF000000"/>
        <rFont val="Calibri"/>
        <family val="2"/>
        <scheme val="minor"/>
      </rPr>
      <t xml:space="preserve"> = Porcentaje de avance en la formulación de los Planes de Ordenación y Manejo de Cuencas (POMCAS), Planes de Manejo de Acuíferos (PMA) y Planes de Manejo de Microcuencas (PMM), en el tiempo t.</t>
    </r>
  </si>
  <si>
    <r>
      <t xml:space="preserve">PPAPOMCAS </t>
    </r>
    <r>
      <rPr>
        <vertAlign val="subscript"/>
        <sz val="9"/>
        <color rgb="FF000000"/>
        <rFont val="Calibri"/>
        <family val="2"/>
        <scheme val="minor"/>
      </rPr>
      <t>t</t>
    </r>
    <r>
      <rPr>
        <sz val="9"/>
        <color rgb="FF000000"/>
        <rFont val="Calibri"/>
        <family val="2"/>
        <scheme val="minor"/>
      </rPr>
      <t xml:space="preserve"> = Porcentaje promedio de avance en la formulación de los Planes de Ordenación y Manejo de Cuencas (POMCAS), en el tiempo t.</t>
    </r>
  </si>
  <si>
    <r>
      <t xml:space="preserve">PPAPMA </t>
    </r>
    <r>
      <rPr>
        <vertAlign val="subscript"/>
        <sz val="9"/>
        <color rgb="FF000000"/>
        <rFont val="Calibri"/>
        <family val="2"/>
        <scheme val="minor"/>
      </rPr>
      <t>t</t>
    </r>
    <r>
      <rPr>
        <sz val="9"/>
        <color rgb="FF000000"/>
        <rFont val="Calibri"/>
        <family val="2"/>
        <scheme val="minor"/>
      </rPr>
      <t xml:space="preserve"> = Porcentaje promedio de avance en la formulación de los Planes de Manejo de Acuíferos (PMA), en el tiempo t.</t>
    </r>
  </si>
  <si>
    <r>
      <t xml:space="preserve">PPAPMM </t>
    </r>
    <r>
      <rPr>
        <vertAlign val="subscript"/>
        <sz val="9"/>
        <color rgb="FF000000"/>
        <rFont val="Calibri"/>
        <family val="2"/>
        <scheme val="minor"/>
      </rPr>
      <t>t</t>
    </r>
    <r>
      <rPr>
        <sz val="9"/>
        <color rgb="FF000000"/>
        <rFont val="Calibri"/>
        <family val="2"/>
        <scheme val="minor"/>
      </rPr>
      <t xml:space="preserve"> = Porcentaje promedio de avance en la formulación de los Planes de Microcuencas (PMM), en el tiempo t.</t>
    </r>
  </si>
  <si>
    <t>a = ponderador de POMCAS</t>
  </si>
  <si>
    <t>b = ponderador de PMA</t>
  </si>
  <si>
    <t>c = ponderador de PMM</t>
  </si>
  <si>
    <t>a + b + c = 1</t>
  </si>
  <si>
    <t>Los ponderadores de POMCAS, PMA y PMM serán definidos por cada CAR teniendo en cuenta las metas de los diferentes tipos de planes y las condiciones particulares regionales.</t>
  </si>
  <si>
    <t>Los ponderadores de las fases de POMCAS, PMA y PMM en el cuatrienio son los siguientes:</t>
  </si>
  <si>
    <r>
      <t>Plan de Ordenación y Manejo de Cuenca (POMCA)</t>
    </r>
    <r>
      <rPr>
        <sz val="9"/>
        <color rgb="FF000000"/>
        <rFont val="Calibri"/>
        <family val="2"/>
        <scheme val="minor"/>
      </rPr>
      <t xml:space="preserve">: </t>
    </r>
  </si>
  <si>
    <t>Fase</t>
  </si>
  <si>
    <t>Ponderación fase</t>
  </si>
  <si>
    <t>Ponderación acumulada</t>
  </si>
  <si>
    <r>
      <t>1.</t>
    </r>
    <r>
      <rPr>
        <sz val="7"/>
        <color rgb="FF000000"/>
        <rFont val="Times New Roman"/>
        <family val="1"/>
      </rPr>
      <t xml:space="preserve"> </t>
    </r>
    <r>
      <rPr>
        <sz val="9"/>
        <color rgb="FF000000"/>
        <rFont val="Calibri"/>
        <family val="2"/>
        <scheme val="minor"/>
      </rPr>
      <t>Procesos formales previos</t>
    </r>
  </si>
  <si>
    <r>
      <t>2.</t>
    </r>
    <r>
      <rPr>
        <sz val="7"/>
        <color rgb="FF000000"/>
        <rFont val="Times New Roman"/>
        <family val="1"/>
      </rPr>
      <t xml:space="preserve"> </t>
    </r>
    <r>
      <rPr>
        <sz val="9"/>
        <color rgb="FF000000"/>
        <rFont val="Calibri"/>
        <family val="2"/>
        <scheme val="minor"/>
      </rPr>
      <t>Fase de Aprestamiento</t>
    </r>
  </si>
  <si>
    <r>
      <t>3.</t>
    </r>
    <r>
      <rPr>
        <sz val="7"/>
        <color rgb="FF000000"/>
        <rFont val="Times New Roman"/>
        <family val="1"/>
      </rPr>
      <t xml:space="preserve"> </t>
    </r>
    <r>
      <rPr>
        <sz val="9"/>
        <color rgb="FF000000"/>
        <rFont val="Calibri"/>
        <family val="2"/>
        <scheme val="minor"/>
      </rPr>
      <t>Fase Diagnóstico</t>
    </r>
  </si>
  <si>
    <r>
      <t>4.</t>
    </r>
    <r>
      <rPr>
        <sz val="7"/>
        <color rgb="FF000000"/>
        <rFont val="Times New Roman"/>
        <family val="1"/>
      </rPr>
      <t xml:space="preserve"> </t>
    </r>
    <r>
      <rPr>
        <sz val="9"/>
        <color rgb="FF000000"/>
        <rFont val="Calibri"/>
        <family val="2"/>
        <scheme val="minor"/>
      </rPr>
      <t>Fase de Prospectiva y Zonificación Ambiental</t>
    </r>
  </si>
  <si>
    <r>
      <t>5.</t>
    </r>
    <r>
      <rPr>
        <sz val="7"/>
        <color rgb="FF000000"/>
        <rFont val="Times New Roman"/>
        <family val="1"/>
      </rPr>
      <t xml:space="preserve"> </t>
    </r>
    <r>
      <rPr>
        <sz val="9"/>
        <color rgb="FF000000"/>
        <rFont val="Calibri"/>
        <family val="2"/>
        <scheme val="minor"/>
      </rPr>
      <t>Fase de Formulación</t>
    </r>
  </si>
  <si>
    <r>
      <t>1.</t>
    </r>
    <r>
      <rPr>
        <sz val="7"/>
        <color rgb="FF000000"/>
        <rFont val="Times New Roman"/>
        <family val="1"/>
      </rPr>
      <t xml:space="preserve">                </t>
    </r>
    <r>
      <rPr>
        <sz val="9"/>
        <color rgb="FF000000"/>
        <rFont val="Calibri"/>
        <family val="2"/>
        <scheme val="minor"/>
      </rPr>
      <t xml:space="preserve">Fase de Aprestamiento </t>
    </r>
  </si>
  <si>
    <r>
      <t>2.</t>
    </r>
    <r>
      <rPr>
        <sz val="7"/>
        <color rgb="FF000000"/>
        <rFont val="Times New Roman"/>
        <family val="1"/>
      </rPr>
      <t xml:space="preserve">                </t>
    </r>
    <r>
      <rPr>
        <sz val="9"/>
        <color rgb="FF000000"/>
        <rFont val="Calibri"/>
        <family val="2"/>
        <scheme val="minor"/>
      </rPr>
      <t>Fase Diagnóstico</t>
    </r>
  </si>
  <si>
    <r>
      <t>3.</t>
    </r>
    <r>
      <rPr>
        <sz val="7"/>
        <color rgb="FF000000"/>
        <rFont val="Times New Roman"/>
        <family val="1"/>
      </rPr>
      <t xml:space="preserve">                </t>
    </r>
    <r>
      <rPr>
        <sz val="9"/>
        <color rgb="FF000000"/>
        <rFont val="Calibri"/>
        <family val="2"/>
        <scheme val="minor"/>
      </rPr>
      <t>Fase de Formulación</t>
    </r>
  </si>
  <si>
    <r>
      <t>Plan de Manejo de Microcuencas</t>
    </r>
    <r>
      <rPr>
        <sz val="9"/>
        <color rgb="FF000000"/>
        <rFont val="Calibri"/>
        <family val="2"/>
        <scheme val="minor"/>
      </rPr>
      <t xml:space="preserve"> </t>
    </r>
  </si>
  <si>
    <r>
      <t>1.</t>
    </r>
    <r>
      <rPr>
        <sz val="7"/>
        <color rgb="FF000000"/>
        <rFont val="Times New Roman"/>
        <family val="1"/>
      </rPr>
      <t xml:space="preserve">                </t>
    </r>
    <r>
      <rPr>
        <sz val="9"/>
        <color rgb="FF000000"/>
        <rFont val="Calibri"/>
        <family val="2"/>
        <scheme val="minor"/>
      </rPr>
      <t>Fase de Aprestamiento</t>
    </r>
  </si>
  <si>
    <r>
      <t>Porcentaje de avance de la meta anual en la formulación de cada plan</t>
    </r>
    <r>
      <rPr>
        <sz val="9"/>
        <color rgb="FF000000"/>
        <rFont val="Calibri"/>
        <family val="2"/>
        <scheme val="minor"/>
      </rPr>
      <t xml:space="preserve"> (ejemplo: POMCA de Cuenca Río Frío)</t>
    </r>
  </si>
  <si>
    <t>Es resultado del cociente entre el avance en la formulación de cada plan y la meta anual en la formulación de un determinado plan, al cierre de cada vigencia.</t>
  </si>
  <si>
    <t xml:space="preserve"> * 100</t>
  </si>
  <si>
    <r>
      <t xml:space="preserve">PAMAP </t>
    </r>
    <r>
      <rPr>
        <vertAlign val="subscript"/>
        <sz val="9"/>
        <color rgb="FF000000"/>
        <rFont val="Calibri"/>
        <family val="2"/>
        <scheme val="minor"/>
      </rPr>
      <t>zt</t>
    </r>
    <r>
      <rPr>
        <sz val="9"/>
        <color rgb="FF000000"/>
        <rFont val="Calibri"/>
        <family val="2"/>
        <scheme val="minor"/>
      </rPr>
      <t xml:space="preserve"> = Porcentaje de avance de la meta anual del Plan z, en el tiempo t.</t>
    </r>
  </si>
  <si>
    <r>
      <t xml:space="preserve">PAFP </t>
    </r>
    <r>
      <rPr>
        <vertAlign val="subscript"/>
        <sz val="9"/>
        <color rgb="FF000000"/>
        <rFont val="Calibri"/>
        <family val="2"/>
        <scheme val="minor"/>
      </rPr>
      <t>zt</t>
    </r>
    <r>
      <rPr>
        <sz val="9"/>
        <color rgb="FF000000"/>
        <rFont val="Calibri"/>
        <family val="2"/>
        <scheme val="minor"/>
      </rPr>
      <t xml:space="preserve"> = Porcentaje de avance en la formulación del Plan z, en el tiempo t.</t>
    </r>
  </si>
  <si>
    <r>
      <t>MFP</t>
    </r>
    <r>
      <rPr>
        <vertAlign val="subscript"/>
        <sz val="9"/>
        <color rgb="FF000000"/>
        <rFont val="Calibri"/>
        <family val="2"/>
        <scheme val="minor"/>
      </rPr>
      <t xml:space="preserve"> zt</t>
    </r>
    <r>
      <rPr>
        <sz val="9"/>
        <color rgb="FF000000"/>
        <rFont val="Calibri"/>
        <family val="2"/>
        <scheme val="minor"/>
      </rPr>
      <t xml:space="preserve"> = Meta anual de avance (%) en la formulación del plan z, en el tiempo t.</t>
    </r>
  </si>
  <si>
    <r>
      <t xml:space="preserve">Porcentaje promedio de avance anual en la formulación de los planes </t>
    </r>
    <r>
      <rPr>
        <sz val="9"/>
        <color rgb="FF000000"/>
        <rFont val="Calibri"/>
        <family val="2"/>
        <scheme val="minor"/>
      </rPr>
      <t>(ejemplo: los POMCAS priorizados para el cuatrienio)</t>
    </r>
  </si>
  <si>
    <t>El cálculo del Porcentaje promedio de avance anual en la formulación de los planes se obtiene de la siguiente manera:</t>
  </si>
  <si>
    <r>
      <t xml:space="preserve">PPAP </t>
    </r>
    <r>
      <rPr>
        <vertAlign val="subscript"/>
        <sz val="9"/>
        <color rgb="FF000000"/>
        <rFont val="Calibri"/>
        <family val="2"/>
        <scheme val="minor"/>
      </rPr>
      <t>it</t>
    </r>
    <r>
      <rPr>
        <sz val="9"/>
        <color rgb="FF000000"/>
        <rFont val="Calibri"/>
        <family val="2"/>
        <scheme val="minor"/>
      </rPr>
      <t xml:space="preserve"> = Porcentaje promedio de avance anual en la formulación de los planes i, en el tiempo t.</t>
    </r>
  </si>
  <si>
    <r>
      <t xml:space="preserve">PAMAP </t>
    </r>
    <r>
      <rPr>
        <vertAlign val="subscript"/>
        <sz val="9"/>
        <color rgb="FF000000"/>
        <rFont val="Calibri"/>
        <family val="2"/>
        <scheme val="minor"/>
      </rPr>
      <t>zt</t>
    </r>
    <r>
      <rPr>
        <sz val="9"/>
        <color rgb="FF000000"/>
        <rFont val="Calibri"/>
        <family val="2"/>
        <scheme val="minor"/>
      </rPr>
      <t xml:space="preserve"> = Porcentaje de avance de la meta anual en la formulación del Plan z, en el tiempo t.</t>
    </r>
  </si>
  <si>
    <r>
      <t xml:space="preserve">N </t>
    </r>
    <r>
      <rPr>
        <vertAlign val="subscript"/>
        <sz val="9"/>
        <color rgb="FF000000"/>
        <rFont val="Calibri"/>
        <family val="2"/>
        <scheme val="minor"/>
      </rPr>
      <t>t</t>
    </r>
    <r>
      <rPr>
        <sz val="9"/>
        <color rgb="FF000000"/>
        <rFont val="Calibri"/>
        <family val="2"/>
        <scheme val="minor"/>
      </rPr>
      <t xml:space="preserve"> = número total de planes en el tiempo t</t>
    </r>
  </si>
  <si>
    <r>
      <t xml:space="preserve">i = </t>
    </r>
    <r>
      <rPr>
        <sz val="9"/>
        <color rgb="FF000000"/>
        <rFont val="Calibri"/>
        <family val="2"/>
        <scheme val="minor"/>
      </rPr>
      <t>Planes de Ordenación y Manejo de Cuencas (POMCAS), Planes de Manejo de Acuíferos (PMA) y Planes de Manejo de Microcuencas (PMM)</t>
    </r>
    <r>
      <rPr>
        <i/>
        <sz val="9"/>
        <color rgb="FF000000"/>
        <rFont val="Calibri"/>
        <family val="2"/>
        <scheme val="minor"/>
      </rPr>
      <t xml:space="preserve"> </t>
    </r>
  </si>
  <si>
    <t>Número total de cuerpos de agua sujeto de reglamentación de planes de ordenamiento del recurso hídrico (PORH):</t>
  </si>
  <si>
    <t>Número total de cuerpos de agua sujeto de reglamentación de planes de ordenamiento del recurso hídrico (PORH) adoptados a 31/12/2023:</t>
  </si>
  <si>
    <t>Número total de Cuerpos de agua con plan de ordenamiento del recurso hídrico (PORH) priorizados por la Corporación para su adopción durante el cuatrienio:</t>
  </si>
  <si>
    <t>Variable</t>
  </si>
  <si>
    <t>Total</t>
  </si>
  <si>
    <t>A</t>
  </si>
  <si>
    <t>Meta de cuerpos de agua con planes de ordenamiento del recurso hídrico (PORH) adoptados MPORHA</t>
  </si>
  <si>
    <t>B</t>
  </si>
  <si>
    <t>Número de cuerpos de agua con planes de ordenamiento del recurso hídrico adoptados (PORHA)</t>
  </si>
  <si>
    <t>C</t>
  </si>
  <si>
    <t>Porcentaje de Cuerpos de agua con planes de ordenamiento del recurso hídrico adoptados (PPORHA) (C = B / A)</t>
  </si>
  <si>
    <t>Cuanto más cercano a cien por ciento, mayor es el cumplimiento de las metas que la autoridad ambiental se ha propuesto alcanzar en relación con el número de cuerpos de agua con planes de ordenamiento del recurso hídrico (PORH) adoptados.</t>
  </si>
  <si>
    <t>Se pueden presentar situaciones de orden operativo, político y social que pueden afectar la ejecución de los presupuestos y el cumplimiento de los cronogramas definidos en el Plan de Acción de la Corporación.</t>
  </si>
  <si>
    <t>Dirección de Ordenamiento Territorial y Coordinación del Sistema Ambiental - SINA</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</si>
  <si>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Cuerpos de agua con planes de ordenamiento del recurso hídrico (PORH) adoptados (Versión 1.0).</t>
    </r>
    <r>
      <rPr>
        <sz val="9"/>
        <color rgb="FF000000"/>
        <rFont val="Calibri"/>
        <family val="2"/>
        <scheme val="minor"/>
      </rPr>
      <t xml:space="preserve"> Ministerio de Ambiente y Desarrollo Sostenible, DGOAT-SINA y DRH.</t>
    </r>
  </si>
  <si>
    <t>Es la relación entre el número de cuerpos de agua con planes de ordenamiento del recurso hídrico (PORH) adoptados y la meta de cuerpos de agua priorizados para la adopción de dichos planes por parte de la autoridad ambiental.</t>
  </si>
  <si>
    <t>El indicador mide el cumplimiento de las metas que la autoridad ambiental se ha propuesto alcanzar en relación con el número de cuerpos de agua con planes de ordenamiento del recurso hídrico (PORH) adoptados.</t>
  </si>
  <si>
    <t>Normatividad relacionada:</t>
  </si>
  <si>
    <t>Decreto Ley 2811/74, Decreto-Ley 1875 de 1979</t>
  </si>
  <si>
    <t>Ley 99 de 1993. Ley Marco del Medio Ambiente.</t>
  </si>
  <si>
    <t>Decreto 1076 de 2015,</t>
  </si>
  <si>
    <t>Resolución 509 de 2013. Define los lineamientos para la conformación de los Consejos de Cuenca y su participación en las fases del plan de ordenación y manejo de la cuenca</t>
  </si>
  <si>
    <t>Resolución 1907 de 2013. Expide la Guía técnica para la formulación de los planes de ordenación y manejo de cuencas hidrográficas.</t>
  </si>
  <si>
    <t>Resolución 1207 de 2014. Adopta disposiciones relacionadas con el uso de aguas residuales tratadas.</t>
  </si>
  <si>
    <t>Documentación de referencia:</t>
  </si>
  <si>
    <t>Política Nacional de Gestión Integral del Recurso Hídrico – PNGIRH.</t>
  </si>
  <si>
    <t>El Plan de Ordenamiento del Recurso Hídrico- PORH es el instrumento de planificación que se rige por lo dispuesto en el Decreto 1076 de 2015.</t>
  </si>
  <si>
    <r>
      <t xml:space="preserve">PPORHA </t>
    </r>
    <r>
      <rPr>
        <vertAlign val="subscript"/>
        <sz val="9"/>
        <color rgb="FF000000"/>
        <rFont val="Calibri"/>
        <family val="2"/>
        <scheme val="minor"/>
      </rPr>
      <t>t</t>
    </r>
    <r>
      <rPr>
        <sz val="9"/>
        <color rgb="FF000000"/>
        <rFont val="Calibri"/>
        <family val="2"/>
        <scheme val="minor"/>
      </rPr>
      <t xml:space="preserve"> = Porcentaje de cuerpos de agua con planes de ordenamiento del recurso hídrico (PORH) adoptados, en el tiempo t.</t>
    </r>
  </si>
  <si>
    <r>
      <t xml:space="preserve">PORHA </t>
    </r>
    <r>
      <rPr>
        <vertAlign val="subscript"/>
        <sz val="9"/>
        <color rgb="FF000000"/>
        <rFont val="Calibri"/>
        <family val="2"/>
        <scheme val="minor"/>
      </rPr>
      <t>t</t>
    </r>
    <r>
      <rPr>
        <sz val="9"/>
        <color rgb="FF000000"/>
        <rFont val="Calibri"/>
        <family val="2"/>
        <scheme val="minor"/>
      </rPr>
      <t xml:space="preserve"> = Número de Cuerpos de agua con planes de ordenamiento del recurso hídrico adoptados, en el tiempo t.</t>
    </r>
  </si>
  <si>
    <r>
      <t xml:space="preserve">MPORHA </t>
    </r>
    <r>
      <rPr>
        <vertAlign val="subscript"/>
        <sz val="9"/>
        <color rgb="FF000000"/>
        <rFont val="Calibri"/>
        <family val="2"/>
        <scheme val="minor"/>
      </rPr>
      <t>t</t>
    </r>
    <r>
      <rPr>
        <sz val="9"/>
        <color rgb="FF000000"/>
        <rFont val="Calibri"/>
        <family val="2"/>
        <scheme val="minor"/>
      </rPr>
      <t xml:space="preserve"> = Meta de Cuerpos de agua con plan de ordenamiento del recurso hídrico adoptados, en el tiempo t.</t>
    </r>
  </si>
  <si>
    <t>La meta de número de cuerpos de agua con planes de ordenamiento del recurso hídrico adoptados es establecida en el Plan de Acción de la Corporación.</t>
  </si>
  <si>
    <t>Número total de Planes de Saneamiento y Manejo de Vertimientos (PSMV) aprobados por la Corporación:</t>
  </si>
  <si>
    <t>Número total de Planes de Saneamiento y Manejo de Vertimientos (PSMV) priorizados por la Corporación para hacer seguimiento en el cuatrienio:</t>
  </si>
  <si>
    <t>Meta de Planes de Saneamiento y Manejo de Vertimientos (PSMV) con seguimiento MPSMVCS</t>
  </si>
  <si>
    <t>Número de Planes de Saneamiento y Manejo de Vertimientos con seguimiento (PSMVCS)</t>
  </si>
  <si>
    <t>Porcentaje de Planes de Saneamiento y Manejo de Vertimientos con seguimiento (PPSMVCS) (C = B / A)</t>
  </si>
  <si>
    <t>Cuanto más cercano a cien por ciento, mayor es el cumplimiento de las metas que la autoridad ambiental se ha propuesto alcanzar en relación con el seguimiento a los Planes de Saneamiento y Manejo de Vertimientos (PSMV)</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</si>
  <si>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Planes de Saneamiento y Manejo de Vertimientos (PSMV) con seguimiento (Versión 1.0).</t>
    </r>
    <r>
      <rPr>
        <sz val="9"/>
        <color rgb="FF000000"/>
        <rFont val="Calibri"/>
        <family val="2"/>
        <scheme val="minor"/>
      </rPr>
      <t xml:space="preserve"> Ministerio de Ambiente y Desarrollo Sostenible, DGOAT-SINA y DRH.</t>
    </r>
  </si>
  <si>
    <t>Es la relación entre el número de Planes de Saneamiento y Manejo de Vertimientos (PSMV) con seguimiento con respecto a la meta de seguimiento de dichos planes por parte de la autoridad ambiental.</t>
  </si>
  <si>
    <t>El indicador mide el cumplimiento de las metas que la autoridad ambiental se ha propuesto alcanzar en relación con el seguimiento a los Planes de Saneamiento y Manejo de Vertimientos (PSMV).</t>
  </si>
  <si>
    <t>Decreto 1076 de 2015</t>
  </si>
  <si>
    <t>Resolución SSPD 20151300054195 de 2015</t>
  </si>
  <si>
    <t>Resolución 1433 de 2004 del MAVDT</t>
  </si>
  <si>
    <t>Resolución 2145 de 2005 de MAVDT</t>
  </si>
  <si>
    <t>El prestador del servicio de alcantarillado como usuario del recurso hídrico, deberá dar cumplimiento a la norma de vertimiento vigente y contar con el respectivo permiso de vertimiento o con el Plan de Saneamiento y Manejo de Vertimientos – PSMV reglamentado por la Resolución 1433 de 2004 del Ministerio de Ambiente y Desarrollo Sostenible.</t>
  </si>
  <si>
    <t>Por su parte, las autoridades ambientales deberán realizar el seguimiento, control y verificación del cumplimiento de lo dispuesto en los permisos de vertimiento, los Planes de Cumplimiento y Planes de Saneamiento y Manejo de Vertimientos, y efectuarán inspecciones periódicas a todos los usuarios.</t>
  </si>
  <si>
    <t>El incumplimiento de los términos, condiciones y obligaciones previstos en el permiso de vertimiento, Plan de Cumplimiento o Plan de Saneamiento y Manejo de Vertimientos, dará lugar a la imposición de las medidas preventivas y sancionatorias, siguiendo el procedimiento previsto en la Ley 1333 de 2009 o la norma que la adicione, modifique o sustituya.</t>
  </si>
  <si>
    <r>
      <t xml:space="preserve">PPSMVCS </t>
    </r>
    <r>
      <rPr>
        <vertAlign val="subscript"/>
        <sz val="9"/>
        <color rgb="FF000000"/>
        <rFont val="Calibri"/>
        <family val="2"/>
        <scheme val="minor"/>
      </rPr>
      <t>t</t>
    </r>
    <r>
      <rPr>
        <sz val="9"/>
        <color rgb="FF000000"/>
        <rFont val="Calibri"/>
        <family val="2"/>
        <scheme val="minor"/>
      </rPr>
      <t xml:space="preserve"> = Porcentaje de Planes de Saneamiento y Manejo de Vertimientos (PSMV) con seguimiento, en el tiempo t.</t>
    </r>
  </si>
  <si>
    <r>
      <t xml:space="preserve">PSMVCS </t>
    </r>
    <r>
      <rPr>
        <vertAlign val="subscript"/>
        <sz val="9"/>
        <color rgb="FF000000"/>
        <rFont val="Calibri"/>
        <family val="2"/>
        <scheme val="minor"/>
      </rPr>
      <t>t</t>
    </r>
    <r>
      <rPr>
        <sz val="9"/>
        <color rgb="FF000000"/>
        <rFont val="Calibri"/>
        <family val="2"/>
        <scheme val="minor"/>
      </rPr>
      <t xml:space="preserve"> = Número de Planes de Saneamiento y Manejo de Vertimientos con seguimiento, en el tiempo t.</t>
    </r>
  </si>
  <si>
    <r>
      <t xml:space="preserve">MPSMVCS </t>
    </r>
    <r>
      <rPr>
        <vertAlign val="subscript"/>
        <sz val="9"/>
        <color rgb="FF000000"/>
        <rFont val="Calibri"/>
        <family val="2"/>
        <scheme val="minor"/>
      </rPr>
      <t>t</t>
    </r>
    <r>
      <rPr>
        <sz val="9"/>
        <color rgb="FF000000"/>
        <rFont val="Calibri"/>
        <family val="2"/>
        <scheme val="minor"/>
      </rPr>
      <t xml:space="preserve"> = Meta de Planes de Saneamiento y Manejo de Vertimientos con seguimiento, en el tiempo t.</t>
    </r>
  </si>
  <si>
    <t>La meta de número de Planes de Saneamiento y Manejo de Vertimientos sujetos a seguimiento es establecida en el Plan de Acción de la Corporación.</t>
  </si>
  <si>
    <t>Número total de cuerpos de agua sujeto de reglamentación del uso de las aguas:</t>
  </si>
  <si>
    <t>Número total de cuerpos de agua con reglamentación del uso de las aguas a 31/12/2023:</t>
  </si>
  <si>
    <t>Número total de cuerpos de agua a ser reglamentados en su uso de las aguas durante el cuatrienio:</t>
  </si>
  <si>
    <t>Meta de cuerpos de agua con reglamentación del uso de las aguas (MRUA)</t>
  </si>
  <si>
    <t>Número de cuerpos de agua con reglamentación del uso de las aguas (RUA)</t>
  </si>
  <si>
    <t>Porcentaje de Cuerpos de agua con reglamentación del uso de las aguas (PRUA) (C = B / A)</t>
  </si>
  <si>
    <t>Cuanto más cercano a cien por ciento, mayor es el cumplimiento de las metas que la autoridad ambiental se ha propuesto alcanzar en relación con el número de cuerpos de agua con reglamentación del uso de las aguas.</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</si>
  <si>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Cuerpos de agua con reglamentación del uso de las aguas (Versión 1.0).</t>
    </r>
    <r>
      <rPr>
        <sz val="9"/>
        <color rgb="FF000000"/>
        <rFont val="Calibri"/>
        <family val="2"/>
        <scheme val="minor"/>
      </rPr>
      <t xml:space="preserve"> Ministerio de Ambiente y Desarrollo Sostenible, DGOAT-SINA y DRH.</t>
    </r>
  </si>
  <si>
    <t>Es la relación entre el número de cuerpos de agua con reglamentación del uso de las aguas y la meta de cuerpos de agua a ser reglamentados en su uso de las aguas por parte de la autoridad ambiental.</t>
  </si>
  <si>
    <t>El indicador mide el cumplimiento de las metas que la autoridad ambiental se ha propuesto alcanzar en relación con el número de cuerpos de agua con reglamentación del uso de las aguas.</t>
  </si>
  <si>
    <t>La reglamentación del uso de las aguas es un instrumento que busca distribuir adecuadamente el agua en las corrientes hídricas, establecer obras de captación y conducción para el uso racional del recurso hídrico, legalizar el uso del agua, incentivar un manejo responsable del caudal otorgado y un uso eficiente del recurso.</t>
  </si>
  <si>
    <t>Así mismo el decreto 1076 de 2015, precisa que: “en todo caso, el Plan de Ordenamiento del Recurso Hídrico deberá definir la conveniencia de adelantar la reglamentación del uso de las aguas, de conformidad con lo establecido en el artículo 2.2.3.2.13.2 del presente Decreto o la norma que lo modifique o sustituya, y la reglamentación de vertimientos según lo dispuesto en el presente decreto o de administrar el cuerpo de agua a través de concesiones de agua y permisos de vertimiento. Así mismo, dará lugar al ajuste de la reglamentación del uso de las aguas, de la reglamentación de vertimientos, de las concesiones, de los permisos de vertimiento, de los planes de cumplimiento y de los planes de saneamiento y manejo de vertimientos y de las metas de reducción, según el caso.”</t>
  </si>
  <si>
    <t>De lo anterior se concluye que adelantar los procedimientos mencionados obedecerá a los resultados de los análisis elaborados en el PORH.</t>
  </si>
  <si>
    <r>
      <t xml:space="preserve">PRUA </t>
    </r>
    <r>
      <rPr>
        <vertAlign val="subscript"/>
        <sz val="9"/>
        <color rgb="FF000000"/>
        <rFont val="Calibri"/>
        <family val="2"/>
        <scheme val="minor"/>
      </rPr>
      <t>t</t>
    </r>
    <r>
      <rPr>
        <sz val="9"/>
        <color rgb="FF000000"/>
        <rFont val="Calibri"/>
        <family val="2"/>
        <scheme val="minor"/>
      </rPr>
      <t xml:space="preserve"> = Porcentaje de cuerpos de agua con reglamentación del uso de las aguas, en el tiempo t.</t>
    </r>
  </si>
  <si>
    <r>
      <t xml:space="preserve">RUA </t>
    </r>
    <r>
      <rPr>
        <vertAlign val="subscript"/>
        <sz val="9"/>
        <color rgb="FF000000"/>
        <rFont val="Calibri"/>
        <family val="2"/>
        <scheme val="minor"/>
      </rPr>
      <t>t</t>
    </r>
    <r>
      <rPr>
        <sz val="9"/>
        <color rgb="FF000000"/>
        <rFont val="Calibri"/>
        <family val="2"/>
        <scheme val="minor"/>
      </rPr>
      <t xml:space="preserve"> = Número de cuerpos de agua con reglamentación del uso de las aguas, en el tiempo t.</t>
    </r>
  </si>
  <si>
    <r>
      <t xml:space="preserve">MRUA </t>
    </r>
    <r>
      <rPr>
        <vertAlign val="subscript"/>
        <sz val="9"/>
        <color rgb="FF000000"/>
        <rFont val="Calibri"/>
        <family val="2"/>
        <scheme val="minor"/>
      </rPr>
      <t>t</t>
    </r>
    <r>
      <rPr>
        <sz val="9"/>
        <color rgb="FF000000"/>
        <rFont val="Calibri"/>
        <family val="2"/>
        <scheme val="minor"/>
      </rPr>
      <t xml:space="preserve"> = Meta de número de cuerpos de agua con reglamentación del uso de las aguas, en el tiempo t.</t>
    </r>
  </si>
  <si>
    <t>La meta de número de cuerpos de agua con reglamentación del uso de las aguas es establecida en el Plan de Acción de la Corporación.</t>
  </si>
  <si>
    <t>Número total de Programas de Uso Eficiente y Ahorro del Agua (PUEAA) aprobados por la Corporación a 31/12/2023:</t>
  </si>
  <si>
    <t>Número total de Programas de Uso Eficiente y Ahorro del Agua (PUEAA) priorizados por la Corporación para hacer seguimiento en el cuatrienio:</t>
  </si>
  <si>
    <t>Meta de Programas de Uso Eficiente y Ahorro del Agua (PUEAA) con seguimiento MPUEAACS</t>
  </si>
  <si>
    <t>Número de Programas de Uso Eficiente y Ahorro del Agua con seguimiento (PPUEAACS)</t>
  </si>
  <si>
    <t>Porcentaje de Programas de Uso Eficiente y Ahorro del Agua con seguimiento (PPUEAACS) (C = B / A)</t>
  </si>
  <si>
    <t>Cuanto más cercano a cien por ciento, mayor es el cumplimiento de las metas que la autoridad ambiental se ha propuesto alcanzar en relación con el seguimiento a los Programas de Uso Eficiente y Ahorro del Agua (PUEAA)</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</si>
  <si>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Programas de Uso Eficiente y Ahorro del Agua (PUEAA) con seguimiento (Versión 1.0).</t>
    </r>
    <r>
      <rPr>
        <sz val="9"/>
        <color rgb="FF000000"/>
        <rFont val="Calibri"/>
        <family val="2"/>
        <scheme val="minor"/>
      </rPr>
      <t xml:space="preserve"> Ministerio de Ambiente y Desarrollo Sostenible, DGOAT-SINA y DRH.</t>
    </r>
  </si>
  <si>
    <t>Es la relación entre el número de Programas de Uso Eficiente y Ahorro del Agua (PUEAA) con seguimiento con respecto a la meta de seguimiento de dichos planes por parte de la autoridad ambiental.</t>
  </si>
  <si>
    <t>El indicador mide el cumplimiento de las metas que la autoridad ambiental se ha propuesto alcanzar en relación con el seguimiento a los Programas de Uso Eficiente y Ahorro del Agua (PUEAA).</t>
  </si>
  <si>
    <t>Ley 1437 de 2011</t>
  </si>
  <si>
    <t>Ley 373 de 1997</t>
  </si>
  <si>
    <t>Ley 1450 de 2011 (literal h del artículo 215) (vigente)</t>
  </si>
  <si>
    <t>La Ley 373 de 1997 define por programa para el uso eficiente y ahorro de agua el conjunto de proyectos y acciones que deben elaborar y adoptar las entidades encargadas de la prestación de los servicios de acueducto, alcantarillado, riego y drenaje, producción hidroeléctrica y demás usuarios del recurso hídrico. Así mismo, la mencionada Ley establece que todo plan ambiental regional y municipal debe incorporar obligatoriamente un programa para el uso eficiente y ahorro de agua.</t>
  </si>
  <si>
    <t>Adicionalmente, la citada Ley determina que las Corporaciones Autónomas Regionales y demás autoridades ambientales encargadas del manejo, protección y control del recurso hídrico en su respectiva jurisdicción, aprobarán la implantación y ejecución de dichos programas en coordinación con otras corporaciones autónomas que compartan las fuentes que abastecen los diferentes usos.</t>
  </si>
  <si>
    <t>El Programa de Uso Eficiente y Ahorro del Agua (PUEAA) es quinquenal y deberá estar basado en el diagnóstico de la oferta hídrica de las fuentes de abastecimiento y la demanda de agua, y contener las metas anuales de reducción de pérdidas, las campañas educativas a la comunidad, la utilización de aguas superficiales, lluvias y subterráneas, los incentivos y otros aspectos que definan las Corporaciones Autónomas Regionales y demás autoridades ambientales, las entidades prestadoras de los servicios de acueducto y alcantarillado, las que manejen proyectos de riego y drenaje, las hidroeléctricas y demás usuarios del recurso, que se consideren convenientes para el cumplimiento del programa.</t>
  </si>
  <si>
    <t>Por su parte, el literal h del artículo 215 de la Ley 1450 de 2011 (vigente) estableció la competencia de las corporaciones autónomas regionales en el seguimiento a los Planes de Uso Eficiente y Ahorro del Agua.</t>
  </si>
  <si>
    <r>
      <t xml:space="preserve">PPUEAACS </t>
    </r>
    <r>
      <rPr>
        <vertAlign val="subscript"/>
        <sz val="9"/>
        <color rgb="FF000000"/>
        <rFont val="Calibri"/>
        <family val="2"/>
        <scheme val="minor"/>
      </rPr>
      <t>t</t>
    </r>
    <r>
      <rPr>
        <sz val="9"/>
        <color rgb="FF000000"/>
        <rFont val="Calibri"/>
        <family val="2"/>
        <scheme val="minor"/>
      </rPr>
      <t xml:space="preserve"> = Porcentaje de Programas de Uso Eficiente y Ahorro del Agua (PUEAA) con seguimiento, en el tiempo t.</t>
    </r>
  </si>
  <si>
    <r>
      <t xml:space="preserve">PUEAACS </t>
    </r>
    <r>
      <rPr>
        <vertAlign val="subscript"/>
        <sz val="9"/>
        <color rgb="FF000000"/>
        <rFont val="Calibri"/>
        <family val="2"/>
        <scheme val="minor"/>
      </rPr>
      <t>t</t>
    </r>
    <r>
      <rPr>
        <sz val="9"/>
        <color rgb="FF000000"/>
        <rFont val="Calibri"/>
        <family val="2"/>
        <scheme val="minor"/>
      </rPr>
      <t xml:space="preserve"> = Número de Programas de Uso Eficiente y Ahorro del Agua con seguimiento, en el tiempo t.</t>
    </r>
  </si>
  <si>
    <r>
      <t xml:space="preserve">MPUEAACS </t>
    </r>
    <r>
      <rPr>
        <vertAlign val="subscript"/>
        <sz val="9"/>
        <color rgb="FF000000"/>
        <rFont val="Calibri"/>
        <family val="2"/>
        <scheme val="minor"/>
      </rPr>
      <t>t</t>
    </r>
    <r>
      <rPr>
        <sz val="9"/>
        <color rgb="FF000000"/>
        <rFont val="Calibri"/>
        <family val="2"/>
        <scheme val="minor"/>
      </rPr>
      <t xml:space="preserve"> = Meta de Programas de Uso Eficiente y Ahorro del Agua con seguimiento, en el tiempo t.</t>
    </r>
  </si>
  <si>
    <t>La meta de número de Programas de Uso Eficiente y Ahorro del Agua sujetos a seguimiento es establecida en el Plan de Acción de la Corporación.</t>
  </si>
  <si>
    <t>Reporte de ejecución de POMCAS, PMA y PMM</t>
  </si>
  <si>
    <t>Número / Año</t>
  </si>
  <si>
    <t>Número de POMCAS aprobados</t>
  </si>
  <si>
    <t>Número de POMCAS en ejecución</t>
  </si>
  <si>
    <t>Número de PMA aprobados</t>
  </si>
  <si>
    <t>D</t>
  </si>
  <si>
    <t>Número de PMA en ejecución</t>
  </si>
  <si>
    <t>E</t>
  </si>
  <si>
    <t>Número de PMM aprobados</t>
  </si>
  <si>
    <t>F</t>
  </si>
  <si>
    <t>Número de PMM en ejecución</t>
  </si>
  <si>
    <t>G</t>
  </si>
  <si>
    <t>Porcentaje de POMCAS en ejecución (G = B / A)</t>
  </si>
  <si>
    <t>H</t>
  </si>
  <si>
    <t>Porcentaje de PMA en ejecución (H = D /C)</t>
  </si>
  <si>
    <t>I</t>
  </si>
  <si>
    <t>Porcentaje de PMM en ejecución (I = F / E)</t>
  </si>
  <si>
    <t>Promedio de Planes en ejecución</t>
  </si>
  <si>
    <t>Indicador complementario:</t>
  </si>
  <si>
    <t>Ejecución presupuestal de acciones relacionadas con la implementación de los POMCAS, PMA y PMM</t>
  </si>
  <si>
    <t>Nombre de acción / proyecto (*)</t>
  </si>
  <si>
    <t>Plan</t>
  </si>
  <si>
    <t>PPTO Inicial</t>
  </si>
  <si>
    <t>PPTO. Def.</t>
  </si>
  <si>
    <t>Compromisos</t>
  </si>
  <si>
    <t>Pagos</t>
  </si>
  <si>
    <t>(*) nombre del proyecto o actividad en el Plan de Acción de la Corporación. Utilice tantas filas cuantas sean necesarias</t>
  </si>
  <si>
    <t>Cuanto más cercano a cien por ciento, mayor es el cumplimiento de las metas establecidas en relación con la implementación de los Planes de Ordenación y Manejo de Cuencas (POMCAS), Planes de Manejo de Acuíferos (PMA) y Planes de Manejo de Microcuencas (PMM) aprobados.</t>
  </si>
  <si>
    <t>Se pueden presentar situaciones de orden operativo, político y social que pueden afectar los cronogramas definidos.</t>
  </si>
  <si>
    <r>
      <t>Hoja Metodológica de referencia:</t>
    </r>
    <r>
      <rPr>
        <sz val="9"/>
        <color rgb="FF000000"/>
        <rFont val="Calibri"/>
        <family val="2"/>
        <scheme val="minor"/>
      </rPr>
      <t xml:space="preserve"> MADS (2016). </t>
    </r>
    <r>
      <rPr>
        <i/>
        <sz val="9"/>
        <color rgb="FF000000"/>
        <rFont val="Calibri"/>
        <family val="2"/>
        <scheme val="minor"/>
      </rPr>
      <t>Hoja metodológica de Planes de Ordenación y Manejo de Cuencas (POMCAS), Planes de Manejo de Acuíferos (PMA) y Planes de Manejo de Microcuencas (PMM) en ejecución (Versión 1.0).</t>
    </r>
    <r>
      <rPr>
        <sz val="9"/>
        <color rgb="FF000000"/>
        <rFont val="Calibri"/>
        <family val="2"/>
        <scheme val="minor"/>
      </rPr>
      <t xml:space="preserve"> Ministerio de Ambiente y Desarrollo Sostenible MADS, DGOAT-SINA y DRH.</t>
    </r>
  </si>
  <si>
    <t>Es el porcentaje de Planes de Ordenación y Manejo de Cuencas (POMCAS), Planes de Manejo de Acuíferos (PMA) y Planes de Manejo de Microcuencas (PMM) en ejecución, en relación con los Planes de Ordenación y Manejo de Cuencas (POMCAS), Planes de Manejo de Acuíferos (PMA) y Planes de Manejo de Microcuencas (PMM) aprobados en la corporación.</t>
  </si>
  <si>
    <t>El indicador mide el cumplimiento de las metas establecidas en relación con la ejecución de los Planes de Ordenación y Manejo de Cuencas (POMCAS), Planes de Manejo de Acuíferos (PMA) y Planes de Manejo de Microcuencas (PMM).</t>
  </si>
  <si>
    <t>Seguimiento a las metas del Plan Nacional de Desarrollo 2014-2018 (Planes Estratégicos de Macrocuenca, POMCA y PMA acuíferos en implementación)</t>
  </si>
  <si>
    <r>
      <t>Normatividad de soporte</t>
    </r>
    <r>
      <rPr>
        <sz val="9"/>
        <color rgb="FF000000"/>
        <rFont val="Calibri"/>
        <family val="2"/>
        <scheme val="minor"/>
      </rPr>
      <t>:</t>
    </r>
  </si>
  <si>
    <t>Resolución 1907 de 2013</t>
  </si>
  <si>
    <t>El Plan de Ordenación y manejo de Cuencas Hidrográficas (POMCA) es el instrumento a través del cual se realiza la planeación del adecuado uso del suelo, de las aguas, de la flora y la fauna; y el manejo de la cuenca, entendido como la ejecución de obras y tratamientos, con el propósito de mantener el equilibrio entre el aprovechamiento social y el aprovechamiento económico de tales recursos, así como la conservación de la estructura físico -biótica de la cuenca y particularmente del recurso hídrico.</t>
  </si>
  <si>
    <t>La implementación de los POMCAS es resultado de un esfuerzo conjunto de diversas instituciones presentes en la región. El indicador se centra en la implementación de las acciones previstas en los POMCAS que están a cargo de las corporaciones autónomas regionales, incluyendo el seguimiento por parte de la autoridad ambiental a los compromisos de las demás entidades responsables de la ejecución de los POMCAS.</t>
  </si>
  <si>
    <r>
      <t xml:space="preserve">PPEE </t>
    </r>
    <r>
      <rPr>
        <vertAlign val="subscript"/>
        <sz val="9"/>
        <color rgb="FF000000"/>
        <rFont val="Calibri"/>
        <family val="2"/>
        <scheme val="minor"/>
      </rPr>
      <t>t</t>
    </r>
    <r>
      <rPr>
        <sz val="9"/>
        <color rgb="FF000000"/>
        <rFont val="Calibri"/>
        <family val="2"/>
        <scheme val="minor"/>
      </rPr>
      <t xml:space="preserve"> = Porcentaje de Planes de Ordenación y Manejo de Cuencas (POMCAS), Planes de Manejo de Acuíferos (PMA) y Planes de Manejo de Microcuencas (PMM) en ejecución, en el tiempo t.</t>
    </r>
  </si>
  <si>
    <r>
      <t xml:space="preserve">PPOMCASEE </t>
    </r>
    <r>
      <rPr>
        <vertAlign val="subscript"/>
        <sz val="9"/>
        <color rgb="FF000000"/>
        <rFont val="Calibri"/>
        <family val="2"/>
        <scheme val="minor"/>
      </rPr>
      <t>t</t>
    </r>
    <r>
      <rPr>
        <sz val="9"/>
        <color rgb="FF000000"/>
        <rFont val="Calibri"/>
        <family val="2"/>
        <scheme val="minor"/>
      </rPr>
      <t xml:space="preserve"> = Porcentaje de Planes de Ordenación y Manejo de Cuencas (POMCAS) en ejecución, en el tiempo t.</t>
    </r>
  </si>
  <si>
    <r>
      <t xml:space="preserve">PPMAEE </t>
    </r>
    <r>
      <rPr>
        <vertAlign val="subscript"/>
        <sz val="9"/>
        <color rgb="FF000000"/>
        <rFont val="Calibri"/>
        <family val="2"/>
        <scheme val="minor"/>
      </rPr>
      <t>t</t>
    </r>
    <r>
      <rPr>
        <sz val="9"/>
        <color rgb="FF000000"/>
        <rFont val="Calibri"/>
        <family val="2"/>
        <scheme val="minor"/>
      </rPr>
      <t xml:space="preserve"> = Porcentaje de Planes de Manejo de Acuíferos (PMA) en ejecución, en el tiempo t.</t>
    </r>
  </si>
  <si>
    <r>
      <t xml:space="preserve">PPMMME </t>
    </r>
    <r>
      <rPr>
        <vertAlign val="subscript"/>
        <sz val="9"/>
        <color rgb="FF000000"/>
        <rFont val="Calibri"/>
        <family val="2"/>
        <scheme val="minor"/>
      </rPr>
      <t>t</t>
    </r>
    <r>
      <rPr>
        <sz val="9"/>
        <color rgb="FF000000"/>
        <rFont val="Calibri"/>
        <family val="2"/>
        <scheme val="minor"/>
      </rPr>
      <t xml:space="preserve"> = Porcentaje de Planes de Manejo de Microcuencas (PMM) en ejecución, en el tiempo t.</t>
    </r>
  </si>
  <si>
    <t>a = ponderador de PPOMCASEE</t>
  </si>
  <si>
    <t>b = ponderador de PPMAEE</t>
  </si>
  <si>
    <t>c = ponderador de PPMMME</t>
  </si>
  <si>
    <r>
      <t>Nota:</t>
    </r>
    <r>
      <rPr>
        <sz val="9"/>
        <color rgb="FF000000"/>
        <rFont val="Calibri"/>
        <family val="2"/>
        <scheme val="minor"/>
      </rPr>
      <t xml:space="preserve"> los ponderadores de las acciones serán definidos por las CAR teniendo en cuenta el presupuesto asignado para cada una de ellas. Por su parte, la ejecución de cada acción corresponde a la ejecución presupuestal de la acción (compromisos / presupuesto definitivo).</t>
    </r>
  </si>
  <si>
    <r>
      <t xml:space="preserve">Porcentaje de POMCAS en ejecución </t>
    </r>
    <r>
      <rPr>
        <sz val="9"/>
        <color rgb="FF000000"/>
        <rFont val="Calibri"/>
        <family val="2"/>
        <scheme val="minor"/>
      </rPr>
      <t>(PPOMCASEE)</t>
    </r>
  </si>
  <si>
    <r>
      <t xml:space="preserve">POMCASEE </t>
    </r>
    <r>
      <rPr>
        <vertAlign val="subscript"/>
        <sz val="9"/>
        <color rgb="FF000000"/>
        <rFont val="Calibri"/>
        <family val="2"/>
        <scheme val="minor"/>
      </rPr>
      <t>t</t>
    </r>
    <r>
      <rPr>
        <sz val="9"/>
        <color rgb="FF000000"/>
        <rFont val="Calibri"/>
        <family val="2"/>
        <scheme val="minor"/>
      </rPr>
      <t xml:space="preserve"> = Número de POMCAS en ejecución, en el tiempo t.</t>
    </r>
  </si>
  <si>
    <t>POMCASF = Número de POMCAS aprobados.</t>
  </si>
  <si>
    <r>
      <t>Porcentaje de PMA en ejecución (</t>
    </r>
    <r>
      <rPr>
        <sz val="9"/>
        <color rgb="FF000000"/>
        <rFont val="Calibri"/>
        <family val="2"/>
        <scheme val="minor"/>
      </rPr>
      <t>PPMAEE)</t>
    </r>
  </si>
  <si>
    <r>
      <t xml:space="preserve">PMAEE </t>
    </r>
    <r>
      <rPr>
        <vertAlign val="subscript"/>
        <sz val="9"/>
        <color rgb="FF000000"/>
        <rFont val="Calibri"/>
        <family val="2"/>
        <scheme val="minor"/>
      </rPr>
      <t>t</t>
    </r>
    <r>
      <rPr>
        <sz val="9"/>
        <color rgb="FF000000"/>
        <rFont val="Calibri"/>
        <family val="2"/>
        <scheme val="minor"/>
      </rPr>
      <t xml:space="preserve"> = Número de POMCAS en ejecución, en el tiempo t.</t>
    </r>
  </si>
  <si>
    <t>PMAF = Número de POMCAS aprobados.</t>
  </si>
  <si>
    <r>
      <t>Porcentaje de PMM en ejecución (</t>
    </r>
    <r>
      <rPr>
        <sz val="9"/>
        <color rgb="FF000000"/>
        <rFont val="Calibri"/>
        <family val="2"/>
        <scheme val="minor"/>
      </rPr>
      <t>PPMMEE)</t>
    </r>
  </si>
  <si>
    <r>
      <t xml:space="preserve">PPMMEE </t>
    </r>
    <r>
      <rPr>
        <vertAlign val="subscript"/>
        <sz val="9"/>
        <color rgb="FF000000"/>
        <rFont val="Calibri"/>
        <family val="2"/>
        <scheme val="minor"/>
      </rPr>
      <t>t</t>
    </r>
    <r>
      <rPr>
        <sz val="9"/>
        <color rgb="FF000000"/>
        <rFont val="Calibri"/>
        <family val="2"/>
        <scheme val="minor"/>
      </rPr>
      <t xml:space="preserve"> = Porcentaje de Planes de Manejo de Microcuencas (PMM) en ejecución, en el tiempo t.</t>
    </r>
  </si>
  <si>
    <r>
      <t xml:space="preserve">PMMEE </t>
    </r>
    <r>
      <rPr>
        <vertAlign val="subscript"/>
        <sz val="9"/>
        <color rgb="FF000000"/>
        <rFont val="Calibri"/>
        <family val="2"/>
        <scheme val="minor"/>
      </rPr>
      <t>t</t>
    </r>
    <r>
      <rPr>
        <sz val="9"/>
        <color rgb="FF000000"/>
        <rFont val="Calibri"/>
        <family val="2"/>
        <scheme val="minor"/>
      </rPr>
      <t xml:space="preserve"> = Número de PMM en ejecución, en el tiempo t.</t>
    </r>
  </si>
  <si>
    <t>PMMF = Número de PMM aprobados.</t>
  </si>
  <si>
    <t>.</t>
  </si>
  <si>
    <r>
      <t xml:space="preserve">EPPAM </t>
    </r>
    <r>
      <rPr>
        <vertAlign val="subscript"/>
        <sz val="9"/>
        <color rgb="FF000000"/>
        <rFont val="Calibri"/>
        <family val="2"/>
        <scheme val="minor"/>
      </rPr>
      <t>t</t>
    </r>
    <r>
      <rPr>
        <sz val="9"/>
        <color rgb="FF000000"/>
        <rFont val="Calibri"/>
        <family val="2"/>
        <scheme val="minor"/>
      </rPr>
      <t xml:space="preserve"> = Ejecución presupuestal de acciones relacionadas con la implementación de los POMCAS, PMA y PMM, en el año t.</t>
    </r>
  </si>
  <si>
    <r>
      <t xml:space="preserve">CPAM </t>
    </r>
    <r>
      <rPr>
        <vertAlign val="subscript"/>
        <sz val="9"/>
        <color rgb="FF000000"/>
        <rFont val="Calibri"/>
        <family val="2"/>
        <scheme val="minor"/>
      </rPr>
      <t>it</t>
    </r>
    <r>
      <rPr>
        <sz val="9"/>
        <color rgb="FF000000"/>
        <rFont val="Calibri"/>
        <family val="2"/>
        <scheme val="minor"/>
      </rPr>
      <t xml:space="preserve"> = Compromisos correspondientes a la acción i relacionada con la implementación de los POMCAS, PMA y PMM, en el año t.</t>
    </r>
  </si>
  <si>
    <r>
      <t xml:space="preserve">PDPAM </t>
    </r>
    <r>
      <rPr>
        <vertAlign val="subscript"/>
        <sz val="9"/>
        <color rgb="FF000000"/>
        <rFont val="Calibri"/>
        <family val="2"/>
        <scheme val="minor"/>
      </rPr>
      <t>it</t>
    </r>
    <r>
      <rPr>
        <sz val="9"/>
        <color rgb="FF000000"/>
        <rFont val="Calibri"/>
        <family val="2"/>
        <scheme val="minor"/>
      </rPr>
      <t xml:space="preserve"> = Presupuesto definitivo a la acción i relacionada con la implementación de los POMCAS, PMA y PMM, en el año t.</t>
    </r>
  </si>
  <si>
    <t>Meta de entes territoriales a ser asesorados en la incorporación, planificación y ejecución de cambio climático en los instrumentos de planificación territorial (METACC)</t>
  </si>
  <si>
    <t>Entes territoriales efectivamente asesorados en la incorporación, planificación y ejecución de cambio climático en los instrumentos de planificación territorial (ETACC)</t>
  </si>
  <si>
    <t>Porcentaje de entes territoriales asesorados en la incorporación, planificación y ejecución de cambio climático en los instrumentos de planificación territorial (PETACC)</t>
  </si>
  <si>
    <t>Detalle de acciones de asesoría realizadas en la vigencia (utilice tantas filas cuantas sean necesarias)</t>
  </si>
  <si>
    <t>Acciones</t>
  </si>
  <si>
    <t xml:space="preserve">Número de entes territoriales </t>
  </si>
  <si>
    <t>Nombres de entidades territoriales</t>
  </si>
  <si>
    <t>Cuanto más cercano a cien por ciento, mayor es el cumplimiento de las metas establecidas en relación con la asesoría a los entes territoriales en la incorporación de cambio climático en los instrumentos de planificación territorial.</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</si>
  <si>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entes territoriales asesorados en la incorporación de cambio climático en los instrumentos de planificación territorial (Versión 1.0).</t>
    </r>
    <r>
      <rPr>
        <sz val="9"/>
        <color rgb="FF000000"/>
        <rFont val="Calibri"/>
        <family val="2"/>
        <scheme val="minor"/>
      </rPr>
      <t xml:space="preserve"> Ministerio de Ambiente y Desarrollo Sostenible MADS, DGOAT-SINA y DCC.</t>
    </r>
  </si>
  <si>
    <t>Es la relación entre el número de entes territoriales asesorados en la incorporación, planificación y ejecución de acciones relacionadas con cambio climático en el marco de los instrumentos de planificación territorial, con respecto a la meta de entes territoriales a ser asesorados durante un periodo de gobierno en los departamentos y municipios.</t>
  </si>
  <si>
    <t>El indicador mide el cumplimiento de las metas establecidas, por parte de la Corporación Autónoma Regional, en relación con la asesoría a los entes territoriales en la incorporación, planificación y ejecución de acciones de cambio climático en sus instrumentos de planificación territorial.</t>
  </si>
  <si>
    <t>Cumplimiento y Seguimiento a las metas del Plan Nacional de Desarrollo 2014-2018 (Entidades territoriales que incorporan en los instrumentos de planificación acciones de cambio climático)</t>
  </si>
  <si>
    <t>Convención Marco de Cambio Climático CMCC</t>
  </si>
  <si>
    <t>Objetivos de Desarrollo Sostenible, Objetivo 13: adoptar medidas urgentes para combatir el cambio climático y sus efectos.</t>
  </si>
  <si>
    <t>Ley 99 de 1993, Artículo 31, numerales 4 y 5.</t>
  </si>
  <si>
    <t>Ley 1753 de 2015, Plan Nacional de Desarrollo (Crecimiento Verde), Artículo 170 y ss.</t>
  </si>
  <si>
    <t>Documentos de referencia:</t>
  </si>
  <si>
    <t>Plan Nacional de Desarrollo</t>
  </si>
  <si>
    <t>Acuerdo COP 21 y Guía para la incorporación de cambio climático en el ciclo del ordenamiento territorial.</t>
  </si>
  <si>
    <t>Mayor información: http://cambioclimatico.minambiente.gov.co/</t>
  </si>
  <si>
    <t>El Plan Nacional de Desarrollo 2014-2018 (crecimiento verde) establece que las entidades territoriales incorporen, en sus instrumentos formales de planificación del desarrollo y de ordenamiento territorial, acciones de adaptación y/o mitigación al cambio climático; mediante la reducción de vulnerabilidad, el incremento de la capacidad adaptativa y la reducción de la exposición y sensibilidad; así como la reducción de emisiones de Gases de Efecto Invernadero. Cabe indicar que los instrumentos formales de planificación del desarrollo y de ordenamiento territorial abarcan los Planes de Desarrollo departamentales y municipales y Planes de Ordenamiento Territorial.</t>
  </si>
  <si>
    <t>En éste mismo sentido la Ley 99 de 1993 en su Artículo 31, numerales 4 y 5, contempla que “asesorar a los Departamentos, Distritos y Municipios de su comprensión territorial en la definición de los planes de desarrollo ambiental y en sus programas y proyectos en materia de protección del medio ambiente” y “Participar con los demás organismos y entes competentes en el ámbito de su jurisdicción, en los procesos de planificación y ordenamiento territorial a fin de que el factor ambiental sea tenido en cuenta en las decisiones que se adopten”</t>
  </si>
  <si>
    <t>Las autoridades ambientales juegan un papel central como asesores técnicos de la incorporación del cambio climático en sus instrumentos de planificación de los entes territoriales, tanto a nivel departamental como municipal.</t>
  </si>
  <si>
    <t>Por asesoría se entienden las siguientes acciones:</t>
  </si>
  <si>
    <r>
      <t>·</t>
    </r>
    <r>
      <rPr>
        <sz val="7"/>
        <color rgb="FF000000"/>
        <rFont val="Times New Roman"/>
        <family val="1"/>
      </rPr>
      <t xml:space="preserve">        </t>
    </r>
    <r>
      <rPr>
        <sz val="9"/>
        <color rgb="FF000000"/>
        <rFont val="Calibri"/>
        <family val="2"/>
      </rPr>
      <t>Elaborar informes de análisis de la incorporación de cambio climático en el proceso de formulación de los Planes de Desarrollo departamentales y municipales y en los Planes de Ordenamiento Territorial.</t>
    </r>
  </si>
  <si>
    <r>
      <t>·</t>
    </r>
    <r>
      <rPr>
        <sz val="7"/>
        <color rgb="FF000000"/>
        <rFont val="Times New Roman"/>
        <family val="1"/>
      </rPr>
      <t xml:space="preserve">        </t>
    </r>
    <r>
      <rPr>
        <sz val="9"/>
        <color rgb="FF000000"/>
        <rFont val="Calibri"/>
        <family val="2"/>
      </rPr>
      <t>Entregar a los territorios documentos con recomendaciones y orientaciones específicas para la incorporación, planificación y ejecución de acciones de cambio climático en los instrumentos de planificación del desarrollo y de ordenamiento territorial</t>
    </r>
  </si>
  <si>
    <r>
      <t>·</t>
    </r>
    <r>
      <rPr>
        <sz val="7"/>
        <color rgb="FF000000"/>
        <rFont val="Times New Roman"/>
        <family val="1"/>
      </rPr>
      <t xml:space="preserve">        </t>
    </r>
    <r>
      <rPr>
        <sz val="9"/>
        <color rgb="FF000000"/>
        <rFont val="Calibri"/>
        <family val="2"/>
      </rPr>
      <t>Elaborar estudios para medir el riesgo climático en la jurisdicción y realizar la socialización con los entes territoriales.</t>
    </r>
  </si>
  <si>
    <r>
      <t>·</t>
    </r>
    <r>
      <rPr>
        <sz val="7"/>
        <color rgb="FF000000"/>
        <rFont val="Times New Roman"/>
        <family val="1"/>
      </rPr>
      <t xml:space="preserve">        </t>
    </r>
    <r>
      <rPr>
        <sz val="9"/>
        <color rgb="FF000000"/>
        <rFont val="Calibri"/>
        <family val="2"/>
      </rPr>
      <t>Elaboración y difusión de estudios sobre las oportunidades del cambio climático a nivel regional.</t>
    </r>
  </si>
  <si>
    <r>
      <t>·</t>
    </r>
    <r>
      <rPr>
        <sz val="7"/>
        <color rgb="FF000000"/>
        <rFont val="Times New Roman"/>
        <family val="1"/>
      </rPr>
      <t xml:space="preserve">        </t>
    </r>
    <r>
      <rPr>
        <sz val="9"/>
        <color rgb="FF000000"/>
        <rFont val="Calibri"/>
        <family val="2"/>
      </rPr>
      <t>Fortalecer los sistemas de información que permitan generar conocimiento del cambio climático y sus efectos a nivel regional y local.</t>
    </r>
  </si>
  <si>
    <r>
      <t>·</t>
    </r>
    <r>
      <rPr>
        <sz val="7"/>
        <color rgb="FF000000"/>
        <rFont val="Times New Roman"/>
        <family val="1"/>
      </rPr>
      <t xml:space="preserve">        </t>
    </r>
    <r>
      <rPr>
        <sz val="9"/>
        <color rgb="FF000000"/>
        <rFont val="Calibri"/>
        <family val="2"/>
      </rPr>
      <t>Realizar eventos de capacitación para la incorporación de cambio climático en los Planes de Desarrollo departamentales y municipales y en los Planes de Ordenamiento Territorial.</t>
    </r>
  </si>
  <si>
    <r>
      <t xml:space="preserve">PETACC </t>
    </r>
    <r>
      <rPr>
        <vertAlign val="subscript"/>
        <sz val="9"/>
        <color rgb="FF000000"/>
        <rFont val="Calibri"/>
        <family val="2"/>
        <scheme val="minor"/>
      </rPr>
      <t>t</t>
    </r>
    <r>
      <rPr>
        <sz val="9"/>
        <color rgb="FF000000"/>
        <rFont val="Calibri"/>
        <family val="2"/>
        <scheme val="minor"/>
      </rPr>
      <t xml:space="preserve"> = Porcentaje de entes territoriales asesorados en la incorporación, planificación y ejecución de cambio climático en los instrumentos de planificación territorial, en el tiempo t.</t>
    </r>
  </si>
  <si>
    <r>
      <t xml:space="preserve">ETACC </t>
    </r>
    <r>
      <rPr>
        <vertAlign val="subscript"/>
        <sz val="9"/>
        <color rgb="FF000000"/>
        <rFont val="Calibri"/>
        <family val="2"/>
        <scheme val="minor"/>
      </rPr>
      <t>t</t>
    </r>
    <r>
      <rPr>
        <sz val="9"/>
        <color rgb="FF000000"/>
        <rFont val="Calibri"/>
        <family val="2"/>
        <scheme val="minor"/>
      </rPr>
      <t xml:space="preserve"> = Número de entes territoriales efectivamente asesorados en la incorporación, planificación y ejecución de cambio climático en los instrumentos de planificación territorial, en el tiempo t.</t>
    </r>
  </si>
  <si>
    <r>
      <t xml:space="preserve">METACC </t>
    </r>
    <r>
      <rPr>
        <vertAlign val="subscript"/>
        <sz val="9"/>
        <color rgb="FF000000"/>
        <rFont val="Calibri"/>
        <family val="2"/>
        <scheme val="minor"/>
      </rPr>
      <t>t</t>
    </r>
    <r>
      <rPr>
        <sz val="9"/>
        <color rgb="FF000000"/>
        <rFont val="Calibri"/>
        <family val="2"/>
        <scheme val="minor"/>
      </rPr>
      <t xml:space="preserve"> = Meta de entes territoriales a ser asesorados en la incorporación, planificación y ejecución de cambio climático en los instrumentos de planificación territorial, en el tiempo t.</t>
    </r>
  </si>
  <si>
    <t>Para su cálculo, se reporta la siguiente información:</t>
  </si>
  <si>
    <t>Variable  (*)</t>
  </si>
  <si>
    <t>Meta de suelos degradados en recuperación o rehabilitación (ha)</t>
  </si>
  <si>
    <t>Áreas de suelos degradados en recuperación o rehabilitación (ha)</t>
  </si>
  <si>
    <t>Porcentaje de suelos degradados en recuperación o rehabilitación (C = B / A)</t>
  </si>
  <si>
    <t>* Valor Acumulado</t>
  </si>
  <si>
    <t>Inversión asociada a recuperación o rehabilitación de suelos degradados (Millones de $)</t>
  </si>
  <si>
    <t>(*) Adicione tantas filas cuantas sean necesarias.</t>
  </si>
  <si>
    <t xml:space="preserve">Tipo de acción </t>
  </si>
  <si>
    <t>Área de intervención (ha)</t>
  </si>
  <si>
    <t>Ppto. inicial</t>
  </si>
  <si>
    <t>Presupuesto Definitivo</t>
  </si>
  <si>
    <r>
      <t>Cuanto más cercano a cien por ciento, mayor es el cumplimiento de las metas establecidas por la Corporación en materia de recuperación o rehabilitación</t>
    </r>
    <r>
      <rPr>
        <b/>
        <sz val="9"/>
        <color rgb="FF000000"/>
        <rFont val="Calibri"/>
        <family val="2"/>
        <scheme val="minor"/>
      </rPr>
      <t xml:space="preserve"> </t>
    </r>
    <r>
      <rPr>
        <sz val="9"/>
        <color rgb="FF000000"/>
        <rFont val="Calibri"/>
        <family val="2"/>
        <scheme val="minor"/>
      </rPr>
      <t>de suelos degradados.</t>
    </r>
  </si>
  <si>
    <t>Se pueden presentar situaciones de orden operativo, financiero, político y social que pueden afectar los presupuestos y los cronogramas definidos en el Plan de Acción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</si>
  <si>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suelos degradados en recuperación o rehabilitación. (Versión 1.0).</t>
    </r>
    <r>
      <rPr>
        <sz val="9"/>
        <color rgb="FF000000"/>
        <rFont val="Calibri"/>
        <family val="2"/>
        <scheme val="minor"/>
      </rPr>
      <t xml:space="preserve"> Ministerio de Ambiente y Desarrollo Sostenible MADS, DGOAT-SINA y DAASU.</t>
    </r>
  </si>
  <si>
    <t>Es la relación entre la superficie de suelos en restauración y en rehabilitación, con respecto a la meta de suelos en restauración y rehabilitación priorizadas por la Corporación.</t>
  </si>
  <si>
    <t>El indicador mide el cumplimiento de las metas de la Corporación en materia de restauración y rehabilitación de suelos, como contribución a la implementación regional de la Política de Gestión Sostenible del Suelo.</t>
  </si>
  <si>
    <t>Normas soporte:</t>
  </si>
  <si>
    <t>Ley 99 de 1993</t>
  </si>
  <si>
    <t>Decreto 1076 de 2015. Artículo 2.2.1.1.18.7. “En todo caso los propietarios están obligados a…… cooperar en las labores de prevención o corrección que adelante la autoridad ambiental competente”</t>
  </si>
  <si>
    <t>La estrategia transversal “Crecimiento Verde” del Plan Nacional de Desarrollo 2014-2018, “Todos por un nuevo país: Paz, Equidad y Educación”, tiene entre sus objetivos: “Proteger y asegurar el uso sostenible del capital natural y mejorar la calidad y la gobernanza ambiental”, y plantea como una de sus acciones prioritarias, aprobar e implementar la política para la gestión sostenible del suelo, “(…) a través de la cual se definirán los lineamientos para su uso sostenible relacionados con 1) promover la investigación, innovación y transferencia de tecnología para el conocimiento de los suelos, su conservación, recuperación, uso y manejo sostenible; 2) articular instrumentos normativos relacionados con la gestión del suelo y; 3) adelantar procesos de monitoreo y seguimiento a la calidad de los suelos”.</t>
  </si>
  <si>
    <t>Política de Gestión Sostenible del Suelo</t>
  </si>
  <si>
    <t>La Política de Gestión Sostenible del Suelo concibe los suelos como sistemas complejos y dinámicos, que se constituyen en componente fundamental del ambiente, y cumplen múltiples funciones vitales para la supervivencia humana y las relaciones sociales. Entre los servicios ecosistémicos asociados al suelo se destacan: producción de alimentos; filtrado e intercambio de gases; depuración de la contaminación; regulación climática e hídrica; ciclado de nutrientes; filtrado de agua; soporte para industria, infraestructura y turismo; entre otros.</t>
  </si>
  <si>
    <t>Los suelos hacen parte de la diversidad natural y biológica y están compuestos por minerales, agua, aire y organismos vivos; sus usos son esencialmente culturales, según las prácticas y las costumbres de los individuos y las comunidades, las cuales están predeterminadas por normas, reglas u orientaciones sociales, comunitarias o estatales.</t>
  </si>
  <si>
    <t>Así mismo, son indispensables y determinantes para la estructura y el funcionamiento de los ciclos del agua, del aire y de los nutrientes, así como para la biodiversidad. Esto en razón a que el suelo es parte esencial de los ciclos biogeoquímicos, en los cuales hay distribución, transporte, almacenamiento y transformación de materiales y energía necesarios para la vida en el planeta.</t>
  </si>
  <si>
    <t>A pesar de su importancia, el uso insostenible del suelo, entre otras actividades antrópicas, ocasiona su degradación, la cual resulta particularmente preocupante, por el efecto negativo en los ecosistemas, los organismos y las comunidades.</t>
  </si>
  <si>
    <t>Los procesos de degradación más relevantes en Colombia son la erosión, el sellamiento de suelos, la contaminación, la pérdida de la materia orgánica, la salinización, la compactación y la desertificación.</t>
  </si>
  <si>
    <t>Los procesos de recuperación o rehabilitación de suelos degradados deben dar cuenta de las acciones adelantadas para el mejoramiento de las condiciones del suelo (propiedades físicas, químicas y bilógicas) y las acciones para el monitoreo y seguimiento al mejoramiento de su calidad de acuerdo con las orientaciones establecidas en la Política para la Gestión Sostenible del Suelo. La Corporación partiendo de la información línea base disponible deberá identificar y priorizar las áreas con suelos degradados a intervenir, las cuales serán objeto de seguimiento al presente indicador.</t>
  </si>
  <si>
    <t>Entre la información línea base, se encuentra el mapa de degradación de suelos por erosión a escala 1:100.000 elaborado por el IDEAM y el MADS, los estudios de suelos e información del IGAC, las investigaciones desarrolladas por los Institutos de Investigación y las Universidades y la generada por las Corporaciones.</t>
  </si>
  <si>
    <t>Porcentaje de suelos degradados en recuperación o rehabilitación.</t>
  </si>
  <si>
    <r>
      <t xml:space="preserve">PSER </t>
    </r>
    <r>
      <rPr>
        <vertAlign val="subscript"/>
        <sz val="9"/>
        <color rgb="FF000000"/>
        <rFont val="Calibri"/>
        <family val="2"/>
        <scheme val="minor"/>
      </rPr>
      <t>t</t>
    </r>
    <r>
      <rPr>
        <sz val="9"/>
        <color rgb="FF000000"/>
        <rFont val="Calibri"/>
        <family val="2"/>
        <scheme val="minor"/>
      </rPr>
      <t xml:space="preserve"> = Porcentaje de suelos degradados en recuperación o rehabilitación, en el tiempo t.</t>
    </r>
  </si>
  <si>
    <r>
      <t xml:space="preserve">SER </t>
    </r>
    <r>
      <rPr>
        <vertAlign val="subscript"/>
        <sz val="9"/>
        <color rgb="FF000000"/>
        <rFont val="Calibri"/>
        <family val="2"/>
        <scheme val="minor"/>
      </rPr>
      <t>it</t>
    </r>
    <r>
      <rPr>
        <sz val="9"/>
        <color rgb="FF000000"/>
        <rFont val="Calibri"/>
        <family val="2"/>
        <scheme val="minor"/>
      </rPr>
      <t xml:space="preserve"> = Superficie de suelos degradados en recuperación o rehabilitación (ha), en el tiempo t.</t>
    </r>
  </si>
  <si>
    <r>
      <t xml:space="preserve">MSER </t>
    </r>
    <r>
      <rPr>
        <vertAlign val="subscript"/>
        <sz val="9"/>
        <color rgb="FF000000"/>
        <rFont val="Calibri"/>
        <family val="2"/>
        <scheme val="minor"/>
      </rPr>
      <t>it</t>
    </r>
    <r>
      <rPr>
        <sz val="9"/>
        <color rgb="FF000000"/>
        <rFont val="Calibri"/>
        <family val="2"/>
        <scheme val="minor"/>
      </rPr>
      <t xml:space="preserve"> = Meta de suelos degradados en recuperación o rehabilitación (ha), en el tiempo t.</t>
    </r>
  </si>
  <si>
    <r>
      <t xml:space="preserve">IRSD </t>
    </r>
    <r>
      <rPr>
        <vertAlign val="subscript"/>
        <sz val="9"/>
        <color rgb="FF000000"/>
        <rFont val="Calibri"/>
        <family val="2"/>
        <scheme val="minor"/>
      </rPr>
      <t>t</t>
    </r>
    <r>
      <rPr>
        <sz val="9"/>
        <color rgb="FF000000"/>
        <rFont val="Calibri"/>
        <family val="2"/>
        <scheme val="minor"/>
      </rPr>
      <t xml:space="preserve"> = Inversión asociada a recuperación o rehabilitación de suelos degradados, en el año t.</t>
    </r>
  </si>
  <si>
    <r>
      <t xml:space="preserve">PDARSD </t>
    </r>
    <r>
      <rPr>
        <vertAlign val="subscript"/>
        <sz val="9"/>
        <color rgb="FF000000"/>
        <rFont val="Calibri"/>
        <family val="2"/>
        <scheme val="minor"/>
      </rPr>
      <t>i</t>
    </r>
    <r>
      <rPr>
        <sz val="9"/>
        <color rgb="FF000000"/>
        <rFont val="Calibri"/>
        <family val="2"/>
        <scheme val="minor"/>
      </rPr>
      <t xml:space="preserve"> = Presupuesto definitivo asociado a la ejecución de la acción o proyecto i relacionado con la recuperación o rehabilitación de suelos degradados, en el año t.</t>
    </r>
  </si>
  <si>
    <t>Continentales</t>
  </si>
  <si>
    <t>Marinas, costeras  e Insulares (*)</t>
  </si>
  <si>
    <t>Número de áreas protegidas inscritas en el RUNAP a 31/12/2023 (número)</t>
  </si>
  <si>
    <t>Superficie de áreas protegidas inscritas en el RUNAP a 31/12/2023 (ha)</t>
  </si>
  <si>
    <t>Meta de áreas protegidas regionales a ser homologadas o recategorizadas, e inscritas en el RUNAP en el cuatrienio (ha)</t>
  </si>
  <si>
    <t xml:space="preserve">Meta total de nuevas áreas protegidas a ser inscritas en el RUNAP en el cuatrienio (ha) </t>
  </si>
  <si>
    <t>Número total de áreas protegidas regionales declaradas, homologadas o recategorizadas, e inscritas en el RUNAP a 31/12/2027 (número)</t>
  </si>
  <si>
    <t>Superficie total de áreas protegidas regionales declaradas, homologadas o recategorizadas, inscritas en el RUNAP a 31/12/2027 (ha) (C+D)</t>
  </si>
  <si>
    <t>(*) si aplica. Para evitar doble contabilidad, se clasifican en el grupo de áreas marinas, costeras e insulares, aquellas áreas protegidas con superficie tanto en áreas marinas y continentales.</t>
  </si>
  <si>
    <t>AREAS PROTEGIDAS CONTINENTALES</t>
  </si>
  <si>
    <t>Número de áreas protegidas en proceso de declaratoria (*)</t>
  </si>
  <si>
    <t>Meta de áreas inscritas en el RUNAP</t>
  </si>
  <si>
    <t>Sin iniciar</t>
  </si>
  <si>
    <t>FASE I: Preparación</t>
  </si>
  <si>
    <t>FASE II: Aprestamiento</t>
  </si>
  <si>
    <t>FASE III: Declaratoria o Ampliación</t>
  </si>
  <si>
    <t>Inscritas en el RUNAP</t>
  </si>
  <si>
    <t>(*) Ubique cada área protegida sólo en la última etapa que se encuentre</t>
  </si>
  <si>
    <t>La suma de las áreas protegidas debe ser igual a la meta de número de áreas protegidas en el cuatrienio</t>
  </si>
  <si>
    <t>Superficie de áreas protegidas en proceso de declaratoria (*)</t>
  </si>
  <si>
    <t>(*) Ubique la superficie de cada área protegida sólo en la última etapa que se encuentre</t>
  </si>
  <si>
    <t>La suma de las áreas protegidas debe ser igual a la meta de superficie de áreas protegidas en el cuatrienio.</t>
  </si>
  <si>
    <t>AREAS PROTEGIDAS MARINAS, COSTERAS E INSULARES</t>
  </si>
  <si>
    <t>Inscrita en el RUNAP</t>
  </si>
  <si>
    <t>Relación de áreas protegidas en proceso de declaración</t>
  </si>
  <si>
    <t>Nombre de área protegida</t>
  </si>
  <si>
    <t>Tipo (continental, marina, costera, insular)</t>
  </si>
  <si>
    <t>Categoría</t>
  </si>
  <si>
    <t>Superficie en acto administrativo (ha) (*)</t>
  </si>
  <si>
    <t>Superficie en shape (ha)(a)</t>
  </si>
  <si>
    <t>Estado de avance (b)</t>
  </si>
  <si>
    <t>Acto administrativo</t>
  </si>
  <si>
    <t>de declaratoria</t>
  </si>
  <si>
    <t>(a) superficie estimada</t>
  </si>
  <si>
    <t>(b) en preparación, en aprestamiento, en declaración y declarado. Si está declarado, escriba el número del acto administrativo correspondiente.</t>
  </si>
  <si>
    <t>Resumen del Indicador</t>
  </si>
  <si>
    <t>Meta de áreas inscritas en el RUNAP (ha)</t>
  </si>
  <si>
    <t>Superficie total de áreas protegidas regionales declaradas, homologadas o recategorizadas, inscritas en el RUNAP</t>
  </si>
  <si>
    <t>Cuanto más cercano a cien por ciento, mayor es el cumplimiento de las metas establecidas por la Corporación en materia de declaración de nuevas áreas protegidas.</t>
  </si>
  <si>
    <t>Se pueden llegar a presentar superposiciones en áreas protegidas declaradas u homologadas, es decir, que sobre una misma área se hayan declarado una figura regional o una nacional, con distintas definiciones y regímenes de manejo. Para efectos del presente indicador sólo se cuantificará una vez el área, eliminando en el reporte de área las superposiciones, es decir, que se deberá contar solo una vez las áreas traslapadas.</t>
  </si>
  <si>
    <r>
      <t>Lo anterior teniendo en cuenta que el artículo 2.2.2.1.3.5 del Decreto 1076 de 2015 (artículo 26 del Decreto 2372 de 2010) contempla que “</t>
    </r>
    <r>
      <rPr>
        <i/>
        <sz val="9"/>
        <color rgb="FF000000"/>
        <rFont val="Calibri"/>
        <family val="2"/>
        <scheme val="minor"/>
      </rPr>
      <t>No podrán superponerse categorías de manejo de áreas públicas</t>
    </r>
    <r>
      <rPr>
        <sz val="9"/>
        <color rgb="FF000000"/>
        <rFont val="Calibri"/>
        <family val="2"/>
        <scheme val="minor"/>
      </rPr>
      <t xml:space="preserve">”. Por tal razón, recomendamos a las Autoridades Ambientales revisar la información oficial que se encuentra en el RUNAP y cotejarla con sus procesos de declaratoria para evitar traslapes que pueden llegar a limitar el registro de las áreas protegidas en el RUNAP. </t>
    </r>
  </si>
  <si>
    <r>
      <t>Hoja Metodológica de referencia:</t>
    </r>
    <r>
      <rPr>
        <sz val="9"/>
        <color rgb="FF000000"/>
        <rFont val="Calibri"/>
        <family val="2"/>
        <scheme val="minor"/>
      </rPr>
      <t xml:space="preserve"> MADS (2016). </t>
    </r>
    <r>
      <rPr>
        <i/>
        <sz val="9"/>
        <color rgb="FF000000"/>
        <rFont val="Calibri"/>
        <family val="2"/>
        <scheme val="minor"/>
      </rPr>
      <t>Hoja metodológica Porcentaje de la Superficie de áreas protegidas regionales declaradas, homologadas o recategorizadas, inscritas en el RUNAP (Versión 1.0).</t>
    </r>
    <r>
      <rPr>
        <sz val="9"/>
        <color rgb="FF000000"/>
        <rFont val="Calibri"/>
        <family val="2"/>
        <scheme val="minor"/>
      </rPr>
      <t xml:space="preserve"> Ministerio de Ambiente y Desarrollo Sostenible MADS y Parques Nacionales de Colombia.</t>
    </r>
  </si>
  <si>
    <t>Se recomienda a las Autoridades Ambientales enviar adicionalmente reportes cualitativos del avance de los procesos de declaratoria regionales de manera periódica (mensualmente) a Parques Nacionales Naturales de Colombia, dado que en el marco de la Coordinación del SINAP y Administración del RUNAP debe entregar el respectivo reporte oficial al DNP y diferentes entidades.</t>
  </si>
  <si>
    <t>Mide la superficie en hectáreas de las áreas protegidas regionales, declaradas homologadas o recategorizadas inscritas en el RUNAP, con respecto a la meta de áreas protegidas regionales definida en el Plan de Acción de la Corporación. Comprende las áreas protegidas tanto continentales como marinas, costeras e insulares.</t>
  </si>
  <si>
    <t>El indicador busca hacer seguimiento a la contribución de las CAR a la Política Nacional de Gestión Integral de la Biodiversidad y sus Servicios Ecosistémicos y específicamente a la estrategia de declaración de áreas protegidas.</t>
  </si>
  <si>
    <t>Contribución a la Meta del plan de desarrollo (Hectáreas de Áreas Protegidas declaradas en el SINAP)</t>
  </si>
  <si>
    <t>Resolución 1125 de 2015.</t>
  </si>
  <si>
    <t>Política Nacional de Gestión Integral de la Biodiversidad y sus Servicios Ecosistémicos.</t>
  </si>
  <si>
    <t>Ruta declaratoria de áreas protegidas del Sistema Nacional de Áreas Protegidas (SINAP).</t>
  </si>
  <si>
    <t>Plan Nacional de Desarrollo 2014-2018.</t>
  </si>
  <si>
    <t>El Convenio sobre Diversidad Biológica, aprobado por la Ley 165 de 1994, señala que los objetivos de conservación de la biodiversidad que se persiguen son: la conservación de la diversidad, la utilización sostenible de sus componentes y la participación justa y equitativa en los beneficios que se deriven del uso de recursos genéticos.</t>
  </si>
  <si>
    <t>La Decisión VII.28 de la Séptima Conferencia de las Partes -COP 7- del Convenio sobre Diversidad Biológica, aprobó el Programa Temático de Áreas Protegidas que confirma que es indispensable hacer esfuerzos para establecer y mantener sistemas de áreas protegidas, aplicando el enfoque ecosistémico con el objetivo de establecer y mantener sistemas completos, eficazmente manejados y ecológicamente representativos de áreas protegidas.</t>
  </si>
  <si>
    <r>
      <t xml:space="preserve">La Meta 11 de Aichi planteada en el marco del plan estratégico de biodiversidad definido en Nagoya establece que para </t>
    </r>
    <r>
      <rPr>
        <b/>
        <sz val="9"/>
        <color rgb="FF000000"/>
        <rFont val="Calibri"/>
        <family val="2"/>
        <scheme val="minor"/>
      </rPr>
      <t xml:space="preserve">2020, </t>
    </r>
    <r>
      <rPr>
        <sz val="9"/>
        <color rgb="FF000000"/>
        <rFont val="Calibri"/>
        <family val="2"/>
        <scheme val="minor"/>
      </rPr>
      <t xml:space="preserve">al menos el </t>
    </r>
    <r>
      <rPr>
        <b/>
        <sz val="9"/>
        <color rgb="FF000000"/>
        <rFont val="Calibri"/>
        <family val="2"/>
        <scheme val="minor"/>
      </rPr>
      <t xml:space="preserve">17 por ciento de las zonas terrestres </t>
    </r>
    <r>
      <rPr>
        <sz val="9"/>
        <color rgb="FF000000"/>
        <rFont val="Calibri"/>
        <family val="2"/>
        <scheme val="minor"/>
      </rPr>
      <t xml:space="preserve">y de aguas continentales y el </t>
    </r>
    <r>
      <rPr>
        <b/>
        <sz val="9"/>
        <color rgb="FF000000"/>
        <rFont val="Calibri"/>
        <family val="2"/>
        <scheme val="minor"/>
      </rPr>
      <t xml:space="preserve">10 por ciento de las zonas marinas y costeras, </t>
    </r>
    <r>
      <rPr>
        <sz val="9"/>
        <color rgb="FF000000"/>
        <rFont val="Calibri"/>
        <family val="2"/>
        <scheme val="minor"/>
      </rPr>
      <t xml:space="preserve">especialmente aquellas de particular importancia para la diversidad biológica y los servicios de los ecosistemas, </t>
    </r>
    <r>
      <rPr>
        <b/>
        <sz val="9"/>
        <color rgb="FF000000"/>
        <rFont val="Calibri"/>
        <family val="2"/>
        <scheme val="minor"/>
      </rPr>
      <t xml:space="preserve">se conservan por medio de sistemas de áreas protegidas administrados de manera eficaz y equitativa, ecológicamente representativos y bien conectados </t>
    </r>
    <r>
      <rPr>
        <sz val="9"/>
        <color rgb="FF000000"/>
        <rFont val="Calibri"/>
        <family val="2"/>
        <scheme val="minor"/>
      </rPr>
      <t>y otras medidas de conservación eficaces basadas en áreas, y están integradas en los paisajes terrestres y marinos más amplios.</t>
    </r>
  </si>
  <si>
    <t>En tal sentido, el Decreto 1076 de 2015 define un área protegida como una superficie definida geográficamente que haya sido designada, regulada y administrada a fin de alcanzar objetivos específicos de conservación.</t>
  </si>
  <si>
    <t>De acuerdo con el Decreto 1076 de 2015, las categorías de áreas protegidas son: Sistema de Parques Nacionales Naturales, Reserva Forestal Protectora Nacional, Distrito de Manejo Integrado Nacional, Reserva Forestal Protectora Regional, Distrito de Manejo Integrado Regional, Distrito de Conservación de Suelos, Área de Recreación y Reserva Natural de la Sociedad Civil.</t>
  </si>
  <si>
    <r>
      <t xml:space="preserve">PAPR </t>
    </r>
    <r>
      <rPr>
        <vertAlign val="subscript"/>
        <sz val="9"/>
        <color rgb="FF000000"/>
        <rFont val="Calibri"/>
        <family val="2"/>
        <scheme val="minor"/>
      </rPr>
      <t>t</t>
    </r>
    <r>
      <rPr>
        <sz val="9"/>
        <color rgb="FF000000"/>
        <rFont val="Calibri"/>
        <family val="2"/>
        <scheme val="minor"/>
      </rPr>
      <t xml:space="preserve"> = Porcentaje de áreas protegidas regionales declaradas, homologadas o recategorizadas, inscritas en el RUNAP, en el tiempo t.</t>
    </r>
  </si>
  <si>
    <r>
      <t xml:space="preserve">SAPR </t>
    </r>
    <r>
      <rPr>
        <vertAlign val="subscript"/>
        <sz val="9"/>
        <color rgb="FF000000"/>
        <rFont val="Calibri"/>
        <family val="2"/>
        <scheme val="minor"/>
      </rPr>
      <t>it</t>
    </r>
    <r>
      <rPr>
        <sz val="9"/>
        <color rgb="FF000000"/>
        <rFont val="Calibri"/>
        <family val="2"/>
        <scheme val="minor"/>
      </rPr>
      <t xml:space="preserve"> = Superficie de áreas protegidas regionales declaradas, homologadas o recategorizadas, inscritas en el RUNAP (ha), en el tiempo t.</t>
    </r>
  </si>
  <si>
    <r>
      <t xml:space="preserve">MAPR </t>
    </r>
    <r>
      <rPr>
        <vertAlign val="subscript"/>
        <sz val="9"/>
        <color rgb="FF000000"/>
        <rFont val="Calibri"/>
        <family val="2"/>
        <scheme val="minor"/>
      </rPr>
      <t>it</t>
    </r>
    <r>
      <rPr>
        <sz val="9"/>
        <color rgb="FF000000"/>
        <rFont val="Calibri"/>
        <family val="2"/>
        <scheme val="minor"/>
      </rPr>
      <t xml:space="preserve"> = Meta de áreas protegidas regionales declaradas, homologadas o recategorizadas, inscritas en el RUNAP (ha), en el tiempo t.</t>
    </r>
  </si>
  <si>
    <t>NO APLICA</t>
  </si>
  <si>
    <t>Reporte de avance</t>
  </si>
  <si>
    <t>Etapa</t>
  </si>
  <si>
    <t>Páramos delimitados por el MADS (número) ubicados en la jurisdicción de la Corporación</t>
  </si>
  <si>
    <t>Actos Administrativos de la CAR que adoptan la Zonificación y régimen de usos de páramos (número)</t>
  </si>
  <si>
    <t>Relación de páramos delimitados por el MADS, con zonificación y régimen de usos adoptados por la CAR</t>
  </si>
  <si>
    <t>Nombre del páramo</t>
  </si>
  <si>
    <t>Estado de avance</t>
  </si>
  <si>
    <t>Cuanto más cercano a cien por ciento, mayor es el cumplimiento de las metas de la autoridad ambiental en la gestión de paramos ubicados en la jurisdicción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</si>
  <si>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páramos delimitados, con zonificación y régimen de usos (Versión 1.0).</t>
    </r>
    <r>
      <rPr>
        <sz val="9"/>
        <color rgb="FF000000"/>
        <rFont val="Calibri"/>
        <family val="2"/>
        <scheme val="minor"/>
      </rPr>
      <t xml:space="preserve"> Ministerio de Ambiente y Desarrollo Sostenible MADS, DGOAT-SINA y DBBSE.</t>
    </r>
  </si>
  <si>
    <t>Observaciones.</t>
  </si>
  <si>
    <t>Es el porcentaje de páramos con zonificación y régimen de usos adoptados por la CAR, en relación con los páramos delimitados por el MADS en la jurisdicción de la Corporación.</t>
  </si>
  <si>
    <t>Mide el avance en la zonificación y en la determinación del régimen de usos, de las áreas de páramo delimitadas por el MADS, que están ubicados en la jurisdicción de la Corporación. De esta manera, el indicador busca hacer seguimiento a la contribución de las CAR a la ejecución de la Política Nacional de Gestión Integral de la Biodiversidad y sus Servicios Ecosistémicos.</t>
  </si>
  <si>
    <t>Ley 1753 de 2015</t>
  </si>
  <si>
    <t>Resolución 769 de 2002</t>
  </si>
  <si>
    <t>Resolución 839 de 2003</t>
  </si>
  <si>
    <t>Resolución 1128 de 2006</t>
  </si>
  <si>
    <t>Resolución 937 de 2011</t>
  </si>
  <si>
    <t>Los ecosistemas de páramos han sido reconocidos como áreas de especial importancia ecológica que cuentan con una protección especial por parte del Estado, toda vez que resultan de vital importancia por los servicios ecosistémicos que prestan a la población colombiana, especialmente los relacionados con la estabilidad de los ciclos climáticos e hidrológicos y con la regulación de los flujos de agua en cantidad y calidad.</t>
  </si>
  <si>
    <t>Por ello, el artículo 1° de la Ley 99 de 1993, establece entre los Principios Generales Ambientales que las zonas de páramos, subpáramos, los nacimientos de agua y las zonas de recarga de acuíferos serán objeto de protección especial.</t>
  </si>
  <si>
    <t>El artículo 173 de la Ley 1753 de 2015 determina que en las áreas delimitadas como páramos no se podrán adelantar actividades agropecuarias ni de exploración o explotación de recursos naturales no renovables, ni construcción de refinerías de hidrocarburos.</t>
  </si>
  <si>
    <t>El Parágrafo 3 del mencionado artículo establece que “dentro de los tres (3) años siguientes a la delimitación, las autoridades ambientales deberán zonificar y determinar el régimen de usos del área de páramo delimitada, de acuerdo con los lineamientos que para el efecto defina el Ministerio de Ambiente y Desarrollo Sostenible”.</t>
  </si>
  <si>
    <r>
      <t xml:space="preserve">PPDZRU </t>
    </r>
    <r>
      <rPr>
        <vertAlign val="subscript"/>
        <sz val="9"/>
        <color rgb="FF000000"/>
        <rFont val="Calibri"/>
        <family val="2"/>
        <scheme val="minor"/>
      </rPr>
      <t>t</t>
    </r>
    <r>
      <rPr>
        <sz val="9"/>
        <color rgb="FF000000"/>
        <rFont val="Calibri"/>
        <family val="2"/>
        <scheme val="minor"/>
      </rPr>
      <t xml:space="preserve"> = Porcentaje de los páramos delimitados por el MADS, a los cuales la CAR les expide el Acto Administrativo de zonificación y régimen de usos, en el tiempo t.</t>
    </r>
  </si>
  <si>
    <r>
      <t xml:space="preserve">PZRU </t>
    </r>
    <r>
      <rPr>
        <vertAlign val="subscript"/>
        <sz val="9"/>
        <color rgb="FF000000"/>
        <rFont val="Calibri"/>
        <family val="2"/>
        <scheme val="minor"/>
      </rPr>
      <t>it</t>
    </r>
    <r>
      <rPr>
        <sz val="9"/>
        <color rgb="FF000000"/>
        <rFont val="Calibri"/>
        <family val="2"/>
        <scheme val="minor"/>
      </rPr>
      <t xml:space="preserve"> = Número de páramos previamente delimitados por el MADS en la jurisdicción de la CAR, a los cuales la CAR les expide el Acto Administrativo de zonificación y régimen de usos, en el tiempo t.</t>
    </r>
  </si>
  <si>
    <r>
      <t xml:space="preserve">PD </t>
    </r>
    <r>
      <rPr>
        <vertAlign val="subscript"/>
        <sz val="9"/>
        <color rgb="FF000000"/>
        <rFont val="Calibri"/>
        <family val="2"/>
        <scheme val="minor"/>
      </rPr>
      <t>it</t>
    </r>
    <r>
      <rPr>
        <sz val="9"/>
        <color rgb="FF000000"/>
        <rFont val="Calibri"/>
        <family val="2"/>
        <scheme val="minor"/>
      </rPr>
      <t xml:space="preserve"> = Número de páramos delimitados por el MADS en la jurisdicción de la CAR, en el tiempo t.</t>
    </r>
  </si>
  <si>
    <t>Ponderaciones de referencia</t>
  </si>
  <si>
    <t>NO SE REPORTA</t>
  </si>
  <si>
    <t>Descripción</t>
  </si>
  <si>
    <t>Ponderación</t>
  </si>
  <si>
    <t>Preparación</t>
  </si>
  <si>
    <t xml:space="preserve">Definición de la unidad objeto de ordenación forestal
Asignación de recursos
Inicio del proceso pre y contractual
Conformación del equipo de trabajo  </t>
  </si>
  <si>
    <t>Superficie cubierta en el Plan de Ordenación Forestal adoptado a 31/12/2023 (ha)</t>
  </si>
  <si>
    <t>Aprestamiento</t>
  </si>
  <si>
    <t>Consulta, validación y digitalización de información secundaria
Procesamiento e interpretación de imágenes satelitales
Generación de información cartográfica preliminar
Definición de metodología para levantamiento de información primaria</t>
  </si>
  <si>
    <t>Meta de nuevas hectáreas forestales a ser ordenadas en el Plan de Ordenación Forestal en el cuatrienio (ha)</t>
  </si>
  <si>
    <t>Logística</t>
  </si>
  <si>
    <t>Socialización y acuerdos con actores regionales y locales
Chequeo cartografía en campo
Desarrollo del premuestreo, ajuste y realización del inventario forestal
Desarrollo del componente fauna
Desarrollo del componente socieconomico
Desarrollo del componente suelos</t>
  </si>
  <si>
    <t>Meta de hectáreas forestales a ser actualizadas en el Plan de Ordenación Forestal en el cuatrienio (ha) -si aplica-</t>
  </si>
  <si>
    <t>Oficina</t>
  </si>
  <si>
    <t xml:space="preserve">Procesamiento y análisis de información primaria
Propuesta zonificación inicial de la UOF
Propuesta de zonificación de las áreas forestales que componen la UOF
 Formulación del POF para cada área forestal de la UOF
</t>
  </si>
  <si>
    <t>Meta: hectáreas forestales sujeto de ordenación en el cuatrienio (ha) (B+C)</t>
  </si>
  <si>
    <t>Formulación</t>
  </si>
  <si>
    <t>Socialización versión premiminar de los POF
Armonización de los POF con actores locales y regionales
Edición y ajustes de los POF</t>
  </si>
  <si>
    <t>Superficie total del Plan de Ordenación Forestal a 31/12/2027 (ha)</t>
  </si>
  <si>
    <t>Aprobación</t>
  </si>
  <si>
    <t>Aprobación de los POF por el Consejo Directivo de la autoridad ambiental competente</t>
  </si>
  <si>
    <t>Actividades de referencia  en el proceso de formulación, implementación y seguimiento del Plan de Ordenación Forestal</t>
  </si>
  <si>
    <t>Superficie a ser ordenada en el Plan de Ordenación Forestal (*)</t>
  </si>
  <si>
    <t>Avance (Ponderación acumulada)</t>
  </si>
  <si>
    <t>Meta: hectáreas forestales sujeto de ordenación (a)</t>
  </si>
  <si>
    <t>En formulación</t>
  </si>
  <si>
    <t>En actualización</t>
  </si>
  <si>
    <t>Plan forestal adoptado</t>
  </si>
  <si>
    <t>Superfice de avance anual (ha)</t>
  </si>
  <si>
    <t>(*) Ubique cada superficie sólo en la última etapa que se encuentre</t>
  </si>
  <si>
    <t>Avance Cuatrienal (%)</t>
  </si>
  <si>
    <t>La suma de la superficie de las áreas en proceso de ordenación debe ser igual a la meta de hectáreas forestales a ser ordenadas.</t>
  </si>
  <si>
    <t>Meta de avance anual (%)</t>
  </si>
  <si>
    <t>Relación de áreas a ser ordenadas en el Plan de Ordenación Forestal</t>
  </si>
  <si>
    <t>Meta de avance anual (ha)</t>
  </si>
  <si>
    <t>Nombre del área a ser ordenada</t>
  </si>
  <si>
    <t>Municipios donde se ubica</t>
  </si>
  <si>
    <t>Superficie (ha)</t>
  </si>
  <si>
    <t>Estado de avance (a)</t>
  </si>
  <si>
    <t>Acto administrativo de adopción</t>
  </si>
  <si>
    <t>Determinación de la Meta de Avance Anual</t>
  </si>
  <si>
    <t>Ponderador acumulado esperado en cada fase</t>
  </si>
  <si>
    <t>Hectareas</t>
  </si>
  <si>
    <t>Avance esperado (Ponderación acumulada)</t>
  </si>
  <si>
    <t>(a) en formulación, en actualización, en adopción, adoptado. Si está adoptado, escriba el número del acto administrativo correspondiente.</t>
  </si>
  <si>
    <t>Cuanto más cercano a cien por ciento, mayor es el cumplimiento de las metas establecidas por la Corporación en materia de ordenación de las áreas forestales.</t>
  </si>
  <si>
    <t>Meta de avance anual ponderada (ha)</t>
  </si>
  <si>
    <r>
      <t>Hoja Metodológica de referencia:</t>
    </r>
    <r>
      <rPr>
        <sz val="9"/>
        <color rgb="FF000000"/>
        <rFont val="Calibri"/>
        <family val="2"/>
        <scheme val="minor"/>
      </rPr>
      <t xml:space="preserve"> MADS (2016). </t>
    </r>
    <r>
      <rPr>
        <i/>
        <sz val="9"/>
        <color rgb="FF000000"/>
        <rFont val="Calibri"/>
        <family val="2"/>
        <scheme val="minor"/>
      </rPr>
      <t>Hoja metodológica Porcentaje de avance en la formulación del Plan de Ordenación Forestal (Versión 1.0).</t>
    </r>
    <r>
      <rPr>
        <sz val="9"/>
        <color rgb="FF000000"/>
        <rFont val="Calibri"/>
        <family val="2"/>
        <scheme val="minor"/>
      </rPr>
      <t xml:space="preserve"> Ministerio de Ambiente y Desarrollo Sostenible MADS, DGOAT-SINA y DBBSE.</t>
    </r>
  </si>
  <si>
    <t>Es el porcentaje de avance en la formulación del Plan de Ordenación Forestal, con respecto a la meta de Ordenación Forestal definida en el Plan de Acción de la Corporación.</t>
  </si>
  <si>
    <t>Mide el avance del Plan de Ordenación Forestal, con respecto a la meta de Ordenación Forestal definida en el Plan de Acción de la Corporación. De esta manera, el indicador busca hacer seguimiento a la contribución de las CAR a la Política Nacional de Gestión Integral de la Biodiversidad y sus Servicios Ecosistémicos, así como a los instrumentos de política relacionados con el recurso forestal.</t>
  </si>
  <si>
    <r>
      <t>·</t>
    </r>
    <r>
      <rPr>
        <sz val="7"/>
        <color rgb="FF000000"/>
        <rFont val="Times New Roman"/>
        <family val="1"/>
      </rPr>
      <t xml:space="preserve">        </t>
    </r>
    <r>
      <rPr>
        <sz val="9"/>
        <color rgb="FF000000"/>
        <rFont val="Calibri"/>
        <family val="2"/>
      </rPr>
      <t>Ley 2ª de 1959</t>
    </r>
  </si>
  <si>
    <r>
      <t>·</t>
    </r>
    <r>
      <rPr>
        <sz val="7"/>
        <color rgb="FF000000"/>
        <rFont val="Times New Roman"/>
        <family val="1"/>
      </rPr>
      <t xml:space="preserve">        </t>
    </r>
    <r>
      <rPr>
        <sz val="9"/>
        <color rgb="FF000000"/>
        <rFont val="Calibri"/>
        <family val="2"/>
      </rPr>
      <t>Ley 99 de 1993</t>
    </r>
  </si>
  <si>
    <r>
      <t>·</t>
    </r>
    <r>
      <rPr>
        <sz val="7"/>
        <color rgb="FF000000"/>
        <rFont val="Times New Roman"/>
        <family val="1"/>
      </rPr>
      <t xml:space="preserve">        </t>
    </r>
    <r>
      <rPr>
        <sz val="9"/>
        <color rgb="FF000000"/>
        <rFont val="Calibri"/>
        <family val="2"/>
      </rPr>
      <t>Decreto-Ley 2811 de 1974.</t>
    </r>
  </si>
  <si>
    <r>
      <t>·</t>
    </r>
    <r>
      <rPr>
        <sz val="7"/>
        <color rgb="FF000000"/>
        <rFont val="Times New Roman"/>
        <family val="1"/>
      </rPr>
      <t xml:space="preserve">        </t>
    </r>
    <r>
      <rPr>
        <sz val="9"/>
        <color rgb="FF000000"/>
        <rFont val="Calibri"/>
        <family val="2"/>
      </rPr>
      <t>Decreto 1076 de 2015.</t>
    </r>
  </si>
  <si>
    <t>Los artículos 8°, 79 y 80 de la Constitución Política de Colombia, señalan que es deber del Estado proteger la diversidad e integridad del ambiente, conservar las áreas de especial importancia ecológica, fomentar la educación para el logro de estos fines, planificar el manejo y aprovechamiento de los recursos naturales para garantizar su desarrollo sostenible, su conservación, restauración o sustitución.</t>
  </si>
  <si>
    <t>El Plan de ordenación forestal es el estudio elaborado por las Corporaciones que, fundamentado en la descripción de los aspectos bióticos, abióticos, sociales y económicos, tiene por objeto asegurar que el interesado en utilizar el recurso en un área forestal productora, desarrolle su actividad en forma planificada para así garantizar el manejo adecuado y el aprovechamiento sostenible del recurso</t>
  </si>
  <si>
    <r>
      <t xml:space="preserve">PAPOF </t>
    </r>
    <r>
      <rPr>
        <vertAlign val="subscript"/>
        <sz val="9"/>
        <color rgb="FF000000"/>
        <rFont val="Calibri"/>
        <family val="2"/>
        <scheme val="minor"/>
      </rPr>
      <t>t</t>
    </r>
    <r>
      <rPr>
        <sz val="9"/>
        <color rgb="FF000000"/>
        <rFont val="Calibri"/>
        <family val="2"/>
        <scheme val="minor"/>
      </rPr>
      <t xml:space="preserve"> = Porcentaje de avance en la formulación del Plan de Ordenación Forestal, en el tiempo t.</t>
    </r>
  </si>
  <si>
    <r>
      <t xml:space="preserve">APOF </t>
    </r>
    <r>
      <rPr>
        <vertAlign val="subscript"/>
        <sz val="9"/>
        <color rgb="FF000000"/>
        <rFont val="Calibri"/>
        <family val="2"/>
        <scheme val="minor"/>
      </rPr>
      <t>it</t>
    </r>
    <r>
      <rPr>
        <sz val="9"/>
        <color rgb="FF000000"/>
        <rFont val="Calibri"/>
        <family val="2"/>
        <scheme val="minor"/>
      </rPr>
      <t xml:space="preserve"> = Superficie de avance en la formulación del Plan de Ordenación Forestal (ha), en el tiempo t.</t>
    </r>
  </si>
  <si>
    <r>
      <t xml:space="preserve">MAPOF </t>
    </r>
    <r>
      <rPr>
        <vertAlign val="subscript"/>
        <sz val="9"/>
        <color rgb="FF000000"/>
        <rFont val="Calibri"/>
        <family val="2"/>
        <scheme val="minor"/>
      </rPr>
      <t>it</t>
    </r>
    <r>
      <rPr>
        <sz val="9"/>
        <color rgb="FF000000"/>
        <rFont val="Calibri"/>
        <family val="2"/>
        <scheme val="minor"/>
      </rPr>
      <t xml:space="preserve"> = Meta de avance en la formulación del Plan de Ordenación Forestal (ha), en el tiempo t.</t>
    </r>
  </si>
  <si>
    <t>VARIABLE</t>
  </si>
  <si>
    <t>CONTINENTALES</t>
  </si>
  <si>
    <t>MARINAS, COSTERAS E INSULARES</t>
  </si>
  <si>
    <t>TOTAL</t>
  </si>
  <si>
    <t xml:space="preserve">Número de áreas protegidas cuya administración es responsabilidad de la Corporación Autónoma Regional </t>
  </si>
  <si>
    <t>Número de áreas protegidas con plan de manejo adoptado</t>
  </si>
  <si>
    <t>Número de áreas protegidas con plan de manejo en ejecución</t>
  </si>
  <si>
    <t>Inversión asociada a la ejecución de los planes de manejo de áreas protegidas (Millones de $)</t>
  </si>
  <si>
    <t>Nombre de AP</t>
  </si>
  <si>
    <t>Categoría de AP</t>
  </si>
  <si>
    <t>Ppto.</t>
  </si>
  <si>
    <t>Presupuesto</t>
  </si>
  <si>
    <t>Inicial</t>
  </si>
  <si>
    <t>Definitivo</t>
  </si>
  <si>
    <t>Cuanto más cercano a cien por ciento, mayores son las acciones que la autoridad ambiental realiza para la ejecución de los planes de manejo de las áreas protegidas que están a cargo de la Corporación Autónoma Regional.</t>
  </si>
  <si>
    <r>
      <t>Hoja Metodológica de referencia:</t>
    </r>
    <r>
      <rPr>
        <sz val="9"/>
        <color rgb="FF000000"/>
        <rFont val="Calibri"/>
        <family val="2"/>
        <scheme val="minor"/>
      </rPr>
      <t xml:space="preserve"> MADS (2016). </t>
    </r>
    <r>
      <rPr>
        <i/>
        <sz val="9"/>
        <color rgb="FF000000"/>
        <rFont val="Calibri"/>
        <family val="2"/>
        <scheme val="minor"/>
      </rPr>
      <t>Hoja metodológica Porcentaje de áreas protegidas con planes de manejo en ejecución (Versión 1.0).</t>
    </r>
    <r>
      <rPr>
        <sz val="9"/>
        <color rgb="FF000000"/>
        <rFont val="Calibri"/>
        <family val="2"/>
        <scheme val="minor"/>
      </rPr>
      <t xml:space="preserve"> Ministerio de Ambiente y Desarrollo Sostenible y Parques Nacionales Naturales.</t>
    </r>
  </si>
  <si>
    <t>Se recomienda a las autoridades ambientales que una vez el plan de manejo ya esté aprobado y soportado bajo acto administrativo este sea cargado en la Plataforma del RUNAP. http://runap.parquesnacionales.gov.co)</t>
  </si>
  <si>
    <t xml:space="preserve">Descripción del Indicador </t>
  </si>
  <si>
    <t>Es la relación entre el número de áreas protegidas con planes de manejo en ejecución y el número de áreas protegidas regionales en jurisdicción de la Corporación registradas en el RUNAP, cuya administración es responsabilidad de la autoridad ambiental. Comprende áreas protegidas tanto continentales como marinas, costeras e insulares.</t>
  </si>
  <si>
    <t>El indicador mide que la autoridad ambiental realice acciones dirigidas a la implementación de los planes de manejo de las áreas protegidas, cuya administración es responsabilidad de la autoridad ambiental. De esta manera, la Corporación contribuye a la ejecución a nivel regional de la Política Nacional de Gestión de la Biodiversidad y sus Servicios Ecosistémicos.</t>
  </si>
  <si>
    <t>Política Nacional de Gestión Integral de la Biodiversidad y sus Servicios Ecosistémicos</t>
  </si>
  <si>
    <t>El mencionado Decreto, establece las categorías de áreas protegidas nacionales y regionales.</t>
  </si>
  <si>
    <t>Adicionalmente, el Decreto ibídem, establece que cada una de las áreas protegidas que integran el SINAP contarán con un plan de manejo que será el principal instrumento de planificación que orienta su gestión de conservación para un periodo de cinco (5) años de manera que se evidencien resultados frente al logro de los objetivos de conservación que motivaron su designación y su contribución al desarrollo del SINAP. Este plan deberá formularse dentro del año siguiente a la declaratoria o en el caso de las áreas existentes que se integren al SINAP dentro del año siguiente al registro.</t>
  </si>
  <si>
    <t>Indicador Porcentaje de áreas protegidas con planes de manejo en ejecución</t>
  </si>
  <si>
    <r>
      <t xml:space="preserve">PAPME </t>
    </r>
    <r>
      <rPr>
        <vertAlign val="subscript"/>
        <sz val="9"/>
        <color rgb="FF000000"/>
        <rFont val="Calibri"/>
        <family val="2"/>
        <scheme val="minor"/>
      </rPr>
      <t>t</t>
    </r>
    <r>
      <rPr>
        <sz val="9"/>
        <color rgb="FF000000"/>
        <rFont val="Calibri"/>
        <family val="2"/>
        <scheme val="minor"/>
      </rPr>
      <t xml:space="preserve"> = Porcentaje de áreas protegidas con planes de manejo en ejecución, en el tiempo t.</t>
    </r>
  </si>
  <si>
    <r>
      <t xml:space="preserve">APME </t>
    </r>
    <r>
      <rPr>
        <vertAlign val="subscript"/>
        <sz val="9"/>
        <color rgb="FF000000"/>
        <rFont val="Calibri"/>
        <family val="2"/>
        <scheme val="minor"/>
      </rPr>
      <t>it</t>
    </r>
    <r>
      <rPr>
        <sz val="9"/>
        <color rgb="FF000000"/>
        <rFont val="Calibri"/>
        <family val="2"/>
        <scheme val="minor"/>
      </rPr>
      <t xml:space="preserve"> = Número de áreas protegidas </t>
    </r>
    <r>
      <rPr>
        <i/>
        <sz val="9"/>
        <color rgb="FF000000"/>
        <rFont val="Calibri"/>
        <family val="2"/>
        <scheme val="minor"/>
      </rPr>
      <t>i</t>
    </r>
    <r>
      <rPr>
        <sz val="9"/>
        <color rgb="FF000000"/>
        <rFont val="Calibri"/>
        <family val="2"/>
        <scheme val="minor"/>
      </rPr>
      <t xml:space="preserve"> con planes de manejo en ejecución, en el tiempo t.</t>
    </r>
  </si>
  <si>
    <r>
      <t xml:space="preserve">APCAR </t>
    </r>
    <r>
      <rPr>
        <vertAlign val="subscript"/>
        <sz val="9"/>
        <color rgb="FF000000"/>
        <rFont val="Calibri"/>
        <family val="2"/>
        <scheme val="minor"/>
      </rPr>
      <t>it</t>
    </r>
    <r>
      <rPr>
        <sz val="9"/>
        <color rgb="FF000000"/>
        <rFont val="Calibri"/>
        <family val="2"/>
        <scheme val="minor"/>
      </rPr>
      <t xml:space="preserve"> = Número de áreas protegidas </t>
    </r>
    <r>
      <rPr>
        <i/>
        <sz val="9"/>
        <color rgb="FF000000"/>
        <rFont val="Calibri"/>
        <family val="2"/>
        <scheme val="minor"/>
      </rPr>
      <t>i</t>
    </r>
    <r>
      <rPr>
        <sz val="9"/>
        <color rgb="FF000000"/>
        <rFont val="Calibri"/>
        <family val="2"/>
        <scheme val="minor"/>
      </rPr>
      <t xml:space="preserve"> cuya administración es responsabilidad de la Corporación Autónoma Regional, en el tiempo t.</t>
    </r>
  </si>
  <si>
    <t>Inversión asociada a la ejecución de los planes de manejo de áreas protegidas</t>
  </si>
  <si>
    <r>
      <t xml:space="preserve">IPMAP </t>
    </r>
    <r>
      <rPr>
        <vertAlign val="subscript"/>
        <sz val="9"/>
        <color rgb="FF000000"/>
        <rFont val="Calibri"/>
        <family val="2"/>
        <scheme val="minor"/>
      </rPr>
      <t>t</t>
    </r>
    <r>
      <rPr>
        <sz val="9"/>
        <color rgb="FF000000"/>
        <rFont val="Calibri"/>
        <family val="2"/>
        <scheme val="minor"/>
      </rPr>
      <t xml:space="preserve"> = Inversión asociada a la ejecución de los planes de manejo de las áreas protegidas a cargo de la Corporación Autónoma Regional, en el año t.</t>
    </r>
  </si>
  <si>
    <r>
      <t xml:space="preserve">PDAP </t>
    </r>
    <r>
      <rPr>
        <vertAlign val="subscript"/>
        <sz val="9"/>
        <color rgb="FF000000"/>
        <rFont val="Calibri"/>
        <family val="2"/>
        <scheme val="minor"/>
      </rPr>
      <t>i</t>
    </r>
    <r>
      <rPr>
        <sz val="9"/>
        <color rgb="FF000000"/>
        <rFont val="Calibri"/>
        <family val="2"/>
        <scheme val="minor"/>
      </rPr>
      <t xml:space="preserve"> = Presupuesto definitivo asociado a la ejecución del plan de manejo del área protegida i, en el año t.</t>
    </r>
  </si>
  <si>
    <t>ESPECIES AMENAZADAS CONTINENTALES</t>
  </si>
  <si>
    <t>ESPECIES AMENAZADAS MARINAS</t>
  </si>
  <si>
    <t>FLORA</t>
  </si>
  <si>
    <t>FAUNA</t>
  </si>
  <si>
    <t>CR</t>
  </si>
  <si>
    <t>EN</t>
  </si>
  <si>
    <t>VU</t>
  </si>
  <si>
    <t>Número de especies amenazadas presentes en la jurisdicción</t>
  </si>
  <si>
    <t>Número de especies amenazadas con medidas de conservación y manejo formulado</t>
  </si>
  <si>
    <t>Número de especies amenazadas con medidas de conservación y manejo en ejecución</t>
  </si>
  <si>
    <t>(CR) Especie en peligro crítico</t>
  </si>
  <si>
    <t>(EN) Especie en peligro</t>
  </si>
  <si>
    <t>(VU) Especie vulnerable</t>
  </si>
  <si>
    <t>Inversión asociada a la ejecución de las medidas de conservación y manejo de especies amenazadas (Millones de $)</t>
  </si>
  <si>
    <t>Tipo (Continental o marina)</t>
  </si>
  <si>
    <t>Tipo (Flora o fauna)</t>
  </si>
  <si>
    <t>Nombre (común y/o científico)</t>
  </si>
  <si>
    <t>Cuanto más cercano a cien por ciento, mayores son las acciones que la autoridad ambiental realiza para la ejecución de las medidas de conservación y manejo de las especies amenazadas que cuentan con plan de manejo, dadas las prioridades regionales que se han definido en este campo.</t>
  </si>
  <si>
    <t>Ministerio de Ambiente y Desarrollo Sostenible - MADS</t>
  </si>
  <si>
    <r>
      <t>Hoja Metodológica de referencia:</t>
    </r>
    <r>
      <rPr>
        <sz val="9"/>
        <color rgb="FF000000"/>
        <rFont val="Calibri"/>
        <family val="2"/>
        <scheme val="minor"/>
      </rPr>
      <t xml:space="preserve"> MADS (2016). </t>
    </r>
    <r>
      <rPr>
        <i/>
        <sz val="9"/>
        <color rgb="FF000000"/>
        <rFont val="Calibri"/>
        <family val="2"/>
        <scheme val="minor"/>
      </rPr>
      <t>Hoja metodológica Porcentaje de especies amenazadas con medidas de manejo en ejecución (Versión 1.0).</t>
    </r>
    <r>
      <rPr>
        <sz val="9"/>
        <color rgb="FF000000"/>
        <rFont val="Calibri"/>
        <family val="2"/>
        <scheme val="minor"/>
      </rPr>
      <t xml:space="preserve"> Ministerio de Ambiente y Desarrollo Sostenible MADS, DGOAT-SINA, DBBSE y DAMCRA.</t>
    </r>
  </si>
  <si>
    <t>- La formulación de las medidas de conservación y manejo estaran a cargo del MADS y/o de las CARs.</t>
  </si>
  <si>
    <t>- Como limitación tambien se identifica la información disponible que sobre estas especies pueda tener cada CAR.</t>
  </si>
  <si>
    <t>Es la relación entre el número de especies amenazadas con medidas de conservación y manejo en ejecución y el número de especies que cuentan con medidas de manejo formuladas, tanto para fauna y flora como en el medio continental y marino.</t>
  </si>
  <si>
    <t>El indicador mide que la autoridad ambiental realice acciones dirigidas a la implementación de las medidas de conservación y manejo de especies amenazadas. De esta manera, la Corporación contribuye a la ejecución a nivel regional de la Política Nacional de Gestión de la Biodiversidad y sus Servicios Ecosistémicos, así como de las Metas Aichi.</t>
  </si>
  <si>
    <t>Decreto 1071 de 2015, compilatorio del Decreto 1124 de 2013, por el cual se adopta el Plan de Acción Nacional para la Conservación y Manejo de Tiburones, Rayas y Quimeras de Colombia – PAN Tiburones Colombia</t>
  </si>
  <si>
    <t>Resolución 2210 de 2010</t>
  </si>
  <si>
    <t>Resolución 0192 de 2014</t>
  </si>
  <si>
    <t>El Plan Estratégico para la Diversidad Biológica 2011-2020 y las Metas de Aichi se agrupan en los siguientes objetivos estratégicos:</t>
  </si>
  <si>
    <r>
      <t>A.</t>
    </r>
    <r>
      <rPr>
        <sz val="7"/>
        <color rgb="FF000000"/>
        <rFont val="Times New Roman"/>
        <family val="1"/>
      </rPr>
      <t xml:space="preserve">    </t>
    </r>
    <r>
      <rPr>
        <sz val="9"/>
        <color rgb="FF000000"/>
        <rFont val="Calibri"/>
        <family val="2"/>
      </rPr>
      <t>Abordar las causas subyacentes de la pérdida de diversidad biológica mediante la incorporación de la diversidad biológica en todos los ámbitos gubernamentales y de la sociedad.</t>
    </r>
  </si>
  <si>
    <r>
      <t>B.</t>
    </r>
    <r>
      <rPr>
        <sz val="7"/>
        <color rgb="FF000000"/>
        <rFont val="Times New Roman"/>
        <family val="1"/>
      </rPr>
      <t xml:space="preserve">    </t>
    </r>
    <r>
      <rPr>
        <sz val="9"/>
        <color rgb="FF000000"/>
        <rFont val="Calibri"/>
        <family val="2"/>
      </rPr>
      <t>Reducir las presiones directas sobre la diversidad biológica y promover la utilización sostenible.</t>
    </r>
  </si>
  <si>
    <r>
      <t>C.</t>
    </r>
    <r>
      <rPr>
        <sz val="7"/>
        <color rgb="FF000000"/>
        <rFont val="Times New Roman"/>
        <family val="1"/>
      </rPr>
      <t xml:space="preserve">    </t>
    </r>
    <r>
      <rPr>
        <sz val="9"/>
        <color rgb="FF000000"/>
        <rFont val="Calibri"/>
        <family val="2"/>
      </rPr>
      <t>Mejorar la situación de la diversidad biológica salvaguardando los ecosistemas, las especies y la diversidad genética.</t>
    </r>
  </si>
  <si>
    <r>
      <t>D.</t>
    </r>
    <r>
      <rPr>
        <sz val="7"/>
        <color rgb="FF000000"/>
        <rFont val="Times New Roman"/>
        <family val="1"/>
      </rPr>
      <t xml:space="preserve">    </t>
    </r>
    <r>
      <rPr>
        <sz val="9"/>
        <color rgb="FF000000"/>
        <rFont val="Calibri"/>
        <family val="2"/>
      </rPr>
      <t>Aumentar los beneficios de la diversidad biológica y los servicios de los ecosistemas para todos</t>
    </r>
  </si>
  <si>
    <t>La Resolución 192 de 2014 define Especie Amenazada, como aquella que ha sido declarada como tal por Tratados o Convenios Internacionales aprobados y ratificados por Colombia o haya sido declarada en alguna categoría de amenaza por el Ministerio de Ambiente y Desarrollo Sostenible.</t>
  </si>
  <si>
    <t>Especie en Peligro Crítico (CR): Aquellas que están enfrentando un riesgo de extinción extremadamente alto en estado de vida silvestre.</t>
  </si>
  <si>
    <t>Especie en Peligro (EN): Aquellas que están enfrentando un riesgo de extinción muy alto en estado de vida silvestre.</t>
  </si>
  <si>
    <t>Especie Vulnerable (VU): Aquellas que están enfrentando un riesgo de extinción alto en estado de vida silvestre.</t>
  </si>
  <si>
    <t>Adicionalmente, la Resolución 192 de 2014 establece que “el Ministerio de Ambiente y Desarrollo Sostenible en conjunto con las demás entidades del SINA, definirán las medidas de conservación y manejo de las especies amenazadas, sin perjuicio de las funciones y competencias asignadas a otras entidades públicas”</t>
  </si>
  <si>
    <t>Indicador Porcentaje de especies amenazadas con medidas de manejo en ejecución</t>
  </si>
  <si>
    <t xml:space="preserve"> x 100</t>
  </si>
  <si>
    <r>
      <t xml:space="preserve">PEAMME </t>
    </r>
    <r>
      <rPr>
        <vertAlign val="subscript"/>
        <sz val="9"/>
        <color rgb="FF000000"/>
        <rFont val="Calibri"/>
        <family val="2"/>
        <scheme val="minor"/>
      </rPr>
      <t>t</t>
    </r>
    <r>
      <rPr>
        <sz val="9"/>
        <color rgb="FF000000"/>
        <rFont val="Calibri"/>
        <family val="2"/>
        <scheme val="minor"/>
      </rPr>
      <t xml:space="preserve"> = Porcentaje de especies amenazadas con medidas de conservación y manejo en ejecución, en tiempo t.</t>
    </r>
  </si>
  <si>
    <r>
      <t xml:space="preserve">EAMME </t>
    </r>
    <r>
      <rPr>
        <vertAlign val="subscript"/>
        <sz val="9"/>
        <color rgb="FF000000"/>
        <rFont val="Calibri"/>
        <family val="2"/>
        <scheme val="minor"/>
      </rPr>
      <t>it</t>
    </r>
    <r>
      <rPr>
        <sz val="9"/>
        <color rgb="FF000000"/>
        <rFont val="Calibri"/>
        <family val="2"/>
        <scheme val="minor"/>
      </rPr>
      <t xml:space="preserve"> = Número de especies amenazadas </t>
    </r>
    <r>
      <rPr>
        <i/>
        <sz val="9"/>
        <color rgb="FF000000"/>
        <rFont val="Calibri"/>
        <family val="2"/>
        <scheme val="minor"/>
      </rPr>
      <t>i</t>
    </r>
    <r>
      <rPr>
        <sz val="9"/>
        <color rgb="FF000000"/>
        <rFont val="Calibri"/>
        <family val="2"/>
        <scheme val="minor"/>
      </rPr>
      <t xml:space="preserve"> con medidas de conservación y manejo en ejecución, en el tiempo t.</t>
    </r>
  </si>
  <si>
    <r>
      <t xml:space="preserve">EAMMF </t>
    </r>
    <r>
      <rPr>
        <vertAlign val="subscript"/>
        <sz val="9"/>
        <color rgb="FF000000"/>
        <rFont val="Calibri"/>
        <family val="2"/>
        <scheme val="minor"/>
      </rPr>
      <t>it</t>
    </r>
    <r>
      <rPr>
        <sz val="9"/>
        <color rgb="FF000000"/>
        <rFont val="Calibri"/>
        <family val="2"/>
        <scheme val="minor"/>
      </rPr>
      <t xml:space="preserve"> = Número de especies amenazadas </t>
    </r>
    <r>
      <rPr>
        <i/>
        <sz val="9"/>
        <color rgb="FF000000"/>
        <rFont val="Calibri"/>
        <family val="2"/>
        <scheme val="minor"/>
      </rPr>
      <t>i</t>
    </r>
    <r>
      <rPr>
        <sz val="9"/>
        <color rgb="FF000000"/>
        <rFont val="Calibri"/>
        <family val="2"/>
        <scheme val="minor"/>
      </rPr>
      <t xml:space="preserve"> con medidas de conservación y manejo formuladas, en el tiempo t.</t>
    </r>
  </si>
  <si>
    <t>Inversión asociada a la ejecución de las medidas de conservación y manejo de especies amenazadas</t>
  </si>
  <si>
    <r>
      <t xml:space="preserve">IMMEA </t>
    </r>
    <r>
      <rPr>
        <vertAlign val="subscript"/>
        <sz val="9"/>
        <color rgb="FF000000"/>
        <rFont val="Calibri"/>
        <family val="2"/>
        <scheme val="minor"/>
      </rPr>
      <t>t</t>
    </r>
    <r>
      <rPr>
        <sz val="9"/>
        <color rgb="FF000000"/>
        <rFont val="Calibri"/>
        <family val="2"/>
        <scheme val="minor"/>
      </rPr>
      <t xml:space="preserve"> = Inversión asociada a la ejecución de las medidas de conservación y manejo de especies amenazadas, en el año t.</t>
    </r>
  </si>
  <si>
    <r>
      <t xml:space="preserve">PDEA </t>
    </r>
    <r>
      <rPr>
        <vertAlign val="subscript"/>
        <sz val="9"/>
        <color rgb="FF000000"/>
        <rFont val="Calibri"/>
        <family val="2"/>
        <scheme val="minor"/>
      </rPr>
      <t>i</t>
    </r>
    <r>
      <rPr>
        <sz val="9"/>
        <color rgb="FF000000"/>
        <rFont val="Calibri"/>
        <family val="2"/>
        <scheme val="minor"/>
      </rPr>
      <t xml:space="preserve"> = Presupuesto definitivo asociado a la ejecución de medidas de conservación y manejo de la especie amenazada i, en el año t.</t>
    </r>
  </si>
  <si>
    <t>CONTINENTAL</t>
  </si>
  <si>
    <t>MARINA</t>
  </si>
  <si>
    <t>SUBTOTAL</t>
  </si>
  <si>
    <t>Número de especies invasoras en la jurisdicción</t>
  </si>
  <si>
    <t>Número de especies invasoras con medidas de prevención, control y manejo formulado</t>
  </si>
  <si>
    <t>Número de especies invasoras con medidas de prevención, control y manejo en ejecución</t>
  </si>
  <si>
    <t>Inversión asociada a la ejecución de las medidas de prevención, control y manejo de especies invasoras (Millones de $)</t>
  </si>
  <si>
    <t>Cuanto más cercano a cien por ciento, mayores son las acciones que la autoridad ambiental realiza para la ejecución de las medidas de prevención, control y manejo de las especies invasoras que cuentan con medidas de prevención, control y manejo, dadas las prioridades regionales que se han definido en este campo.</t>
  </si>
  <si>
    <t>Se pueden presentar situaciones de orden operativo, financiero, político y social que pueden afectar los presupuestos y los cronogramas definidos en el Plan de Acción de la Corporación. Así mismo, pueden existir limitaciones de información sobre las especies invasoras presentes en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</si>
  <si>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especies invasoras con medidas de manejo en ejecución (Versión 1.0).</t>
    </r>
    <r>
      <rPr>
        <sz val="9"/>
        <color rgb="FF000000"/>
        <rFont val="Calibri"/>
        <family val="2"/>
        <scheme val="minor"/>
      </rPr>
      <t xml:space="preserve"> Ministerio de Ambiente y Desarrollo Sostenible MADS, DGOAT-SINA, DBBSE y DAMCRA.</t>
    </r>
  </si>
  <si>
    <t>La formulación de las medidas de prevención, control y manejo estarán a cargo del MADS y/o las CARs.</t>
  </si>
  <si>
    <t>Es la relación entre el número de especies invasoras con medidas de prevención, control y manejo en ejecución y el número de especies que cuentan con medidas de prevención, control y manejo formulado, tanto para fauna y flora como en el medio continental y marino.</t>
  </si>
  <si>
    <t>El indicador mide que la autoridad ambiental realice acciones dirigidas a la implementación de las medidas de prevención, control y manejo de especies invasoras. De esta manera, la Corporación contribuye a la ejecución a nivel regional de la Política Nacional de Gestión de la Biodiversidad y sus Servicios Ecosistémicos, así como al cumplimiento de las Metas Aichi.</t>
  </si>
  <si>
    <t>Resolución 848 de 2008, especies exóticas invasoras.</t>
  </si>
  <si>
    <t>Resolución 132 de 2010, pez león.</t>
  </si>
  <si>
    <t>Resolución 207 de 2010, pez león y caracol tigre.</t>
  </si>
  <si>
    <t>Resolución 654 de 2011, caracol gigante africano.</t>
  </si>
  <si>
    <t>Resolución 675 de 2013, adopta el Plan y Protocolo de manejo del pez león.</t>
  </si>
  <si>
    <t>Plan de Acción para la Prevención, Manejo y Control de las Especies Introducidas, Trasplantadas e Invasoras.</t>
  </si>
  <si>
    <t>Baptiste M.P., Castaño N., Cárdenas D., Gutiérrez F. P., Gil D.L. y Lasso C.A. (eds). 2010. Análisis de riesgo y propuesta de categorización de especies introducidas para Colombia. Instituto de Investigación de Recursos Biológicos Alexander von Humboldt. Bogotá, D. C., Colombia. 200 p.</t>
  </si>
  <si>
    <t>Las especies invasoras, son la segunda causa de pérdida de biodiversidad en el mundo, ya que afectan su funcionalidad y estructura además de traer consecuencias de alto impacto en el ámbito económico, la salud pública y la cultura (Baptiste et al., 2010).</t>
  </si>
  <si>
    <t>El Convenio sobre Diversidad Biológica, aprobado en Colombia a través de la Ley 165 de 1994, se refiere en el artículo 8° a las obligaciones de los países parte y en su literal h) establece: “impedirá que se introduzcan, controlará o erradicará las especies exóticas que amenacen a ecosistemas, hábitats o especies.</t>
  </si>
  <si>
    <t>Se entiende por especies exóticas de carácter invasor aquellas que han sido capaces de colonizar efectivamente un área en donde se ha interrumpido la barrera geográfica y se han propagado sin asistencia humana directa en hábitats naturales o seminaturales y cuyo establecimiento y expansión amenaza los ecosistemas, hábitats o especies con daños económicos o ambientales (Resolución 848 de 2008).</t>
  </si>
  <si>
    <t>El artículo 3° de la Resolución 848 de 2008 establece que las autoridades ambientales regionales deberán tomar medidas para la prevención, control y manejo de las especies introducidas exóticas, invasoras y trasplantadas presentes en el territorio nacional, que se estimen pertinentes, tales como el otorgamiento de permisos de caza de control y demás medidas de manejo que resulten aplicables conforme a las disposiciones legales vigentes.</t>
  </si>
  <si>
    <r>
      <t xml:space="preserve">PEIME </t>
    </r>
    <r>
      <rPr>
        <vertAlign val="subscript"/>
        <sz val="9"/>
        <color rgb="FF000000"/>
        <rFont val="Calibri"/>
        <family val="2"/>
        <scheme val="minor"/>
      </rPr>
      <t>t</t>
    </r>
    <r>
      <rPr>
        <sz val="9"/>
        <color rgb="FF000000"/>
        <rFont val="Calibri"/>
        <family val="2"/>
        <scheme val="minor"/>
      </rPr>
      <t xml:space="preserve"> = Porcentaje de especies invasoras con medidas de prevención, control y manejo en ejecución, en tiempo t.</t>
    </r>
  </si>
  <si>
    <r>
      <t xml:space="preserve">EIPMEE </t>
    </r>
    <r>
      <rPr>
        <vertAlign val="subscript"/>
        <sz val="9"/>
        <color rgb="FF000000"/>
        <rFont val="Calibri"/>
        <family val="2"/>
        <scheme val="minor"/>
      </rPr>
      <t>it</t>
    </r>
    <r>
      <rPr>
        <sz val="9"/>
        <color rgb="FF000000"/>
        <rFont val="Calibri"/>
        <family val="2"/>
        <scheme val="minor"/>
      </rPr>
      <t xml:space="preserve"> = Número de especies invasoras </t>
    </r>
    <r>
      <rPr>
        <i/>
        <sz val="9"/>
        <color rgb="FF000000"/>
        <rFont val="Calibri"/>
        <family val="2"/>
        <scheme val="minor"/>
      </rPr>
      <t>i</t>
    </r>
    <r>
      <rPr>
        <sz val="9"/>
        <color rgb="FF000000"/>
        <rFont val="Calibri"/>
        <family val="2"/>
        <scheme val="minor"/>
      </rPr>
      <t xml:space="preserve"> con medidas de prevención, control y manejo en ejecución, en tiempo t.</t>
    </r>
  </si>
  <si>
    <r>
      <t xml:space="preserve">EIPMEF </t>
    </r>
    <r>
      <rPr>
        <vertAlign val="subscript"/>
        <sz val="9"/>
        <color rgb="FF000000"/>
        <rFont val="Calibri"/>
        <family val="2"/>
        <scheme val="minor"/>
      </rPr>
      <t>it</t>
    </r>
    <r>
      <rPr>
        <sz val="9"/>
        <color rgb="FF000000"/>
        <rFont val="Calibri"/>
        <family val="2"/>
        <scheme val="minor"/>
      </rPr>
      <t xml:space="preserve"> = Número de especies invasoras </t>
    </r>
    <r>
      <rPr>
        <i/>
        <sz val="9"/>
        <color rgb="FF000000"/>
        <rFont val="Calibri"/>
        <family val="2"/>
        <scheme val="minor"/>
      </rPr>
      <t>i</t>
    </r>
    <r>
      <rPr>
        <sz val="9"/>
        <color rgb="FF000000"/>
        <rFont val="Calibri"/>
        <family val="2"/>
        <scheme val="minor"/>
      </rPr>
      <t xml:space="preserve"> con medidas de prevención, control y manejo formulado, en el tiempo t.</t>
    </r>
  </si>
  <si>
    <t>Inversión asociada a la ejecución de medidas de manejo de especies invasoras</t>
  </si>
  <si>
    <r>
      <t xml:space="preserve">IPMEI </t>
    </r>
    <r>
      <rPr>
        <vertAlign val="subscript"/>
        <sz val="9"/>
        <color rgb="FF000000"/>
        <rFont val="Calibri"/>
        <family val="2"/>
        <scheme val="minor"/>
      </rPr>
      <t>t</t>
    </r>
    <r>
      <rPr>
        <sz val="9"/>
        <color rgb="FF000000"/>
        <rFont val="Calibri"/>
        <family val="2"/>
        <scheme val="minor"/>
      </rPr>
      <t xml:space="preserve"> = Inversión asociada a la ejecución de las medidas de prevención, control y manejo de especies invasoras, en el año t.</t>
    </r>
  </si>
  <si>
    <r>
      <t xml:space="preserve">PDEI </t>
    </r>
    <r>
      <rPr>
        <vertAlign val="subscript"/>
        <sz val="9"/>
        <color rgb="FF000000"/>
        <rFont val="Calibri"/>
        <family val="2"/>
        <scheme val="minor"/>
      </rPr>
      <t>i</t>
    </r>
    <r>
      <rPr>
        <sz val="9"/>
        <color rgb="FF000000"/>
        <rFont val="Calibri"/>
        <family val="2"/>
        <scheme val="minor"/>
      </rPr>
      <t xml:space="preserve"> = Presupuesto definitivo asociado a la ejecución de las medidas de prevención, control y manejo de la especie invasora i, en el año t.</t>
    </r>
  </si>
  <si>
    <t>Meta de áreas de ecosistemas en restauración, rehabilitación y recuperación (ha)</t>
  </si>
  <si>
    <t>Áreas de ecosistemas en restauración ecológica</t>
  </si>
  <si>
    <t>Áreas de ecosistemas en rehabilitación</t>
  </si>
  <si>
    <t>Áreas de ecosistemas en recuperación</t>
  </si>
  <si>
    <t>Inversión asociada a restauración, rehabilitación y recuperación de los ecosistemas (Millones de $)</t>
  </si>
  <si>
    <t>Tipo de acción (restauración, rehabilitación o recuperación)</t>
  </si>
  <si>
    <t>Área en restauración, rehabilitación o recuperación (ha)</t>
  </si>
  <si>
    <t>Cuanto más cercano a cien por ciento, mayor es el cumplimiento de las metas establecidas por la Corporación en materia de restauración, rehabilitación y reforestación.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</si>
  <si>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áreas de ecosistemas en restauración, rehabilitación y reforestación (Versión 1.0).</t>
    </r>
    <r>
      <rPr>
        <sz val="9"/>
        <color rgb="FF000000"/>
        <rFont val="Calibri"/>
        <family val="2"/>
        <scheme val="minor"/>
      </rPr>
      <t xml:space="preserve"> Ministerio de Ambiente y Desarrollo Sostenible MADS, DGOAT-SINA, DBBSE y DAMCRA.</t>
    </r>
  </si>
  <si>
    <t>Mide la superficie de ecosistemas en restauración, rehabilitación y reforestación, con respecto a la meta de áreas en restauración, rehabilitación y recuperación priorizadas por la Corporación.</t>
  </si>
  <si>
    <t>El indicador busca hacer seguimiento a la contribución de las CAR a la Política Nacional de Gestión Integral de la Biodiversidad y sus Servicios Ecosistémicos y específicamente las acciones relacionadas con la restauración, recuperación y rehabilitación de ecosistemas.</t>
  </si>
  <si>
    <t>Contribución a la Meta del plan de desarrollo (Hectáreas en Proceso de Restauración)</t>
  </si>
  <si>
    <t>Plan Nacional de Restauración</t>
  </si>
  <si>
    <t>El Plan Nacional de Restauración concibe la restauración, en su visión amplia, como el restablecimiento parcial o totalmente la composición, estructura y función de la biodiversidad, que hayan sido alterados o degradados.</t>
  </si>
  <si>
    <t>La restauración ecológica, por su parte, es el proceso de ayudar al restablecimiento de un ecosistema que se ha degradado, dañado o destruido. Es una actividad deliberada que inicia o acelera la recuperación de un ecosistema con respecto a su salud, integridad y sostenibilidad y busca iniciar o facilitar la reanudación de estos procesos, los cuales retornarán el ecosistema a la trayectoria deseada.</t>
  </si>
  <si>
    <t>La rehabilitación de ecosistemas enfatiza la reparación de los procesos, la productividad y los servicios de un ecosistema. Comparte con la restauración un enfoque fundamental en los ecosistemas históricos o preexistentes como modelos o referencias, pero las dos actividades difieren en sus metas y estrategias.</t>
  </si>
  <si>
    <t>La recuperación de ecosistemas incluye la estabilización del terreno, el aseguramiento de la seguridad pública, el mejoramiento estético y, por lo general, el retorno de las tierras a lo que se consideraría un propósito útil dentro del contexto regional.</t>
  </si>
  <si>
    <t>Se debe tener en cuenta que la restauración es un proceso a largo plazo por lo que sólo el establecimiento (revegetación) no significa que el ecosistema haya sido restaurado, si no que corresponde a una fase en el proceso, por lo tanto, las hectáreas establecidas se encuentran en “Proceso de restauración”.</t>
  </si>
  <si>
    <t>Se considera que el proyecto de restauración, en este caso el área, se encuentra en proceso de restauración cuando se han realizado las etapas de un proyecto de restauración.</t>
  </si>
  <si>
    <t>Las mencionadas etapas de un proyecto de restauración, identificadas en el Plan Nacional de Restauración, son: a. planeación del proyecto de restauración; b. ejecución; c. mantenimiento; d. monitoreo; y e. divulgación de modelos regionales.</t>
  </si>
  <si>
    <r>
      <t xml:space="preserve">PAERRR </t>
    </r>
    <r>
      <rPr>
        <vertAlign val="subscript"/>
        <sz val="9"/>
        <color rgb="FF000000"/>
        <rFont val="Calibri"/>
        <family val="2"/>
        <scheme val="minor"/>
      </rPr>
      <t>t</t>
    </r>
    <r>
      <rPr>
        <sz val="9"/>
        <color rgb="FF000000"/>
        <rFont val="Calibri"/>
        <family val="2"/>
        <scheme val="minor"/>
      </rPr>
      <t xml:space="preserve"> = Porcentaje de áreas de ecosistemas en restauración, rehabilitación y recuperación, en el tiempo t.</t>
    </r>
  </si>
  <si>
    <r>
      <t xml:space="preserve">AERRR </t>
    </r>
    <r>
      <rPr>
        <vertAlign val="subscript"/>
        <sz val="9"/>
        <color rgb="FF000000"/>
        <rFont val="Calibri"/>
        <family val="2"/>
        <scheme val="minor"/>
      </rPr>
      <t>it</t>
    </r>
    <r>
      <rPr>
        <sz val="9"/>
        <color rgb="FF000000"/>
        <rFont val="Calibri"/>
        <family val="2"/>
        <scheme val="minor"/>
      </rPr>
      <t xml:space="preserve"> = Superficie de áreas en restauración, rehabilitación y recuperación (ha), en el tiempo t.</t>
    </r>
  </si>
  <si>
    <r>
      <t xml:space="preserve">MAERRR </t>
    </r>
    <r>
      <rPr>
        <vertAlign val="subscript"/>
        <sz val="9"/>
        <color rgb="FF000000"/>
        <rFont val="Calibri"/>
        <family val="2"/>
        <scheme val="minor"/>
      </rPr>
      <t>it</t>
    </r>
    <r>
      <rPr>
        <sz val="9"/>
        <color rgb="FF000000"/>
        <rFont val="Calibri"/>
        <family val="2"/>
        <scheme val="minor"/>
      </rPr>
      <t xml:space="preserve"> = Meta de áreas en restauración, rehabilitación y recuperación (ha), en el tiempo t.</t>
    </r>
  </si>
  <si>
    <t>Inversión asociada a restauración, rehabilitación y recuperación de los ecosistemas naturales</t>
  </si>
  <si>
    <t>(Millones de $)</t>
  </si>
  <si>
    <r>
      <t xml:space="preserve">IRRR </t>
    </r>
    <r>
      <rPr>
        <vertAlign val="subscript"/>
        <sz val="9"/>
        <color rgb="FF000000"/>
        <rFont val="Calibri"/>
        <family val="2"/>
        <scheme val="minor"/>
      </rPr>
      <t>t</t>
    </r>
    <r>
      <rPr>
        <sz val="9"/>
        <color rgb="FF000000"/>
        <rFont val="Calibri"/>
        <family val="2"/>
        <scheme val="minor"/>
      </rPr>
      <t xml:space="preserve"> = Inversión asociada a restauración, rehabilitación y recuperación de los ecosistemas naturales, en el año t.</t>
    </r>
  </si>
  <si>
    <r>
      <t xml:space="preserve">PDIRRR </t>
    </r>
    <r>
      <rPr>
        <vertAlign val="subscript"/>
        <sz val="9"/>
        <color rgb="FF000000"/>
        <rFont val="Calibri"/>
        <family val="2"/>
        <scheme val="minor"/>
      </rPr>
      <t>i</t>
    </r>
    <r>
      <rPr>
        <sz val="9"/>
        <color rgb="FF000000"/>
        <rFont val="Calibri"/>
        <family val="2"/>
        <scheme val="minor"/>
      </rPr>
      <t xml:space="preserve"> = Presupuesto definitivo asociado a la ejecución de la acción o proyecto i relacionado con la restauración, rehabilitación y recuperación de los ecosistemas naturales, en el año t.</t>
    </r>
  </si>
  <si>
    <t>Porcentaje de ejecución de acciones relacionadas con el manejo integrado de zonas costeras.</t>
  </si>
  <si>
    <t>Acumulado</t>
  </si>
  <si>
    <t>Número de acciones relacionadas con el manejo integrado de zonas Costeras</t>
  </si>
  <si>
    <t>Ejecución física de las acciones relacionadas con el manejo integrado de zonas costeras</t>
  </si>
  <si>
    <t>Temática</t>
  </si>
  <si>
    <t>Ejecución Física (%)</t>
  </si>
  <si>
    <t>% Ejecución Física Cuatrienal</t>
  </si>
  <si>
    <t>% Ejecución Física Anual</t>
  </si>
  <si>
    <t>Ponderación (100%)</t>
  </si>
  <si>
    <t>Ejecución ponderada (%)</t>
  </si>
  <si>
    <t>Planificación y ordenamiento de UAC</t>
  </si>
  <si>
    <t>Gestión ambiental en las zonas costeras</t>
  </si>
  <si>
    <t>Articulación junto con los entes territoriales en el manejo integrado de zonas costeras</t>
  </si>
  <si>
    <t>Educación y participación en MIZC</t>
  </si>
  <si>
    <t>Gestión de Información en MIZC</t>
  </si>
  <si>
    <t>(*) Nombre de la acción, actividad o proyecto en el Plan de Acción de la Corporación.</t>
  </si>
  <si>
    <t>Cuanto más cercano a cien por ciento, mayor es el cumplimiento de las metas que la autoridad ambiental se ha propuesto alcanzar en relación con el manejo integrado de zonas costeras, en el marco del Plan de Acción de la Corporación.</t>
  </si>
  <si>
    <t>Se pueden presentar situaciones de orden operativo, financiero, político y social que pueden afectar los presupuestos y los cronogramas definidos en el Plan de Acción de la Corporación. Así mismo, pueden existir limitaciones sobre la disponibilidad de información.</t>
  </si>
  <si>
    <r>
      <t xml:space="preserve">Hoja Metodológica de referencia: MADS (2016). </t>
    </r>
    <r>
      <rPr>
        <i/>
        <sz val="9"/>
        <color rgb="FF000000"/>
        <rFont val="Calibri"/>
        <family val="2"/>
        <scheme val="minor"/>
      </rPr>
      <t>Hoja metodológica Ejecución de acciones en Manejo Integrado de Zonas Costeras (Versión 1.0).</t>
    </r>
    <r>
      <rPr>
        <sz val="9"/>
        <color rgb="FF000000"/>
        <rFont val="Calibri"/>
        <family val="2"/>
        <scheme val="minor"/>
      </rPr>
      <t xml:space="preserve"> Ministerio de Ambiente y Desarrollo Sostenible MADS, DGOAT-SINA y DAMCRA.</t>
    </r>
  </si>
  <si>
    <t>Es el porcentaje de avance en la ejecución, por parte de la corporación autónoma regional, de las acciones relacionadas con el manejo integrado de zonas costeras en el marco del Plan de Acción.</t>
  </si>
  <si>
    <t>El indicador mide el cumplimiento de las metas que la autoridad ambiental se ha propuesto alcanzar en relación con el manejo integrado de zonas costeras, en el marco del Plan de Acción de la Corporación. De esta manera, contribuye a la implementación regional de la Política nacional ambiental para el desarrollo sostenible de los espacios oceánicos y las zonas costeras e insulares de Colombia.</t>
  </si>
  <si>
    <t>Ley 99 de 1993, Ley Marco de Medio Ambiente.</t>
  </si>
  <si>
    <t>Ley 1450 de 2011 (artículos 207 y 208) (vigentes).</t>
  </si>
  <si>
    <t>Decreto 1076 de 2015, Decreto Único Reglamentario.</t>
  </si>
  <si>
    <t>Resolución 1602 de 1995, manglares</t>
  </si>
  <si>
    <t>Resolución 20 de 1996, manglares</t>
  </si>
  <si>
    <t>Resolución 924 de 1997, manglares</t>
  </si>
  <si>
    <t>Política nacional ambiental para el desarrollo sostenible de los espacios oceánicos y las zonas costeras e insulares de Colombia – PNAOCI 2000</t>
  </si>
  <si>
    <t>La Política Nacional Ambiental para el Desarrollo Sostenible de los Espacios Oceánicos y las Zonas Costeras e Insulares de Colombia- PNAOCI-, , señala que el manejo integrado costero es un proceso de planificación especial dirigido hacia un área compleja y dinámica, que se enfoca en la interfase mar – tierra y que considera los siguientes aspectos: algunos conceptos fijos y otros flexibles que la demarcan, una ética de conservación de los ecosistemas, metas socioeconómicas, un estilo de manejo activo participativo y de solución de problemas, y una fuerte base científica.</t>
  </si>
  <si>
    <t>La mencionada política promueve el ordenamiento territorial para asignar usos sostenibles al territorio marítimo y costero nacional, la formas mejoradas de gobierno que armonicen y articulen la planificación del desarrollo costero sectorial, la conservación y restauración de los bienes y servicios que proveen sus ecosistemas, la generación de conocimiento que permita la obtención de información estratégica para la toma de decisiones de manejo integrado de esta áreas, y los procesos de autogestión comunitaria y de aprendizaje que permitan integrar a los múltiples usuarios de la zona costera en la gestión de su manejo sostenible.</t>
  </si>
  <si>
    <t>Las principales temáticas en el Manejo Integrado de Zonas Costeras en las que tienen competencia las Corporaciones Autónomas Regionales son:</t>
  </si>
  <si>
    <r>
      <t>1)</t>
    </r>
    <r>
      <rPr>
        <sz val="7"/>
        <color rgb="FF000000"/>
        <rFont val="Times New Roman"/>
        <family val="1"/>
      </rPr>
      <t xml:space="preserve">      </t>
    </r>
    <r>
      <rPr>
        <sz val="9"/>
        <color rgb="FF000000"/>
        <rFont val="Calibri"/>
        <family val="2"/>
        <scheme val="minor"/>
      </rPr>
      <t>Planificación y ordenamiento de la Unidad Ambiental Costera UAC</t>
    </r>
  </si>
  <si>
    <r>
      <t>a)</t>
    </r>
    <r>
      <rPr>
        <sz val="7"/>
        <color rgb="FF000000"/>
        <rFont val="Times New Roman"/>
        <family val="1"/>
      </rPr>
      <t xml:space="preserve">      </t>
    </r>
    <r>
      <rPr>
        <sz val="9"/>
        <color rgb="FF000000"/>
        <rFont val="Calibri"/>
        <family val="2"/>
        <scheme val="minor"/>
      </rPr>
      <t>Participación en la Formulación del POMIUAC en el marco de la Unidad Ambiental Costera correspondiente a su jurisdicción y en el Diagnóstico y Zonificación de los Manglares.</t>
    </r>
  </si>
  <si>
    <r>
      <t>2)</t>
    </r>
    <r>
      <rPr>
        <sz val="7"/>
        <color rgb="FF000000"/>
        <rFont val="Times New Roman"/>
        <family val="1"/>
      </rPr>
      <t xml:space="preserve">      </t>
    </r>
    <r>
      <rPr>
        <sz val="9"/>
        <color rgb="FF000000"/>
        <rFont val="Calibri"/>
        <family val="2"/>
        <scheme val="minor"/>
      </rPr>
      <t>Gestión ambiental en las zonas costeras de su jurisdicción</t>
    </r>
  </si>
  <si>
    <r>
      <t>a)</t>
    </r>
    <r>
      <rPr>
        <sz val="7"/>
        <color rgb="FF000000"/>
        <rFont val="Times New Roman"/>
        <family val="1"/>
      </rPr>
      <t xml:space="preserve">      </t>
    </r>
    <r>
      <rPr>
        <sz val="9"/>
        <color rgb="FF000000"/>
        <rFont val="Calibri"/>
        <family val="2"/>
        <scheme val="minor"/>
      </rPr>
      <t>Manejo de ecosistemas marinos y costeros.</t>
    </r>
  </si>
  <si>
    <r>
      <t>3)</t>
    </r>
    <r>
      <rPr>
        <sz val="7"/>
        <color rgb="FF000000"/>
        <rFont val="Times New Roman"/>
        <family val="1"/>
      </rPr>
      <t xml:space="preserve">      </t>
    </r>
    <r>
      <rPr>
        <sz val="9"/>
        <color rgb="FF000000"/>
        <rFont val="Calibri"/>
        <family val="2"/>
        <scheme val="minor"/>
      </rPr>
      <t>Articulación junto con los entes territoriales en el manejo integrado de zonas costeras.</t>
    </r>
  </si>
  <si>
    <r>
      <t>4)</t>
    </r>
    <r>
      <rPr>
        <sz val="7"/>
        <color rgb="FF000000"/>
        <rFont val="Times New Roman"/>
        <family val="1"/>
      </rPr>
      <t xml:space="preserve">      </t>
    </r>
    <r>
      <rPr>
        <sz val="9"/>
        <color rgb="FF000000"/>
        <rFont val="Calibri"/>
        <family val="2"/>
        <scheme val="minor"/>
      </rPr>
      <t>Educación y participación en manejo integrado de zonas costeras.</t>
    </r>
  </si>
  <si>
    <r>
      <t>5)</t>
    </r>
    <r>
      <rPr>
        <sz val="7"/>
        <color rgb="FF000000"/>
        <rFont val="Times New Roman"/>
        <family val="1"/>
      </rPr>
      <t xml:space="preserve">      </t>
    </r>
    <r>
      <rPr>
        <sz val="9"/>
        <color rgb="FF000000"/>
        <rFont val="Calibri"/>
        <family val="2"/>
        <scheme val="minor"/>
      </rPr>
      <t>Gestión de Información en manejo integrado de zonas costeras</t>
    </r>
  </si>
  <si>
    <r>
      <t>a)</t>
    </r>
    <r>
      <rPr>
        <sz val="7"/>
        <color rgb="FF000000"/>
        <rFont val="Times New Roman"/>
        <family val="1"/>
      </rPr>
      <t xml:space="preserve">      </t>
    </r>
    <r>
      <rPr>
        <sz val="9"/>
        <color rgb="FF000000"/>
        <rFont val="Calibri"/>
        <family val="2"/>
        <scheme val="minor"/>
      </rPr>
      <t>Monitoreo de la calidad ambiental en las zonas marinas y costeras</t>
    </r>
  </si>
  <si>
    <r>
      <t>b)</t>
    </r>
    <r>
      <rPr>
        <sz val="7"/>
        <color rgb="FF000000"/>
        <rFont val="Times New Roman"/>
        <family val="1"/>
      </rPr>
      <t xml:space="preserve">      </t>
    </r>
    <r>
      <rPr>
        <sz val="9"/>
        <color rgb="FF000000"/>
        <rFont val="Calibri"/>
        <family val="2"/>
        <scheme val="minor"/>
      </rPr>
      <t>Fortalecimiento de los sistemas de información regional ambiental en el ámbito marino-costero</t>
    </r>
  </si>
  <si>
    <r>
      <t>c)</t>
    </r>
    <r>
      <rPr>
        <sz val="7"/>
        <color rgb="FF000000"/>
        <rFont val="Times New Roman"/>
        <family val="1"/>
      </rPr>
      <t xml:space="preserve">       </t>
    </r>
    <r>
      <rPr>
        <sz val="9"/>
        <color rgb="FF000000"/>
        <rFont val="Calibri"/>
        <family val="2"/>
        <scheme val="minor"/>
      </rPr>
      <t>Monitoreo de ecosistemas y recursos acuáticos marinos y costeros</t>
    </r>
  </si>
  <si>
    <t>Cabe señalar que las acciones a ser realizadas por las Corporaciones deben corresponder a las competencias otorgadas por la normatividad y en el marco de sus funciones misionales.</t>
  </si>
  <si>
    <t>Porcentaje de ejecución de acciones relacionadas con el manejo integrado de zonas costeras</t>
  </si>
  <si>
    <t>Es el promedio ponderado de la ejecución de acciones relacionadas con el manejo integrado de las zonas costeras.</t>
  </si>
  <si>
    <r>
      <t xml:space="preserve">ETAMIZC </t>
    </r>
    <r>
      <rPr>
        <vertAlign val="subscript"/>
        <sz val="9"/>
        <color rgb="FF000000"/>
        <rFont val="Calibri"/>
        <family val="2"/>
        <scheme val="minor"/>
      </rPr>
      <t>t</t>
    </r>
    <r>
      <rPr>
        <sz val="9"/>
        <color rgb="FF000000"/>
        <rFont val="Calibri"/>
        <family val="2"/>
        <scheme val="minor"/>
      </rPr>
      <t xml:space="preserve"> = Porcentaje de ejecución total de acciones en manejo integrado de zonas costeras, en el tiempo t.</t>
    </r>
  </si>
  <si>
    <r>
      <t xml:space="preserve">EAMIZC </t>
    </r>
    <r>
      <rPr>
        <vertAlign val="subscript"/>
        <sz val="9"/>
        <color rgb="FF000000"/>
        <rFont val="Calibri"/>
        <family val="2"/>
        <scheme val="minor"/>
      </rPr>
      <t>It</t>
    </r>
    <r>
      <rPr>
        <sz val="9"/>
        <color rgb="FF000000"/>
        <rFont val="Calibri"/>
        <family val="2"/>
        <scheme val="minor"/>
      </rPr>
      <t xml:space="preserve"> = Porcentaje de ejecución de la acción </t>
    </r>
    <r>
      <rPr>
        <i/>
        <sz val="9"/>
        <color rgb="FF000000"/>
        <rFont val="Calibri"/>
        <family val="2"/>
        <scheme val="minor"/>
      </rPr>
      <t>i</t>
    </r>
    <r>
      <rPr>
        <sz val="9"/>
        <color rgb="FF000000"/>
        <rFont val="Calibri"/>
        <family val="2"/>
        <scheme val="minor"/>
      </rPr>
      <t xml:space="preserve"> relacionada con el manejo integrado de zonas costeras, en el tiempo t.</t>
    </r>
  </si>
  <si>
    <r>
      <t xml:space="preserve"> a </t>
    </r>
    <r>
      <rPr>
        <vertAlign val="subscript"/>
        <sz val="9"/>
        <color rgb="FF000000"/>
        <rFont val="Calibri"/>
        <family val="2"/>
        <scheme val="minor"/>
      </rPr>
      <t>i</t>
    </r>
    <r>
      <rPr>
        <sz val="9"/>
        <color rgb="FF000000"/>
        <rFont val="Calibri"/>
        <family val="2"/>
        <scheme val="minor"/>
      </rPr>
      <t xml:space="preserve"> = ponderador de la acción i de manejo integrado de zonas costeras</t>
    </r>
  </si>
  <si>
    <r>
      <t xml:space="preserve">Σ a </t>
    </r>
    <r>
      <rPr>
        <vertAlign val="subscript"/>
        <sz val="9"/>
        <color rgb="FF000000"/>
        <rFont val="Calibri"/>
        <family val="2"/>
        <scheme val="minor"/>
      </rPr>
      <t>i</t>
    </r>
    <r>
      <rPr>
        <sz val="9"/>
        <color rgb="FF000000"/>
        <rFont val="Calibri"/>
        <family val="2"/>
        <scheme val="minor"/>
      </rPr>
      <t xml:space="preserve"> = 1.</t>
    </r>
  </si>
  <si>
    <r>
      <t>Nota:</t>
    </r>
    <r>
      <rPr>
        <sz val="9"/>
        <color rgb="FF000000"/>
        <rFont val="Calibri"/>
        <family val="2"/>
        <scheme val="minor"/>
      </rPr>
      <t xml:space="preserve"> los ponderadores de las acciones serán definidos por las CAR teniendo en cuenta el peso asignado para cada una de ellas.</t>
    </r>
  </si>
  <si>
    <t>Número total de Planes de Gestión Integral de Residuos Sólidos (PGIRS) de la jurisdicción de la Corporación:</t>
  </si>
  <si>
    <t>Número total de Planes de Gestión Integral de Residuos Sólidos (PGIRS) priorizados por la Corporación para hacer seguimiento, exclusivamente en lo relacionado con las metas de aprovechamiento, en el cuatrienio:</t>
  </si>
  <si>
    <t>Meta de Planes de Gestión Integral de Residuos Sólidos (PGIRS) con seguimiento a las metas de aprovechamiento MPGIRSCS</t>
  </si>
  <si>
    <t>Número de Planes de Gestión Integral de Residuos Sólidos con seguimiento a las metas de aprovechamiento (PPGIRSCS)</t>
  </si>
  <si>
    <t>Porcentaje de Planes de Gestión Integral de Residuos Sólidos con seguimiento exclusivamente en lo relacionado con las metas de aprovechamiento (PPGIRSCS)</t>
  </si>
  <si>
    <t>Cuanto más cercano a cien por ciento, mayor es el cumplimiento de las metas que la autoridad ambiental se ha propuesto alcanzar en relación con el seguimiento a los Planes de Gestión Integral de Residuos Sólidos (PGIRS)</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</si>
  <si>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Planes de Gestión Integral de Residuos Sólidos (PGIRS) con seguimiento (Versión 1.0).</t>
    </r>
    <r>
      <rPr>
        <sz val="9"/>
        <color rgb="FF000000"/>
        <rFont val="Calibri"/>
        <family val="2"/>
        <scheme val="minor"/>
      </rPr>
      <t xml:space="preserve"> Ministerio de Ambiente y Desarrollo Sostenible, DGOAT-SINA y DAASU.</t>
    </r>
  </si>
  <si>
    <t>Es la relación entre el número de Planes de Gestión Integral de Residuos Sólidos (PGIRS) con seguimiento con respecto a la meta de seguimiento de dichos planes por parte de la autoridad ambiental, exclusivamente en lo relacionado con las metas de aprovechamiento.</t>
  </si>
  <si>
    <t>El indicador mide el cumplimiento de las metas que la autoridad ambiental se ha propuesto alcanzar en relación con el seguimiento a los Planes de Gestión Integral de Residuos Sólidos (PGIRS), exclusivamente en lo relacionado con las metas de aprovechamiento.</t>
  </si>
  <si>
    <t>Decreto 1076 de 2015, Decreto Único Reglamentario Sector Ambiente, Articulo 2.2.6.1.1.1 al 2.2.7.3.1.7.</t>
  </si>
  <si>
    <t>Decreto 1077 de 2015. Artículo 2.3.2.2.3.90. Programa de aprovechamiento.</t>
  </si>
  <si>
    <t>Resolución 754 de 2014</t>
  </si>
  <si>
    <t>Metodología para la formulación, implementación, evaluación, seguimiento, control y actualización de los Planes de Gestión Integral de Residuos Sólidos (PGIRS)</t>
  </si>
  <si>
    <t>El Decreto 1077 de 2015 define el Plan de Gestión Integral de Residuos Sólidos como el “instrumento de planeación municipal o regional que contiene un conjunto ordenado de objetivos, metas, programas, proyectos, actividades y recursos definidos por uno o más entes territoriales para el manejo de los residuos sólidos, basado en la política de gestión integral de los mismos, el cual se ejecutará durante un período determinado, basándose en un diagnóstico inicial, en su proyección hacia el futuro y en un plan financiero viable que permita garantizar el mejoramiento continuo del manejo de residuos y la prestación del servicio de aseo a nivel municipal o regional, evaluado a través de la medición de resultados. Corresponde a la entidad territorial la formulación, implementación, evaluación, seguimiento y control y actualización del PGIRS”.</t>
  </si>
  <si>
    <t>El parágrafo del artículo 2.3.2.2.3.90 del mencionado decreto determina que “a las autoridades ambientales competentes, les corresponde realizar el control y seguimiento de la ejecución del PGIRS, exclusivamente en lo relacionado con las metas de aprovechamiento y las autorizaciones ambientales que requiera el prestador del servicio de aseo, de conformidad con la normatividad ambiental vigente”.</t>
  </si>
  <si>
    <t>Por su parte, la Resolución 754 de 2014 adopta la metodología para la formulación, implementación, evaluación, seguimiento, control y actualización de los Planes de Gestión Integral de Residuos Sólidos (PGIRS).</t>
  </si>
  <si>
    <r>
      <t xml:space="preserve">PPGIRSCS </t>
    </r>
    <r>
      <rPr>
        <vertAlign val="subscript"/>
        <sz val="9"/>
        <color rgb="FF000000"/>
        <rFont val="Calibri"/>
        <family val="2"/>
        <scheme val="minor"/>
      </rPr>
      <t>t</t>
    </r>
    <r>
      <rPr>
        <sz val="9"/>
        <color rgb="FF000000"/>
        <rFont val="Calibri"/>
        <family val="2"/>
        <scheme val="minor"/>
      </rPr>
      <t xml:space="preserve"> = Porcentaje de Planes de Gestión Integral de Residuos Sólidos (PGIRS) con seguimiento, exclusivamente en lo relacionado con las metas de aprovechamiento en el tiempo t.</t>
    </r>
  </si>
  <si>
    <r>
      <t xml:space="preserve">PGIRSCS </t>
    </r>
    <r>
      <rPr>
        <vertAlign val="subscript"/>
        <sz val="9"/>
        <color rgb="FF000000"/>
        <rFont val="Calibri"/>
        <family val="2"/>
        <scheme val="minor"/>
      </rPr>
      <t>t</t>
    </r>
    <r>
      <rPr>
        <sz val="9"/>
        <color rgb="FF000000"/>
        <rFont val="Calibri"/>
        <family val="2"/>
        <scheme val="minor"/>
      </rPr>
      <t xml:space="preserve"> = Número de Planes de Gestión Integral de Residuos Sólidos con seguimiento a las metas de aprovechamiento, en el tiempo t.</t>
    </r>
  </si>
  <si>
    <r>
      <t xml:space="preserve">MPGIRSCS </t>
    </r>
    <r>
      <rPr>
        <vertAlign val="subscript"/>
        <sz val="9"/>
        <color rgb="FF000000"/>
        <rFont val="Calibri"/>
        <family val="2"/>
        <scheme val="minor"/>
      </rPr>
      <t>t</t>
    </r>
    <r>
      <rPr>
        <sz val="9"/>
        <color rgb="FF000000"/>
        <rFont val="Calibri"/>
        <family val="2"/>
        <scheme val="minor"/>
      </rPr>
      <t xml:space="preserve"> = Meta de Planes de Gestión Integral de Residuos Sólidos con seguimiento a las metas de aprovechamiento, en el tiempo t.</t>
    </r>
  </si>
  <si>
    <t>La meta de número de Planes de Gestión Integral de Residuos Sólidos sujetos a seguimiento es establecida en el Plan de Acción de la Corporación. (Exclusivamente en lo relacionado con las metas de aprovechamiento)</t>
  </si>
  <si>
    <t>Número de sectores priorizados para acompañamiento en la reconversión hacia sistemas sostenibles de producción (SPA)</t>
  </si>
  <si>
    <t>Sectores acompañados en la reconversión hacia sistemas sostenibles de producción (SA)</t>
  </si>
  <si>
    <t>Porcentaje de sectores con acompañamiento para la reconversión hacia sistemas sostenibles de producción (PSA = SA / SPA)</t>
  </si>
  <si>
    <t>Indicador Complementario:</t>
  </si>
  <si>
    <t>Ejecución presupuestal de acciones relacionadas con el acompañamiento para la reconversión hacia sistemas sostenibles de producción</t>
  </si>
  <si>
    <t>Sector(es)</t>
  </si>
  <si>
    <t>Ejecución Presupuestal (%)</t>
  </si>
  <si>
    <t>Ppto. Definitivo</t>
  </si>
  <si>
    <t>inicial</t>
  </si>
  <si>
    <t>Construcción de agendas sectoriales conjuntas</t>
  </si>
  <si>
    <t>Materiales y guías para el producción y consumo sostenible</t>
  </si>
  <si>
    <t>Eventos de capacitación</t>
  </si>
  <si>
    <t>Cálculo de la ejecución física y presupuestal de acciones relacionadas con el acompañamiento para la reconversión hacia sistemas sostenibles de producción</t>
  </si>
  <si>
    <t>Ponderador</t>
  </si>
  <si>
    <t>Ejecución Presupuestal</t>
  </si>
  <si>
    <t>Compromisos / Ppto. Definitivo</t>
  </si>
  <si>
    <t>Pagos /</t>
  </si>
  <si>
    <t>Cuanto más cercano a cien por ciento, mayor es el cumplimiento de las metas establecidas en relación con los sectores priorizados por la Corporación para hacerles acompañamiento en la reconversión hacia sistemas sostenibles de producción.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</si>
  <si>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sectores con acompañamiento para la reconversión hacia sistemas sostenibles de producción (Versión 1.0).</t>
    </r>
    <r>
      <rPr>
        <sz val="9"/>
        <color rgb="FF000000"/>
        <rFont val="Calibri"/>
        <family val="2"/>
        <scheme val="minor"/>
      </rPr>
      <t xml:space="preserve"> Ministerio de Ambiente y Desarrollo Sostenible MADS, DGOAT-SINA y DAASU.</t>
    </r>
  </si>
  <si>
    <t>Es la relación entre el número de sectores acompañados por la Corporación Autónoma Regional en la reconversión hacia sistemas sostenibles de producción, y la meta de sectores priorizados por la autoridad ambiental para dicho acompañamiento.</t>
  </si>
  <si>
    <t>El indicador mide el cumplimiento de las metas establecidas en relación con los sectores priorizados por la Corporación para hacerles acompañamiento en la reconversión hacia sistemas sostenibles de producción. De esta manera, contribuye a la implementación de la Política de Producción y Consumo Sostenible y de la Estrategia de Crecimiento Verde del Plan Nacional de Desarrollo 2014-2018.</t>
  </si>
  <si>
    <t>Decreto 1076 de 2016.</t>
  </si>
  <si>
    <t>Ley 1753 de 2015, Plan Nacional de Desarrollo.</t>
  </si>
  <si>
    <t>Política de Producción y Consumo Sostenible (PPyCS)</t>
  </si>
  <si>
    <t>Plan Nacional de Desarrollo PND 2015-2018</t>
  </si>
  <si>
    <r>
      <t xml:space="preserve">El Ministerio de Ambiente formuló en 2010 la </t>
    </r>
    <r>
      <rPr>
        <b/>
        <sz val="9"/>
        <color rgb="FF000000"/>
        <rFont val="Calibri"/>
        <family val="2"/>
        <scheme val="minor"/>
      </rPr>
      <t>Política Nacional de Producción y Consumo Sostenible (PPyCS)</t>
    </r>
    <r>
      <rPr>
        <sz val="9"/>
        <color rgb="FF000000"/>
        <rFont val="Calibri"/>
        <family val="2"/>
        <scheme val="minor"/>
      </rPr>
      <t>, con el propósito de orientar el cambio de los patrones de producción y consumo de la economía colombiana hacia la sostenibilidad ambiental y consecuente con ello, contribuir al mejoramiento de la competitividad empresarial.</t>
    </r>
  </si>
  <si>
    <t>Los sectores prioritarios de la PPyCS son:</t>
  </si>
  <si>
    <r>
      <t xml:space="preserve">Sector </t>
    </r>
    <r>
      <rPr>
        <b/>
        <sz val="9"/>
        <color rgb="FF000000"/>
        <rFont val="Calibri"/>
        <family val="2"/>
        <scheme val="minor"/>
      </rPr>
      <t xml:space="preserve">público </t>
    </r>
    <r>
      <rPr>
        <sz val="9"/>
        <color rgb="FF000000"/>
        <rFont val="Calibri"/>
        <family val="2"/>
        <scheme val="minor"/>
      </rPr>
      <t>(obras de infraestructura, vivienda social, tecnologías, transporte público, generación de energía). (i) Con perspectivas de incidir en avances de sostenibilidad de obras y proyectos de gran impacto; (ii) Con potencial de que sea considerado como ejemplo en las prácticas de producción y consumo sostenible.</t>
    </r>
  </si>
  <si>
    <r>
      <t xml:space="preserve">Sector de la </t>
    </r>
    <r>
      <rPr>
        <b/>
        <sz val="9"/>
        <color rgb="FF000000"/>
        <rFont val="Calibri"/>
        <family val="2"/>
        <scheme val="minor"/>
      </rPr>
      <t>construcción</t>
    </r>
    <r>
      <rPr>
        <sz val="9"/>
        <color rgb="FF000000"/>
        <rFont val="Calibri"/>
        <family val="2"/>
        <scheme val="minor"/>
      </rPr>
      <t>. (i) Con perspectivas de incidir a través de su diseño, en el consumo de energía y agua y en el manejo de residuos en el sector doméstico. (ii) Gran escala y crecimiento. (iii) Con perspectivas de utilizar materiales sostenibles y estimular a los proveedores hacia procesos de producción más sostenibles.</t>
    </r>
  </si>
  <si>
    <r>
      <t xml:space="preserve">Sector </t>
    </r>
    <r>
      <rPr>
        <b/>
        <sz val="9"/>
        <color rgb="FF000000"/>
        <rFont val="Calibri"/>
        <family val="2"/>
        <scheme val="minor"/>
      </rPr>
      <t>manufacturero</t>
    </r>
    <r>
      <rPr>
        <sz val="9"/>
        <color rgb="FF000000"/>
        <rFont val="Calibri"/>
        <family val="2"/>
        <scheme val="minor"/>
      </rPr>
      <t xml:space="preserve"> (envases y empaques, alimentos, productos químicos, metalurgia). (i)Con perspectivas de optimizar en sus procesos productivos el uso eficiente de energía, agua y materias primas. (ii) Con potencial para la reducción y el aprovechamiento de los residuos. (iii) Con potencial de reducir su huella de carbono.</t>
    </r>
  </si>
  <si>
    <r>
      <t xml:space="preserve">Sector </t>
    </r>
    <r>
      <rPr>
        <b/>
        <sz val="9"/>
        <color rgb="FF000000"/>
        <rFont val="Calibri"/>
        <family val="2"/>
        <scheme val="minor"/>
      </rPr>
      <t>agroindustrial</t>
    </r>
    <r>
      <rPr>
        <sz val="9"/>
        <color rgb="FF000000"/>
        <rFont val="Calibri"/>
        <family val="2"/>
        <scheme val="minor"/>
      </rPr>
      <t xml:space="preserve"> (azúcar, flores, banano, biocombustibles). (i) Con alto potencial de exportación. (ii) Sector en crecimiento, especialmente en relación con los biocombustibles. (iii) Sector intensivo en el uso de recursos y con alto potencial de optimización.</t>
    </r>
  </si>
  <si>
    <r>
      <t xml:space="preserve">Sector </t>
    </r>
    <r>
      <rPr>
        <b/>
        <sz val="9"/>
        <color rgb="FF000000"/>
        <rFont val="Calibri"/>
        <family val="2"/>
        <scheme val="minor"/>
      </rPr>
      <t>turismo</t>
    </r>
    <r>
      <rPr>
        <sz val="9"/>
        <color rgb="FF000000"/>
        <rFont val="Calibri"/>
        <family val="2"/>
        <scheme val="minor"/>
      </rPr>
      <t>. (i) Sector estratégico dentro las políticas de competitividad nacional. (ii) Con potencial para hacer uso eficiente de energía y agua y manejo adecuado de residuos. (iii) Con potencial para ser ejemplo por el uso racional de los recursos.</t>
    </r>
  </si>
  <si>
    <r>
      <t xml:space="preserve">Sector de </t>
    </r>
    <r>
      <rPr>
        <b/>
        <sz val="9"/>
        <color rgb="FF000000"/>
        <rFont val="Calibri"/>
        <family val="2"/>
        <scheme val="minor"/>
      </rPr>
      <t>alimentos ecológicos</t>
    </r>
    <r>
      <rPr>
        <sz val="9"/>
        <color rgb="FF000000"/>
        <rFont val="Calibri"/>
        <family val="2"/>
        <scheme val="minor"/>
      </rPr>
      <t>. (i) Con potencial de crecimiento hacia la exportación. (ii) Con potencial de ser considerado como ejemplo para prácticas de producción y consumo sostenible. Sector de productos y servicios provenientes de la biodiversidad. (i) Con potencial de crecimiento hacia la exportación. (ii) Con potencial de ser considerado como ejemplo para prácticas de producción, consumo y aprovechamiento sostenible. Pymes proveedoras de grandes empresas. (i) Con potencial de difusión de prácticas entre grupos de empresas. (ii) Con potencial de generación y conservación de empleo (iii) Con potencial para implementar prácticas de producción y consumo sostenible.</t>
    </r>
  </si>
  <si>
    <r>
      <t xml:space="preserve">Por su parte, el Plan Nacional de Desarrollo 2014-2018 incluyó la </t>
    </r>
    <r>
      <rPr>
        <b/>
        <sz val="9"/>
        <color rgb="FF000000"/>
        <rFont val="Calibri"/>
        <family val="2"/>
        <scheme val="minor"/>
      </rPr>
      <t>Estrategia Transversal y Envolvente de Crecimiento Verde</t>
    </r>
    <r>
      <rPr>
        <sz val="9"/>
        <color rgb="FF000000"/>
        <rFont val="Calibri"/>
        <family val="2"/>
        <scheme val="minor"/>
      </rPr>
      <t xml:space="preserve"> con el fin de alcanzar una Colombia en paz y un desarrollo económico sostenible. El crecimiento verde propende por un desarrollo sostenible que garantice el bienestar económico y social de la población en el largo plazo, asegurando que la base de los recursos provea los bienes y servicios ecosistémicos que el país necesita y el ambiente natural sea capaz de recuperarse ante los impactos de las actividades productivas (DNP 2014)</t>
    </r>
  </si>
  <si>
    <t>La Estrategia Nacional de Crecimiento Verde cuenta con tres objetivos:</t>
  </si>
  <si>
    <r>
      <t>1.</t>
    </r>
    <r>
      <rPr>
        <sz val="7"/>
        <color rgb="FF000000"/>
        <rFont val="Times New Roman"/>
        <family val="1"/>
      </rPr>
      <t xml:space="preserve">       </t>
    </r>
    <r>
      <rPr>
        <sz val="9"/>
        <color rgb="FF000000"/>
        <rFont val="Calibri"/>
        <family val="2"/>
      </rPr>
      <t>Avanzar hacia un crecimiento sostenible y bajo en carbono</t>
    </r>
  </si>
  <si>
    <r>
      <t>2.</t>
    </r>
    <r>
      <rPr>
        <sz val="7"/>
        <color rgb="FF000000"/>
        <rFont val="Times New Roman"/>
        <family val="1"/>
      </rPr>
      <t xml:space="preserve">       </t>
    </r>
    <r>
      <rPr>
        <sz val="9"/>
        <color rgb="FF000000"/>
        <rFont val="Calibri"/>
        <family val="2"/>
      </rPr>
      <t>Proteger y asegurar el uso sostenible del capital natural y mejorar la calidad y gobernanza ambiental</t>
    </r>
  </si>
  <si>
    <r>
      <t>3.</t>
    </r>
    <r>
      <rPr>
        <sz val="7"/>
        <color rgb="FF000000"/>
        <rFont val="Times New Roman"/>
        <family val="1"/>
      </rPr>
      <t xml:space="preserve">       </t>
    </r>
    <r>
      <rPr>
        <sz val="9"/>
        <color rgb="FF000000"/>
        <rFont val="Calibri"/>
        <family val="2"/>
      </rPr>
      <t>lograr un crecimiento resiliente y reducir la vulnerabilidad frente a los riesgos de desastres y al cambio climático.</t>
    </r>
  </si>
  <si>
    <t>En particular, la Estrategia promueve la adopción de prácticas de generación de valor agregado por parte de todos los sectores productivos; así como la identificación y aprovechamiento de las oportunidades de aumento en la competitividad, productividad y eficiencia, que a su vez reduzcan las emisiones de GEI en los diferentes sectores de la economía nacional y promuevan la resiliencia a los efectos adversos del cambio climático.</t>
  </si>
  <si>
    <t>Ahora bien, el papel de las Corporaciones Autónomas Regionales en este campo es acompañar los sectores productivos hacia la reconversión a sistemas sostenibles de producción.</t>
  </si>
  <si>
    <t>Se entiende por acompañamiento a los sectores productivos contiene las siguientes acciones:</t>
  </si>
  <si>
    <r>
      <t>·</t>
    </r>
    <r>
      <rPr>
        <sz val="7"/>
        <color rgb="FF000000"/>
        <rFont val="Times New Roman"/>
        <family val="1"/>
      </rPr>
      <t xml:space="preserve">        </t>
    </r>
    <r>
      <rPr>
        <sz val="9"/>
        <color rgb="FF000000"/>
        <rFont val="Calibri"/>
        <family val="2"/>
      </rPr>
      <t>Reuniones de construcción de agendas conjuntas de trabajo y de actualización de los convenios sectoriales de producción más limpia firmados como espacios de concertación</t>
    </r>
  </si>
  <si>
    <r>
      <t>·</t>
    </r>
    <r>
      <rPr>
        <sz val="7"/>
        <color rgb="FF000000"/>
        <rFont val="Times New Roman"/>
        <family val="1"/>
      </rPr>
      <t xml:space="preserve">        </t>
    </r>
    <r>
      <rPr>
        <sz val="9"/>
        <color rgb="FF000000"/>
        <rFont val="Calibri"/>
        <family val="2"/>
      </rPr>
      <t>Informes de seguimiento al cumplimiento de las agendas sectoriales.</t>
    </r>
  </si>
  <si>
    <r>
      <t>·</t>
    </r>
    <r>
      <rPr>
        <sz val="7"/>
        <color rgb="FF000000"/>
        <rFont val="Times New Roman"/>
        <family val="1"/>
      </rPr>
      <t xml:space="preserve">        </t>
    </r>
    <r>
      <rPr>
        <sz val="9"/>
        <color rgb="FF000000"/>
        <rFont val="Calibri"/>
        <family val="2"/>
      </rPr>
      <t>Eventos de capacitación a los sectores sobre producción y consumo sostenible.</t>
    </r>
  </si>
  <si>
    <r>
      <t>·</t>
    </r>
    <r>
      <rPr>
        <sz val="7"/>
        <color rgb="FF000000"/>
        <rFont val="Times New Roman"/>
        <family val="1"/>
      </rPr>
      <t xml:space="preserve">        </t>
    </r>
    <r>
      <rPr>
        <sz val="9"/>
        <color rgb="FF000000"/>
        <rFont val="Calibri"/>
        <family val="2"/>
      </rPr>
      <t>Eventos de socialización de experiencias exitosas de sistemas productivos sostenibles.</t>
    </r>
  </si>
  <si>
    <t>Número de sectores con acompañamiento para la reconversión hacia sistemas sostenibles de producción</t>
  </si>
  <si>
    <r>
      <t>PSA</t>
    </r>
    <r>
      <rPr>
        <vertAlign val="subscript"/>
        <sz val="9"/>
        <color rgb="FF000000"/>
        <rFont val="Calibri"/>
        <family val="2"/>
        <scheme val="minor"/>
      </rPr>
      <t xml:space="preserve"> t</t>
    </r>
    <r>
      <rPr>
        <sz val="9"/>
        <color rgb="FF000000"/>
        <rFont val="Calibri"/>
        <family val="2"/>
        <scheme val="minor"/>
      </rPr>
      <t xml:space="preserve"> = Porcentaje de sectores con acompañamiento para la reconversión hacia sistemas sostenibles de producción (PSA)</t>
    </r>
  </si>
  <si>
    <r>
      <t xml:space="preserve">SA </t>
    </r>
    <r>
      <rPr>
        <vertAlign val="subscript"/>
        <sz val="9"/>
        <color rgb="FF000000"/>
        <rFont val="Calibri"/>
        <family val="2"/>
        <scheme val="minor"/>
      </rPr>
      <t>it</t>
    </r>
    <r>
      <rPr>
        <sz val="9"/>
        <color rgb="FF000000"/>
        <rFont val="Calibri"/>
        <family val="2"/>
        <scheme val="minor"/>
      </rPr>
      <t xml:space="preserve"> = Sectores acompañados en la reconversión hacia sistemas sostenibles de producción (SA)</t>
    </r>
  </si>
  <si>
    <r>
      <t xml:space="preserve">SPA </t>
    </r>
    <r>
      <rPr>
        <vertAlign val="subscript"/>
        <sz val="9"/>
        <color rgb="FF000000"/>
        <rFont val="Calibri"/>
        <family val="2"/>
        <scheme val="minor"/>
      </rPr>
      <t>it</t>
    </r>
    <r>
      <rPr>
        <sz val="9"/>
        <color rgb="FF000000"/>
        <rFont val="Calibri"/>
        <family val="2"/>
        <scheme val="minor"/>
      </rPr>
      <t xml:space="preserve"> = Número de sectores priorizados para acompañamiento en la reconversión hacia sistemas sostenibles de producción (SPA)</t>
    </r>
  </si>
  <si>
    <r>
      <t xml:space="preserve">EPAARSSP </t>
    </r>
    <r>
      <rPr>
        <vertAlign val="subscript"/>
        <sz val="9"/>
        <color rgb="FF000000"/>
        <rFont val="Calibri"/>
        <family val="2"/>
        <scheme val="minor"/>
      </rPr>
      <t>t</t>
    </r>
    <r>
      <rPr>
        <sz val="9"/>
        <color rgb="FF000000"/>
        <rFont val="Calibri"/>
        <family val="2"/>
        <scheme val="minor"/>
      </rPr>
      <t xml:space="preserve"> = Ejecución presupuestal de acciones relacionadas con el acompañamiento para la reconversión hacia sistemas sostenibles de producción, en el tiempo t</t>
    </r>
  </si>
  <si>
    <r>
      <t xml:space="preserve">CARSSP </t>
    </r>
    <r>
      <rPr>
        <vertAlign val="subscript"/>
        <sz val="9"/>
        <color rgb="FF000000"/>
        <rFont val="Calibri"/>
        <family val="2"/>
        <scheme val="minor"/>
      </rPr>
      <t>it</t>
    </r>
    <r>
      <rPr>
        <sz val="9"/>
        <color rgb="FF000000"/>
        <rFont val="Calibri"/>
        <family val="2"/>
        <scheme val="minor"/>
      </rPr>
      <t xml:space="preserve"> = Compromisos correspondientes a la acción i relacionada con el acompañamiento para la reconversión hacia sistemas sostenibles de producción, en el tiempo t.</t>
    </r>
  </si>
  <si>
    <r>
      <t xml:space="preserve">PDAARSSP </t>
    </r>
    <r>
      <rPr>
        <vertAlign val="subscript"/>
        <sz val="9"/>
        <color rgb="FF000000"/>
        <rFont val="Calibri"/>
        <family val="2"/>
        <scheme val="minor"/>
      </rPr>
      <t>it</t>
    </r>
    <r>
      <rPr>
        <sz val="9"/>
        <color rgb="FF000000"/>
        <rFont val="Calibri"/>
        <family val="2"/>
        <scheme val="minor"/>
      </rPr>
      <t xml:space="preserve"> = Presupuesto definitivo a la acción i relacionada con el acompañamiento para la reconversión hacia sistemas sostenibles de producción, en el tiempo t.</t>
    </r>
  </si>
  <si>
    <t>Porcentaje de ejecución de acciones relacionadas con la gestión ambiental urbana.</t>
  </si>
  <si>
    <t>Número de acciones relacionadas con gestión ambiental urbana</t>
  </si>
  <si>
    <t>Ejecución física de las acciones relacionadas con la gestión ambiental urbana</t>
  </si>
  <si>
    <t>Planificación y ordenamiento ambiental en áreas urbanas</t>
  </si>
  <si>
    <t xml:space="preserve">Prevención y Control de la Contaminación del Aire en áreas urbanas </t>
  </si>
  <si>
    <t>Gestión de Residuos sólidos en áreas urbanas</t>
  </si>
  <si>
    <t>Índice de calidad ambiental urbana</t>
  </si>
  <si>
    <t>Ejecución presupuestal de acciones relacionadas con la gestión ambiental urbana (utilice tantas filas cuantas sean necesarias)</t>
  </si>
  <si>
    <t>Presupuesto inicial</t>
  </si>
  <si>
    <t>Compromisos / Ppto Def.</t>
  </si>
  <si>
    <t>Pagos / Compromisos</t>
  </si>
  <si>
    <t>Cuanto más cercano a cien por ciento, mayor es el cumplimiento de las metas que la autoridad ambiental se ha propuesto alcanzar en relación con la gestión ambiental urbana, en el marco del Plan de Acción de la Corporación.</t>
  </si>
  <si>
    <r>
      <t xml:space="preserve">Hoja Metodológica de referencia: MADS (2016). </t>
    </r>
    <r>
      <rPr>
        <i/>
        <sz val="9"/>
        <color rgb="FF000000"/>
        <rFont val="Calibri"/>
        <family val="2"/>
        <scheme val="minor"/>
      </rPr>
      <t>Hoja metodológica Ejecución de Acciones en Gestión Ambiental Urbana (Versión 1.0).</t>
    </r>
    <r>
      <rPr>
        <sz val="9"/>
        <color rgb="FF000000"/>
        <rFont val="Calibri"/>
        <family val="2"/>
        <scheme val="minor"/>
      </rPr>
      <t xml:space="preserve"> Ministerio de Ambiente y Desarrollo Sostenible MADS, DGOAT-SINA y DAASU.</t>
    </r>
  </si>
  <si>
    <t>Es el porcentaje de avance en la ejecución, por parte de la corporación autónoma regional, de las acciones relacionadas con la gestión ambiental urbana en el marco del Plan de Acción.</t>
  </si>
  <si>
    <t>El indicador mide el cumplimiento de las metas que la autoridad ambiental se ha propuesto alcanzar en relación con la gestión ambiental urbana, en el marco del Plan de Acción de la Corporación. De esta manera, contribuye a la ejecución, a nivel regional y local, de la Política de Gestión Ambiental Urbana (2008).</t>
  </si>
  <si>
    <t>Ley 1753 de 2015.</t>
  </si>
  <si>
    <t>Espacio público: Decreto 1077 de 2015.</t>
  </si>
  <si>
    <t>Estructura Ecológica Principal: Decreto 1077 de 2015.</t>
  </si>
  <si>
    <t>Política de Gestión Ambiental Urbana.</t>
  </si>
  <si>
    <t>Política para la Prevención y Control de la Contaminación del Aire.</t>
  </si>
  <si>
    <t>Política para la Gestión Integral de Residuos Sólidos.</t>
  </si>
  <si>
    <t>Política para la Gestión Integral de la Biodiversidad y sus servicios ecosistémicos.</t>
  </si>
  <si>
    <t>CONPES 3718 de 2012, Espacio público.</t>
  </si>
  <si>
    <t>CONPES 3819 de 2014</t>
  </si>
  <si>
    <t>Circular 8000-2-344415 de 2013, ICAU.</t>
  </si>
  <si>
    <t>La gestión ambiental urbana se refiere a la “gestión de los recursos naturales renovables y los problemas ambientales urbanos y sus efectos en la región o regiones vecinas. La gestión ambiental urbana es una acción conjunta entre el Estado y los actores sociales, que se articula con la gestión territorial, las políticas ambientales y las políticas o planes sectoriales que tienen relación o afectan el medio ambiente en el ámbito urbano regional. Esta gestión, demanda el uso selectivo y combinado de herramientas jurídicas, de planeación, técnicas, económicas, financieras y administrativas para lograr la protección y funcionamiento de los ecosistemas y el mejoramiento de la calidad de vida de la población, dentro de un marco de ciudad sostenible” (Política de Gestión Ambiental Urbana).</t>
  </si>
  <si>
    <t>La gestión ambiental urbana se centra en dos ejes principales:</t>
  </si>
  <si>
    <r>
      <t>1)</t>
    </r>
    <r>
      <rPr>
        <sz val="7"/>
        <color rgb="FF000000"/>
        <rFont val="Times New Roman"/>
        <family val="1"/>
      </rPr>
      <t xml:space="preserve">      </t>
    </r>
    <r>
      <rPr>
        <sz val="9"/>
        <color rgb="FF000000"/>
        <rFont val="Calibri"/>
        <family val="2"/>
        <scheme val="minor"/>
      </rPr>
      <t>La gestión ambiental de los componentes constitutivos del medio ambiente, comúnmente denominados recursos naturales renovables: agua (en cualquier estado), atmósfera (troposfera y estratosfera), suelo y subsuelo, biodiversidad (ecosistemas, especies, recursos genéticos), fuentes primarias de energía no agotable y paisaje.</t>
    </r>
  </si>
  <si>
    <r>
      <t>2)</t>
    </r>
    <r>
      <rPr>
        <sz val="7"/>
        <color rgb="FF000000"/>
        <rFont val="Times New Roman"/>
        <family val="1"/>
      </rPr>
      <t xml:space="preserve">      </t>
    </r>
    <r>
      <rPr>
        <sz val="9"/>
        <color rgb="FF000000"/>
        <rFont val="Calibri"/>
        <family val="2"/>
        <scheme val="minor"/>
      </rPr>
      <t>La gestión ambiental de los problemas ambientales, entendida como la gestión sobre los elementos o factores que interactúan e inciden sobre el ambiente en las áreas urbanas, entre los cuales se pueden mencionar: factores que ocasionan contaminación y deterioro de los recursos naturales renovables; factores que ocasionan pérdida o deterioro de la biodiversidad; factores que ocasionan pérdida o deterioro del espacio público y del paisaje; inadecuada gestión y disposición de residuos sólidos, líquidos y gaseosos; uso ineficiente de la energía y falta de uso de fuentes no convencionales de energía; riesgos de origen natural y antrópico; pasivos ambientales, patrones insostenibles de ocupación del territorio, patrones insostenibles de producción y consumo; baja o falta de conciencia y cultura ambiental de la población de las áreas urbanas; pérdida de valores socio - culturales de la población urbana, que puede llevar a la pérdida de su identidad cultural y en consecuencia de su sentido de pertenencia del entorno; e insuficiente respuesta institucional del SINA, en términos de escasos niveles de coordinación y baja capacidad técnica y operativa para atender la problemática urbana (PGAU)</t>
    </r>
  </si>
  <si>
    <t>Cabe aclarar que la gestión para el manejo de estos recursos, elementos y factores en las áreas urbanas involucra, de manera diferenciada, a las autoridades ambientales: (Corporaciones autónomas regionales y de desarrollo sostenible); Grandes Centros Urbanos a que se refiere el artículo 66 de la Ley 99 de 1993, a los establecimientos públicos de que trata del artículo 13 de la Ley 768 de 2003; el artículo 124 de la Ley 1617 de 2013; las áreas metropolitanas a que se refiere el literal J del artículo 7 de la Ley 1625 de 2013 y a los entes territoriales, dentro de su respectivo marco de competencias y jurisdicción.</t>
  </si>
  <si>
    <t>Dicha gestión se realiza en el marco de la Política de Gestión Ambiental Urbana. En tal sentido, las principales temáticas en gestión ambiental urbana en las que tienen competencia las Corporaciones Autónomas Regionales son:</t>
  </si>
  <si>
    <r>
      <t>1)</t>
    </r>
    <r>
      <rPr>
        <sz val="7"/>
        <color rgb="FF000000"/>
        <rFont val="Times New Roman"/>
        <family val="1"/>
      </rPr>
      <t xml:space="preserve">      </t>
    </r>
    <r>
      <rPr>
        <sz val="9"/>
        <color rgb="FF000000"/>
        <rFont val="Calibri"/>
        <family val="2"/>
        <scheme val="minor"/>
      </rPr>
      <t>Planificación y ordenamiento ambiental en áreas urbanas</t>
    </r>
  </si>
  <si>
    <r>
      <t>2)</t>
    </r>
    <r>
      <rPr>
        <sz val="7"/>
        <color rgb="FF000000"/>
        <rFont val="Times New Roman"/>
        <family val="1"/>
      </rPr>
      <t xml:space="preserve">      </t>
    </r>
    <r>
      <rPr>
        <sz val="9"/>
        <color rgb="FF000000"/>
        <rFont val="Calibri"/>
        <family val="2"/>
        <scheme val="minor"/>
      </rPr>
      <t>Gestión ambiental del Riesgo en áreas urbanas</t>
    </r>
  </si>
  <si>
    <r>
      <t>3)</t>
    </r>
    <r>
      <rPr>
        <sz val="7"/>
        <color rgb="FF000000"/>
        <rFont val="Times New Roman"/>
        <family val="1"/>
      </rPr>
      <t xml:space="preserve">      </t>
    </r>
    <r>
      <rPr>
        <sz val="9"/>
        <color rgb="FF000000"/>
        <rFont val="Calibri"/>
        <family val="2"/>
        <scheme val="minor"/>
      </rPr>
      <t>Gestión ambiental del Espacio Público en áreas urbanas</t>
    </r>
  </si>
  <si>
    <r>
      <t>4)</t>
    </r>
    <r>
      <rPr>
        <sz val="7"/>
        <color rgb="FF000000"/>
        <rFont val="Times New Roman"/>
        <family val="1"/>
      </rPr>
      <t xml:space="preserve">      </t>
    </r>
    <r>
      <rPr>
        <sz val="9"/>
        <color rgb="FF000000"/>
        <rFont val="Calibri"/>
        <family val="2"/>
        <scheme val="minor"/>
      </rPr>
      <t>Prevención y Control de la Contaminación del Aire en áreas urbanas (fenómeno de acumulación o concentración de contaminantes en el aire generado por diferentes tipos entre ellos contaminantes criterio, ruido y olores ofensivos)</t>
    </r>
  </si>
  <si>
    <r>
      <t>5)</t>
    </r>
    <r>
      <rPr>
        <sz val="7"/>
        <color rgb="FF000000"/>
        <rFont val="Times New Roman"/>
        <family val="1"/>
      </rPr>
      <t xml:space="preserve">      </t>
    </r>
    <r>
      <rPr>
        <sz val="9"/>
        <color rgb="FF000000"/>
        <rFont val="Calibri"/>
        <family val="2"/>
        <scheme val="minor"/>
      </rPr>
      <t>Gestión del Recurso Hídrico en áreas urbanas</t>
    </r>
  </si>
  <si>
    <r>
      <t>6)</t>
    </r>
    <r>
      <rPr>
        <sz val="7"/>
        <color rgb="FF000000"/>
        <rFont val="Times New Roman"/>
        <family val="1"/>
      </rPr>
      <t xml:space="preserve">      </t>
    </r>
    <r>
      <rPr>
        <sz val="9"/>
        <color rgb="FF000000"/>
        <rFont val="Calibri"/>
        <family val="2"/>
        <scheme val="minor"/>
      </rPr>
      <t>Gestión de Residuos sólidos en áreas urbanas</t>
    </r>
  </si>
  <si>
    <r>
      <t>7)</t>
    </r>
    <r>
      <rPr>
        <sz val="7"/>
        <color rgb="FF000000"/>
        <rFont val="Times New Roman"/>
        <family val="1"/>
      </rPr>
      <t xml:space="preserve">      </t>
    </r>
    <r>
      <rPr>
        <sz val="9"/>
        <color rgb="FF000000"/>
        <rFont val="Calibri"/>
        <family val="2"/>
        <scheme val="minor"/>
      </rPr>
      <t>Índice de calidad ambiental urbana</t>
    </r>
  </si>
  <si>
    <r>
      <t>8)</t>
    </r>
    <r>
      <rPr>
        <sz val="7"/>
        <color rgb="FF000000"/>
        <rFont val="Times New Roman"/>
        <family val="1"/>
      </rPr>
      <t xml:space="preserve">      </t>
    </r>
    <r>
      <rPr>
        <sz val="9"/>
        <color rgb="FF000000"/>
        <rFont val="Calibri"/>
        <family val="2"/>
        <scheme val="minor"/>
      </rPr>
      <t>Participación en gestión ambiental urbana</t>
    </r>
  </si>
  <si>
    <t>Las principales acciones relacionadas con la gestión ambiental urbana son las siguientes:</t>
  </si>
  <si>
    <r>
      <t>1)</t>
    </r>
    <r>
      <rPr>
        <sz val="7"/>
        <color rgb="FF000000"/>
        <rFont val="Times New Roman"/>
        <family val="1"/>
      </rPr>
      <t xml:space="preserve">      </t>
    </r>
    <r>
      <rPr>
        <sz val="9"/>
        <color rgb="FF000000"/>
        <rFont val="Calibri"/>
        <family val="2"/>
        <scheme val="minor"/>
      </rPr>
      <t>Planificación y ordenamiento ambiental en áreas urbanas, que incluye:</t>
    </r>
  </si>
  <si>
    <r>
      <t>a)</t>
    </r>
    <r>
      <rPr>
        <sz val="7"/>
        <color rgb="FF000000"/>
        <rFont val="Times New Roman"/>
        <family val="1"/>
      </rPr>
      <t xml:space="preserve">      </t>
    </r>
    <r>
      <rPr>
        <sz val="9"/>
        <color rgb="FF000000"/>
        <rFont val="Calibri"/>
        <family val="2"/>
        <scheme val="minor"/>
      </rPr>
      <t>Identificar y gestionar la estructura ecológica urbana</t>
    </r>
  </si>
  <si>
    <r>
      <t>b)</t>
    </r>
    <r>
      <rPr>
        <sz val="7"/>
        <color rgb="FF000000"/>
        <rFont val="Times New Roman"/>
        <family val="1"/>
      </rPr>
      <t xml:space="preserve">      </t>
    </r>
    <r>
      <rPr>
        <sz val="9"/>
        <color rgb="FF000000"/>
        <rFont val="Calibri"/>
        <family val="2"/>
        <scheme val="minor"/>
      </rPr>
      <t>Asesorar a los entes territoriales en la inclusión del componente ambiental urbano en los procesos de planificación y ordenamiento territorial, incluyendo el establecimiento de determinantes ambientales urbanos.</t>
    </r>
  </si>
  <si>
    <r>
      <t>c)</t>
    </r>
    <r>
      <rPr>
        <sz val="7"/>
        <color rgb="FF000000"/>
        <rFont val="Times New Roman"/>
        <family val="1"/>
      </rPr>
      <t xml:space="preserve">       </t>
    </r>
    <r>
      <rPr>
        <sz val="9"/>
        <color rgb="FF000000"/>
        <rFont val="Calibri"/>
        <family val="2"/>
        <scheme val="minor"/>
      </rPr>
      <t>Implementar estrategias de conservación y uso sostenible de los recursos naturales renovables que conforman la base natural.</t>
    </r>
  </si>
  <si>
    <r>
      <t>2)</t>
    </r>
    <r>
      <rPr>
        <sz val="7"/>
        <color rgb="FF000000"/>
        <rFont val="Times New Roman"/>
        <family val="1"/>
      </rPr>
      <t xml:space="preserve">      </t>
    </r>
    <r>
      <rPr>
        <sz val="9"/>
        <color rgb="FF000000"/>
        <rFont val="Calibri"/>
        <family val="2"/>
        <scheme val="minor"/>
      </rPr>
      <t>Gestión ambiental del Espacio Público en áreas urbanas, sin perjuicio de las competencias de las entidades territoriales.</t>
    </r>
  </si>
  <si>
    <r>
      <t>a)</t>
    </r>
    <r>
      <rPr>
        <sz val="7"/>
        <color rgb="FF000000"/>
        <rFont val="Times New Roman"/>
        <family val="1"/>
      </rPr>
      <t xml:space="preserve">      </t>
    </r>
    <r>
      <rPr>
        <sz val="9"/>
        <color rgb="FF000000"/>
        <rFont val="Calibri"/>
        <family val="2"/>
        <scheme val="minor"/>
      </rPr>
      <t>Conservar, manejar y restaurar elementos naturales del espacio público urbano.</t>
    </r>
  </si>
  <si>
    <r>
      <t>b)</t>
    </r>
    <r>
      <rPr>
        <sz val="7"/>
        <color rgb="FF000000"/>
        <rFont val="Times New Roman"/>
        <family val="1"/>
      </rPr>
      <t xml:space="preserve">      </t>
    </r>
    <r>
      <rPr>
        <sz val="9"/>
        <color rgb="FF000000"/>
        <rFont val="Calibri"/>
        <family val="2"/>
        <scheme val="minor"/>
      </rPr>
      <t>Prevenir y controlar la afectación ambiental en el espacio público.</t>
    </r>
  </si>
  <si>
    <r>
      <t>c)</t>
    </r>
    <r>
      <rPr>
        <sz val="7"/>
        <color rgb="FF000000"/>
        <rFont val="Times New Roman"/>
        <family val="1"/>
      </rPr>
      <t xml:space="preserve">       </t>
    </r>
    <r>
      <rPr>
        <sz val="9"/>
        <color rgb="FF000000"/>
        <rFont val="Calibri"/>
        <family val="2"/>
        <scheme val="minor"/>
      </rPr>
      <t>Promover, orientar y acompañar la gestión ambiental del espacio público por parte de las entidades territoriales.</t>
    </r>
  </si>
  <si>
    <r>
      <t>3)</t>
    </r>
    <r>
      <rPr>
        <sz val="7"/>
        <color rgb="FF000000"/>
        <rFont val="Times New Roman"/>
        <family val="1"/>
      </rPr>
      <t xml:space="preserve">      </t>
    </r>
    <r>
      <rPr>
        <sz val="9"/>
        <color rgb="FF000000"/>
        <rFont val="Calibri"/>
        <family val="2"/>
        <scheme val="minor"/>
      </rPr>
      <t>Prevención y Control de la Contaminación del Aire en áreas urbanas.</t>
    </r>
  </si>
  <si>
    <r>
      <t>a)</t>
    </r>
    <r>
      <rPr>
        <sz val="7"/>
        <color rgb="FF000000"/>
        <rFont val="Times New Roman"/>
        <family val="1"/>
      </rPr>
      <t xml:space="preserve">      </t>
    </r>
    <r>
      <rPr>
        <sz val="9"/>
        <color rgb="FF000000"/>
        <rFont val="Calibri"/>
        <family val="2"/>
        <scheme val="minor"/>
      </rPr>
      <t>Diseñar y ejecutar acciones integrales para la prevención y control de la contaminación del aire.</t>
    </r>
  </si>
  <si>
    <r>
      <t>b)</t>
    </r>
    <r>
      <rPr>
        <sz val="7"/>
        <color rgb="FF000000"/>
        <rFont val="Times New Roman"/>
        <family val="1"/>
      </rPr>
      <t xml:space="preserve">      </t>
    </r>
    <r>
      <rPr>
        <sz val="9"/>
        <color rgb="FF000000"/>
        <rFont val="Calibri"/>
        <family val="2"/>
        <scheme val="minor"/>
      </rPr>
      <t>Fortalecer la capacidad institucional para el control y seguimiento de la contaminación del aire.</t>
    </r>
  </si>
  <si>
    <r>
      <t>c)</t>
    </r>
    <r>
      <rPr>
        <sz val="7"/>
        <color rgb="FF000000"/>
        <rFont val="Times New Roman"/>
        <family val="1"/>
      </rPr>
      <t xml:space="preserve">       </t>
    </r>
    <r>
      <rPr>
        <sz val="9"/>
        <color rgb="FF000000"/>
        <rFont val="Calibri"/>
        <family val="2"/>
        <scheme val="minor"/>
      </rPr>
      <t>Establecer e implementar programas de reducción de la contaminación del aire, cuando se requiera.</t>
    </r>
  </si>
  <si>
    <r>
      <t>d)</t>
    </r>
    <r>
      <rPr>
        <sz val="7"/>
        <color rgb="FF000000"/>
        <rFont val="Times New Roman"/>
        <family val="1"/>
      </rPr>
      <t xml:space="preserve">      </t>
    </r>
    <r>
      <rPr>
        <sz val="9"/>
        <color rgb="FF000000"/>
        <rFont val="Calibri"/>
        <family val="2"/>
        <scheme val="minor"/>
      </rPr>
      <t>Fortalecer las mesas regionales de calidad del aire donde se establezca la articulación entre las diferentes entidades relacionadas con la prevención y el control de la contaminación del aire.</t>
    </r>
  </si>
  <si>
    <r>
      <t>e)</t>
    </r>
    <r>
      <rPr>
        <sz val="7"/>
        <color rgb="FF000000"/>
        <rFont val="Times New Roman"/>
        <family val="1"/>
      </rPr>
      <t xml:space="preserve">      </t>
    </r>
    <r>
      <rPr>
        <sz val="9"/>
        <color rgb="FF000000"/>
        <rFont val="Calibri"/>
        <family val="2"/>
        <scheme val="minor"/>
      </rPr>
      <t>Asesorar a los entes territoriales para el mejor cumplimiento de sus funciones de control y vigilancia de los fenómenos de contaminación del aire.</t>
    </r>
  </si>
  <si>
    <r>
      <t>4)</t>
    </r>
    <r>
      <rPr>
        <sz val="7"/>
        <color rgb="FF000000"/>
        <rFont val="Times New Roman"/>
        <family val="1"/>
      </rPr>
      <t xml:space="preserve">      </t>
    </r>
    <r>
      <rPr>
        <sz val="9"/>
        <color rgb="FF000000"/>
        <rFont val="Calibri"/>
        <family val="2"/>
        <scheme val="minor"/>
      </rPr>
      <t>Gestión del Recurso Hídrico en áreas urbanas.</t>
    </r>
  </si>
  <si>
    <r>
      <t>a)</t>
    </r>
    <r>
      <rPr>
        <sz val="7"/>
        <color rgb="FF000000"/>
        <rFont val="Times New Roman"/>
        <family val="1"/>
      </rPr>
      <t xml:space="preserve">      </t>
    </r>
    <r>
      <rPr>
        <sz val="9"/>
        <color rgb="FF000000"/>
        <rFont val="Calibri"/>
        <family val="2"/>
        <scheme val="minor"/>
      </rPr>
      <t>Promover el uso eficiente y ahorro de agua.</t>
    </r>
  </si>
  <si>
    <r>
      <t>5)</t>
    </r>
    <r>
      <rPr>
        <sz val="7"/>
        <color rgb="FF000000"/>
        <rFont val="Times New Roman"/>
        <family val="1"/>
      </rPr>
      <t xml:space="preserve">      </t>
    </r>
    <r>
      <rPr>
        <sz val="9"/>
        <color rgb="FF000000"/>
        <rFont val="Calibri"/>
        <family val="2"/>
        <scheme val="minor"/>
      </rPr>
      <t>Gestión de Residuos sólidos en áreas urbanas.</t>
    </r>
  </si>
  <si>
    <r>
      <t>a)</t>
    </r>
    <r>
      <rPr>
        <sz val="7"/>
        <color rgb="FF000000"/>
        <rFont val="Times New Roman"/>
        <family val="1"/>
      </rPr>
      <t xml:space="preserve">      </t>
    </r>
    <r>
      <rPr>
        <sz val="9"/>
        <color rgb="FF000000"/>
        <rFont val="Calibri"/>
        <family val="2"/>
        <scheme val="minor"/>
      </rPr>
      <t>Promover el aprovechamiento de residuos sólidos.</t>
    </r>
  </si>
  <si>
    <r>
      <t>6)</t>
    </r>
    <r>
      <rPr>
        <sz val="7"/>
        <color rgb="FF000000"/>
        <rFont val="Times New Roman"/>
        <family val="1"/>
      </rPr>
      <t xml:space="preserve">      </t>
    </r>
    <r>
      <rPr>
        <sz val="9"/>
        <color rgb="FF000000"/>
        <rFont val="Calibri"/>
        <family val="2"/>
        <scheme val="minor"/>
      </rPr>
      <t>Compilar y reportar la información relacionada con los indicadores que conformar el Índice de Calidad Ambiental Urbana (ICAU)</t>
    </r>
  </si>
  <si>
    <r>
      <t>7)</t>
    </r>
    <r>
      <rPr>
        <sz val="7"/>
        <color rgb="FF000000"/>
        <rFont val="Times New Roman"/>
        <family val="1"/>
      </rPr>
      <t xml:space="preserve">      </t>
    </r>
    <r>
      <rPr>
        <sz val="9"/>
        <color rgb="FF000000"/>
        <rFont val="Calibri"/>
        <family val="2"/>
        <scheme val="minor"/>
      </rPr>
      <t>Participación en gestión ambiental urbana</t>
    </r>
  </si>
  <si>
    <r>
      <t>a)</t>
    </r>
    <r>
      <rPr>
        <sz val="7"/>
        <color rgb="FF000000"/>
        <rFont val="Times New Roman"/>
        <family val="1"/>
      </rPr>
      <t xml:space="preserve">      </t>
    </r>
    <r>
      <rPr>
        <sz val="9"/>
        <color rgb="FF000000"/>
        <rFont val="Calibri"/>
        <family val="2"/>
        <scheme val="minor"/>
      </rPr>
      <t xml:space="preserve">Promover y fortalecer los espacios de participación social en gestión ambiental urbana </t>
    </r>
  </si>
  <si>
    <r>
      <t xml:space="preserve">ETAGAU </t>
    </r>
    <r>
      <rPr>
        <vertAlign val="subscript"/>
        <sz val="9"/>
        <color rgb="FF000000"/>
        <rFont val="Calibri"/>
        <family val="2"/>
        <scheme val="minor"/>
      </rPr>
      <t>t</t>
    </r>
    <r>
      <rPr>
        <sz val="9"/>
        <color rgb="FF000000"/>
        <rFont val="Calibri"/>
        <family val="2"/>
        <scheme val="minor"/>
      </rPr>
      <t xml:space="preserve"> = Porcentaje de ejecución total de acciones en gestión ambiental urbana, en el tiempo t.</t>
    </r>
  </si>
  <si>
    <r>
      <t xml:space="preserve">EAGAU </t>
    </r>
    <r>
      <rPr>
        <vertAlign val="subscript"/>
        <sz val="9"/>
        <color rgb="FF000000"/>
        <rFont val="Calibri"/>
        <family val="2"/>
        <scheme val="minor"/>
      </rPr>
      <t>t1t</t>
    </r>
    <r>
      <rPr>
        <sz val="9"/>
        <color rgb="FF000000"/>
        <rFont val="Calibri"/>
        <family val="2"/>
        <scheme val="minor"/>
      </rPr>
      <t xml:space="preserve"> = Porcentaje de ejecución de la acción </t>
    </r>
    <r>
      <rPr>
        <i/>
        <sz val="9"/>
        <color rgb="FF000000"/>
        <rFont val="Calibri"/>
        <family val="2"/>
        <scheme val="minor"/>
      </rPr>
      <t>1</t>
    </r>
    <r>
      <rPr>
        <sz val="9"/>
        <color rgb="FF000000"/>
        <rFont val="Calibri"/>
        <family val="2"/>
        <scheme val="minor"/>
      </rPr>
      <t xml:space="preserve"> relacionada con la gestión ambiental urbana, en el tiempo t.</t>
    </r>
  </si>
  <si>
    <r>
      <t xml:space="preserve">EAGAU </t>
    </r>
    <r>
      <rPr>
        <vertAlign val="subscript"/>
        <sz val="9"/>
        <color rgb="FF000000"/>
        <rFont val="Calibri"/>
        <family val="2"/>
        <scheme val="minor"/>
      </rPr>
      <t>2t</t>
    </r>
    <r>
      <rPr>
        <sz val="9"/>
        <color rgb="FF000000"/>
        <rFont val="Calibri"/>
        <family val="2"/>
        <scheme val="minor"/>
      </rPr>
      <t xml:space="preserve"> = Porcentaje de ejecución de la acción </t>
    </r>
    <r>
      <rPr>
        <i/>
        <sz val="9"/>
        <color rgb="FF000000"/>
        <rFont val="Calibri"/>
        <family val="2"/>
        <scheme val="minor"/>
      </rPr>
      <t>2</t>
    </r>
    <r>
      <rPr>
        <sz val="9"/>
        <color rgb="FF000000"/>
        <rFont val="Calibri"/>
        <family val="2"/>
        <scheme val="minor"/>
      </rPr>
      <t xml:space="preserve"> relacionada con la gestión ambiental urbana, en el tiempo t.</t>
    </r>
  </si>
  <si>
    <r>
      <t xml:space="preserve">EAGAU </t>
    </r>
    <r>
      <rPr>
        <vertAlign val="subscript"/>
        <sz val="9"/>
        <color rgb="FF000000"/>
        <rFont val="Calibri"/>
        <family val="2"/>
        <scheme val="minor"/>
      </rPr>
      <t>nt</t>
    </r>
    <r>
      <rPr>
        <sz val="9"/>
        <color rgb="FF000000"/>
        <rFont val="Calibri"/>
        <family val="2"/>
        <scheme val="minor"/>
      </rPr>
      <t xml:space="preserve"> = Porcentaje de ejecución de la acción </t>
    </r>
    <r>
      <rPr>
        <i/>
        <sz val="9"/>
        <color rgb="FF000000"/>
        <rFont val="Calibri"/>
        <family val="2"/>
        <scheme val="minor"/>
      </rPr>
      <t>n</t>
    </r>
    <r>
      <rPr>
        <sz val="9"/>
        <color rgb="FF000000"/>
        <rFont val="Calibri"/>
        <family val="2"/>
        <scheme val="minor"/>
      </rPr>
      <t xml:space="preserve"> relacionada con la gestión ambiental urbana, en el tiempo t.</t>
    </r>
  </si>
  <si>
    <r>
      <t>a = ponderador de EAGAU</t>
    </r>
    <r>
      <rPr>
        <vertAlign val="subscript"/>
        <sz val="9"/>
        <color rgb="FF000000"/>
        <rFont val="Calibri"/>
        <family val="2"/>
        <scheme val="minor"/>
      </rPr>
      <t>1</t>
    </r>
    <r>
      <rPr>
        <sz val="9"/>
        <color rgb="FF000000"/>
        <rFont val="Calibri"/>
        <family val="2"/>
        <scheme val="minor"/>
      </rPr>
      <t>.</t>
    </r>
  </si>
  <si>
    <r>
      <t>b = ponderador de EAGAU</t>
    </r>
    <r>
      <rPr>
        <vertAlign val="subscript"/>
        <sz val="9"/>
        <color rgb="FF000000"/>
        <rFont val="Calibri"/>
        <family val="2"/>
        <scheme val="minor"/>
      </rPr>
      <t>2</t>
    </r>
    <r>
      <rPr>
        <sz val="9"/>
        <color rgb="FF000000"/>
        <rFont val="Calibri"/>
        <family val="2"/>
        <scheme val="minor"/>
      </rPr>
      <t>.</t>
    </r>
  </si>
  <si>
    <r>
      <t>z = ponderador de EAGAU</t>
    </r>
    <r>
      <rPr>
        <vertAlign val="subscript"/>
        <sz val="9"/>
        <color rgb="FF000000"/>
        <rFont val="Calibri"/>
        <family val="2"/>
        <scheme val="minor"/>
      </rPr>
      <t>n</t>
    </r>
    <r>
      <rPr>
        <sz val="9"/>
        <color rgb="FF000000"/>
        <rFont val="Calibri"/>
        <family val="2"/>
        <scheme val="minor"/>
      </rPr>
      <t>.</t>
    </r>
  </si>
  <si>
    <t>a + b + c+…+z = 1.</t>
  </si>
  <si>
    <t>Ejecución presupuestal de acciones relacionadas con la gestión ambiental urbana.</t>
  </si>
  <si>
    <r>
      <t xml:space="preserve">EPAGAU </t>
    </r>
    <r>
      <rPr>
        <vertAlign val="subscript"/>
        <sz val="9"/>
        <color rgb="FF000000"/>
        <rFont val="Calibri"/>
        <family val="2"/>
        <scheme val="minor"/>
      </rPr>
      <t>t</t>
    </r>
    <r>
      <rPr>
        <sz val="9"/>
        <color rgb="FF000000"/>
        <rFont val="Calibri"/>
        <family val="2"/>
        <scheme val="minor"/>
      </rPr>
      <t xml:space="preserve"> = Ejecución presupuestal de acciones en gestión ambiental urbana, en el año t.</t>
    </r>
  </si>
  <si>
    <r>
      <t xml:space="preserve">CGAU </t>
    </r>
    <r>
      <rPr>
        <vertAlign val="subscript"/>
        <sz val="9"/>
        <color rgb="FF000000"/>
        <rFont val="Calibri"/>
        <family val="2"/>
        <scheme val="minor"/>
      </rPr>
      <t>it</t>
    </r>
    <r>
      <rPr>
        <sz val="9"/>
        <color rgb="FF000000"/>
        <rFont val="Calibri"/>
        <family val="2"/>
        <scheme val="minor"/>
      </rPr>
      <t xml:space="preserve"> = Compromisos correspondientes a la acción i en gestión ambiental urbana, en el año t.</t>
    </r>
  </si>
  <si>
    <r>
      <t xml:space="preserve">PDAGAU </t>
    </r>
    <r>
      <rPr>
        <vertAlign val="subscript"/>
        <sz val="9"/>
        <color rgb="FF000000"/>
        <rFont val="Calibri"/>
        <family val="2"/>
        <scheme val="minor"/>
      </rPr>
      <t>it</t>
    </r>
    <r>
      <rPr>
        <sz val="9"/>
        <color rgb="FF000000"/>
        <rFont val="Calibri"/>
        <family val="2"/>
        <scheme val="minor"/>
      </rPr>
      <t xml:space="preserve"> = Presupuesto definitivo a la acción i en gestión ambiental urbana, en el año t.</t>
    </r>
  </si>
  <si>
    <t>Número de acciones relacionadas con la implementación del Programa Regional de Negocios Verdes por la autoridad ambiental</t>
  </si>
  <si>
    <t>Presupuesto definitivo</t>
  </si>
  <si>
    <t>Ejecución física y financiera de acciones relacionadas con la implementación del Programa Regional de Negocios Verdes por la autoridad ambiental</t>
  </si>
  <si>
    <t>Protocolizar la creación de la ventanilla o nodo de negocios verdes y/o la suscripción de alianza, en la A.A</t>
  </si>
  <si>
    <t>Verificar como mínimo dos negocios verdes por A.A.</t>
  </si>
  <si>
    <t>Seguimiento a los planes de acción de la A.A. y a los planes de mejora</t>
  </si>
  <si>
    <t>Participación en ferias</t>
  </si>
  <si>
    <t>(*) Nombre de la acción, actividad o proyecto en el Plan de Acción de la Corporación</t>
  </si>
  <si>
    <t>Cálculo de la ejecución física y financiera de acciones relacionadas con la implementación del Programa Regional de Negocios Verdes por la autoridad ambiental</t>
  </si>
  <si>
    <t>Avance Físico</t>
  </si>
  <si>
    <t>Ejecución Anual</t>
  </si>
  <si>
    <t>*</t>
  </si>
  <si>
    <t>El indicador hace seguimiento a la contribución de las CAR a la ejecución del Plan Nacional de Negocios Verdes y el Plan Regional de Negocios Verdes. Cuanto más cercano a cien por ciento, mayor es el cumplimiento de las metas, a cargo de la Autoridad Ambiental, en el marco del Plan Nacional de Negocios Verdes y el Plan Regional de Negocios Verdes.</t>
  </si>
  <si>
    <r>
      <t>Hoja Metodológica de referencia:</t>
    </r>
    <r>
      <rPr>
        <sz val="9"/>
        <color rgb="FF000000"/>
        <rFont val="Calibri"/>
        <family val="2"/>
        <scheme val="minor"/>
      </rPr>
      <t xml:space="preserve"> MADS (2016). </t>
    </r>
    <r>
      <rPr>
        <i/>
        <sz val="9"/>
        <color rgb="FF000000"/>
        <rFont val="Calibri"/>
        <family val="2"/>
        <scheme val="minor"/>
      </rPr>
      <t>Hoja metodológica Implementación del programa regional de negocios verdes por la autoridad ambiental (Versión 1.0).</t>
    </r>
    <r>
      <rPr>
        <sz val="9"/>
        <color rgb="FF000000"/>
        <rFont val="Calibri"/>
        <family val="2"/>
        <scheme val="minor"/>
      </rPr>
      <t xml:space="preserve"> Ministerio de Ambiente y Desarrollo Sostenible MADS, DGOAT-SINA y ONV.</t>
    </r>
  </si>
  <si>
    <t>Es el porcentaje de avance en la implementación de las acciones a cargo de la Corporación en el marco del Programa Regional de Negocios Verdes</t>
  </si>
  <si>
    <t>El indicador mide el cumplimiento de las metas, a cargo de la Autoridad Ambiental, en el marco del Plan Nacional de Negocios Verdes y el Plan Regional de Negocios Verdes. De esta forma contribuye a la implementación del Plan Nacional de Negocios Verdes y de la Estrategia Crecimiento Verde del Plan Nacional de Desarrollo 2014-2018</t>
  </si>
  <si>
    <r>
      <t xml:space="preserve"> </t>
    </r>
    <r>
      <rPr>
        <b/>
        <sz val="9"/>
        <color rgb="FF000000"/>
        <rFont val="Calibri"/>
        <family val="2"/>
        <scheme val="minor"/>
      </rPr>
      <t>Normatividad de soporte:</t>
    </r>
  </si>
  <si>
    <t>Decreto 1076 de 2016, Decreto Único Reglamentario.</t>
  </si>
  <si>
    <t>Ley 1753 de 2015, Plan Nacional de Desarrollo PND 2014-2018.</t>
  </si>
  <si>
    <t>Política Nacional de Producción y Consumo Sostenible.</t>
  </si>
  <si>
    <t>Plan Nacional de Negocios Verdes PNNV.</t>
  </si>
  <si>
    <t>Política Nacional para la Gestión Integral de la Biodiversidad y sus Servicios Ecosistémicos.</t>
  </si>
  <si>
    <t>Declaración de Crecimiento Verde de la Organización para la Cooperación y el Desarrollo Económico OCDE.</t>
  </si>
  <si>
    <t>Estrategia de Crecimiento Verde del Plan Nacional de Desarrollo.</t>
  </si>
  <si>
    <t>Metodología para la Implementación de los PRNV, elaborada y publicada con la Agencia de Cooperación Alemana- GIZ, en coordinación con el MADS.</t>
  </si>
  <si>
    <t>Programas Regionales de Negocios Verdes PRNV para las Regiones: Caribe, Pacifico, Central, Amazonia, y Orinoquia.</t>
  </si>
  <si>
    <t>Programa Nacional de Biocomercio Sostenible</t>
  </si>
  <si>
    <t>Guía de Verificación y Evaluación de Criterios de Negocios Verdes.</t>
  </si>
  <si>
    <t>https://www.minambiente.gov.co/index.php/ambientes-y-desarrollos-sostenibles/negocios-verdes-y-sostenibles</t>
  </si>
  <si>
    <t>Los Negocios Verdes y Sostenibles comprenden las actividades económicas en las que se ofrecen bienes o servicios que generan impactos ambientales positivos y que, además, incorporan buenas prácticas ambientales, sociales y económicas, con enfoque de ciclo de vida, contribuyendo a la conservación del ambiente como capital natural que soporta el desarrollo del territorio (Oficina de Negocios Verdes Sostenibles ONVS, 2014)</t>
  </si>
  <si>
    <t>El Objetivo 2 de la Estrategia Crecimiento Verde, incorporada en el PND 2014-2018, busca proteger y asegurar el uso sostenible del capital natural y mejorar la calidad y gobernanza ambiental. Para ello la Estrategia tiene como fin mejorar la calidad ambiental a partir del fortalecimiento del desempeño ambiental de los sectores productivos, buscando mejorar su competitividad; en la cual se inscribe la Meta Nacional Estratégica No. 13: Cinco (5) Programas Regionales de Negocios Verdes implementados para el aumento de la competitividad, a cargo de las CAR y la ONVS.</t>
  </si>
  <si>
    <r>
      <t xml:space="preserve">La implementación de los </t>
    </r>
    <r>
      <rPr>
        <b/>
        <sz val="9"/>
        <color rgb="FF000000"/>
        <rFont val="Calibri"/>
        <family val="2"/>
        <scheme val="minor"/>
      </rPr>
      <t>Programas Regionales de Negocios Verdes</t>
    </r>
    <r>
      <rPr>
        <sz val="9"/>
        <color rgb="FF000000"/>
        <rFont val="Calibri"/>
        <family val="2"/>
        <scheme val="minor"/>
      </rPr>
      <t>- PRNV se evaluará de acuerdo a tres (3) criterios:</t>
    </r>
  </si>
  <si>
    <t>1) Formulación de Planes de acción para la ejecución del PRNV en la jurisdicción de cada Autoridad Ambiental</t>
  </si>
  <si>
    <t>2) Conformación de la Ventanilla/Nodo de Negocios Verdes o realización de alianzas o acuerdos con otras instituciones.</t>
  </si>
  <si>
    <t>3) Contar con mínimo dos pilotos de Negocios Verdes verificados bajo los criterios descritos en el Plan Nacional de Negocios Verdes y PRNV</t>
  </si>
  <si>
    <t>Las principales acciones relacionadas con la ejecución Implementación del Programa Regional de Negocios Verdes por la autoridad ambiental son:</t>
  </si>
  <si>
    <r>
      <t>1)</t>
    </r>
    <r>
      <rPr>
        <sz val="7"/>
        <color rgb="FF000000"/>
        <rFont val="Times New Roman"/>
        <family val="1"/>
      </rPr>
      <t xml:space="preserve">      </t>
    </r>
    <r>
      <rPr>
        <sz val="9"/>
        <color rgb="FF000000"/>
        <rFont val="Calibri"/>
        <family val="2"/>
      </rPr>
      <t>Formulación de los Planes de Acción para la ejecución del Programa Regional de Negocios Verdes</t>
    </r>
  </si>
  <si>
    <r>
      <t>a)</t>
    </r>
    <r>
      <rPr>
        <sz val="7"/>
        <color rgb="FF000000"/>
        <rFont val="Times New Roman"/>
        <family val="1"/>
      </rPr>
      <t xml:space="preserve">      </t>
    </r>
    <r>
      <rPr>
        <sz val="9"/>
        <color rgb="FF000000"/>
        <rFont val="Calibri"/>
        <family val="2"/>
      </rPr>
      <t>Talleres de construcción del plan de trabajo, de la Corporación en el marco de la etapa de planeación.</t>
    </r>
  </si>
  <si>
    <r>
      <t>b)</t>
    </r>
    <r>
      <rPr>
        <sz val="7"/>
        <color rgb="FF000000"/>
        <rFont val="Times New Roman"/>
        <family val="1"/>
      </rPr>
      <t xml:space="preserve">      </t>
    </r>
    <r>
      <rPr>
        <sz val="9"/>
        <color rgb="FF000000"/>
        <rFont val="Calibri"/>
        <family val="2"/>
      </rPr>
      <t>Capacitación en criterios de Negocios Verdes</t>
    </r>
  </si>
  <si>
    <r>
      <t>c)</t>
    </r>
    <r>
      <rPr>
        <sz val="7"/>
        <color rgb="FF000000"/>
        <rFont val="Times New Roman"/>
        <family val="1"/>
      </rPr>
      <t xml:space="preserve">       </t>
    </r>
    <r>
      <rPr>
        <sz val="9"/>
        <color rgb="FF000000"/>
        <rFont val="Calibri"/>
        <family val="2"/>
      </rPr>
      <t>Levantamiento Línea Base de Negocios Verdes en la región</t>
    </r>
  </si>
  <si>
    <r>
      <t>2)</t>
    </r>
    <r>
      <rPr>
        <sz val="7"/>
        <color rgb="FF000000"/>
        <rFont val="Times New Roman"/>
        <family val="1"/>
      </rPr>
      <t xml:space="preserve">      </t>
    </r>
    <r>
      <rPr>
        <sz val="9"/>
        <color rgb="FF000000"/>
        <rFont val="Calibri"/>
        <family val="2"/>
      </rPr>
      <t>Conformación de la ventanilla o nodo de negocios verdes o realización de alianzas o acuerdos con otras instituciones para la implementación en la AA</t>
    </r>
  </si>
  <si>
    <r>
      <t>a)</t>
    </r>
    <r>
      <rPr>
        <sz val="7"/>
        <color rgb="FF000000"/>
        <rFont val="Times New Roman"/>
        <family val="1"/>
      </rPr>
      <t xml:space="preserve">      </t>
    </r>
    <r>
      <rPr>
        <sz val="9"/>
        <color rgb="FF000000"/>
        <rFont val="Calibri"/>
        <family val="2"/>
      </rPr>
      <t>Protocolización de la creación de la ventanilla o nodo de negocios verdes en la A.A.</t>
    </r>
  </si>
  <si>
    <r>
      <t>b)</t>
    </r>
    <r>
      <rPr>
        <sz val="7"/>
        <color rgb="FF000000"/>
        <rFont val="Times New Roman"/>
        <family val="1"/>
      </rPr>
      <t xml:space="preserve">      </t>
    </r>
    <r>
      <rPr>
        <sz val="9"/>
        <color rgb="FF000000"/>
        <rFont val="Calibri"/>
        <family val="2"/>
      </rPr>
      <t>Suscripción de alianzas o acuerdos publico privadas para la ejecución del PRNV (*)</t>
    </r>
  </si>
  <si>
    <r>
      <t>3)</t>
    </r>
    <r>
      <rPr>
        <sz val="7"/>
        <color rgb="FF000000"/>
        <rFont val="Times New Roman"/>
        <family val="1"/>
      </rPr>
      <t xml:space="preserve">      </t>
    </r>
    <r>
      <rPr>
        <sz val="9"/>
        <color rgb="FF000000"/>
        <rFont val="Calibri"/>
        <family val="2"/>
      </rPr>
      <t>Identificación de la línea base de negocios verdes verificados bajo la herramienta de negocios verdes (Guía de Verificación y Evaluación de Criterios de Negocios Verdes).</t>
    </r>
  </si>
  <si>
    <r>
      <t>a)</t>
    </r>
    <r>
      <rPr>
        <sz val="7"/>
        <color rgb="FF000000"/>
        <rFont val="Times New Roman"/>
        <family val="1"/>
      </rPr>
      <t xml:space="preserve">      </t>
    </r>
    <r>
      <rPr>
        <sz val="9"/>
        <color rgb="FF000000"/>
        <rFont val="Calibri"/>
        <family val="2"/>
      </rPr>
      <t>Al menos dos (2) pilotos verificados por la autoridad ambiental</t>
    </r>
  </si>
  <si>
    <r>
      <t>b)</t>
    </r>
    <r>
      <rPr>
        <sz val="7"/>
        <color rgb="FF000000"/>
        <rFont val="Times New Roman"/>
        <family val="1"/>
      </rPr>
      <t xml:space="preserve">      </t>
    </r>
    <r>
      <rPr>
        <sz val="9"/>
        <color rgb="FF000000"/>
        <rFont val="Calibri"/>
        <family val="2"/>
      </rPr>
      <t>Acompañamiento en la implementación de los planes de mejora</t>
    </r>
  </si>
  <si>
    <r>
      <t>4)</t>
    </r>
    <r>
      <rPr>
        <sz val="7"/>
        <color rgb="FF000000"/>
        <rFont val="Times New Roman"/>
        <family val="1"/>
      </rPr>
      <t xml:space="preserve">      </t>
    </r>
    <r>
      <rPr>
        <sz val="9"/>
        <color rgb="FF000000"/>
        <rFont val="Calibri"/>
        <family val="2"/>
      </rPr>
      <t>Comercialización:</t>
    </r>
  </si>
  <si>
    <r>
      <t>a)</t>
    </r>
    <r>
      <rPr>
        <sz val="7"/>
        <color rgb="FF000000"/>
        <rFont val="Times New Roman"/>
        <family val="1"/>
      </rPr>
      <t xml:space="preserve">      </t>
    </r>
    <r>
      <rPr>
        <sz val="9"/>
        <color rgb="FF000000"/>
        <rFont val="Calibri"/>
        <family val="2"/>
      </rPr>
      <t>Construcción de la estrategia regional de N.V. teniendo en cuenta la oferta y demanda regional.</t>
    </r>
  </si>
  <si>
    <r>
      <t>b)</t>
    </r>
    <r>
      <rPr>
        <sz val="7"/>
        <color rgb="FF000000"/>
        <rFont val="Times New Roman"/>
        <family val="1"/>
      </rPr>
      <t xml:space="preserve">      </t>
    </r>
    <r>
      <rPr>
        <sz val="9"/>
        <color rgb="FF000000"/>
        <rFont val="Calibri"/>
        <family val="2"/>
      </rPr>
      <t>Base de datos de N.V. verificados para alimentar el portafolio de bienes y servicios de negocios del MADS</t>
    </r>
  </si>
  <si>
    <r>
      <t>c)</t>
    </r>
    <r>
      <rPr>
        <sz val="7"/>
        <color rgb="FF000000"/>
        <rFont val="Times New Roman"/>
        <family val="1"/>
      </rPr>
      <t xml:space="preserve">       </t>
    </r>
    <r>
      <rPr>
        <sz val="9"/>
        <color rgb="FF000000"/>
        <rFont val="Calibri"/>
        <family val="2"/>
      </rPr>
      <t>Identificación, Participación y/o realización de ferias de promoción de los N.V.</t>
    </r>
  </si>
  <si>
    <t>* Nota: De manera consistente con el Indicador de Meta Nacional del Plan Nacional de Desarrollo "Programa Regional de Negocios Verdes". Este incluye en la "Metodología de Medición" la conformación de la ventanilla o nodo de negocios o la realización de alianzas o acuerdos con otras instituciones para la implementación del Programa Regional de Negocios Verdes en la autoridad ambiental. Adicionalmente, la publicación "Metodología para implementar el Programa Regional de Negocios Verdes" incluye el proceso de articulación de actores con el objetivo de iniciar el proceso con la autoridad ambiental y entes territoriales para la conformación de la Ventanilla/Nodo de NV o realización de alianzas o acuerdos con otras instituciones para la implementación del PRNV.</t>
  </si>
  <si>
    <t>El listado anterior es indicativo. Las acciones a ser realizadas por las Corporaciones deben corresponder a las acciones priorizadas en el respectivo PRNV.</t>
  </si>
  <si>
    <r>
      <t xml:space="preserve">IPRVAA </t>
    </r>
    <r>
      <rPr>
        <vertAlign val="subscript"/>
        <sz val="9"/>
        <color rgb="FF000000"/>
        <rFont val="Calibri"/>
        <family val="2"/>
        <scheme val="minor"/>
      </rPr>
      <t>t</t>
    </r>
    <r>
      <rPr>
        <sz val="9"/>
        <color rgb="FF000000"/>
        <rFont val="Calibri"/>
        <family val="2"/>
        <scheme val="minor"/>
      </rPr>
      <t xml:space="preserve"> = Implementación del Programa Regional de Negocios Verdes por la autoridad ambiental, en el tiempo t.</t>
    </r>
  </si>
  <si>
    <r>
      <t xml:space="preserve">EAPRNV </t>
    </r>
    <r>
      <rPr>
        <vertAlign val="subscript"/>
        <sz val="9"/>
        <color rgb="FF000000"/>
        <rFont val="Calibri"/>
        <family val="2"/>
        <scheme val="minor"/>
      </rPr>
      <t>1t</t>
    </r>
    <r>
      <rPr>
        <sz val="9"/>
        <color rgb="FF000000"/>
        <rFont val="Calibri"/>
        <family val="2"/>
        <scheme val="minor"/>
      </rPr>
      <t xml:space="preserve"> = Ejecución de acción 1 relacionada con el Programa Regional de Negocios Verdes, en el tiempo t.</t>
    </r>
  </si>
  <si>
    <r>
      <t xml:space="preserve">EAPRNV </t>
    </r>
    <r>
      <rPr>
        <vertAlign val="subscript"/>
        <sz val="9"/>
        <color rgb="FF000000"/>
        <rFont val="Calibri"/>
        <family val="2"/>
        <scheme val="minor"/>
      </rPr>
      <t>2t</t>
    </r>
    <r>
      <rPr>
        <sz val="9"/>
        <color rgb="FF000000"/>
        <rFont val="Calibri"/>
        <family val="2"/>
        <scheme val="minor"/>
      </rPr>
      <t xml:space="preserve"> = Ejecución de acción 2 relacionada con el Programa Regional de Negocios Verdes, en el tiempo t.</t>
    </r>
  </si>
  <si>
    <r>
      <t xml:space="preserve">EAPRNV </t>
    </r>
    <r>
      <rPr>
        <vertAlign val="subscript"/>
        <sz val="9"/>
        <color rgb="FF000000"/>
        <rFont val="Calibri"/>
        <family val="2"/>
        <scheme val="minor"/>
      </rPr>
      <t>nt</t>
    </r>
    <r>
      <rPr>
        <sz val="9"/>
        <color rgb="FF000000"/>
        <rFont val="Calibri"/>
        <family val="2"/>
        <scheme val="minor"/>
      </rPr>
      <t xml:space="preserve"> = Ejecución de acción N relacionada con el Programa Regional de Negocios Verdes, en el tiempo t.</t>
    </r>
  </si>
  <si>
    <r>
      <t>a = ponderador de EAPRNV</t>
    </r>
    <r>
      <rPr>
        <vertAlign val="subscript"/>
        <sz val="9"/>
        <color rgb="FF000000"/>
        <rFont val="Calibri"/>
        <family val="2"/>
        <scheme val="minor"/>
      </rPr>
      <t>1</t>
    </r>
  </si>
  <si>
    <r>
      <t>b = ponderador de EAPRNV</t>
    </r>
    <r>
      <rPr>
        <vertAlign val="subscript"/>
        <sz val="9"/>
        <color rgb="FF000000"/>
        <rFont val="Calibri"/>
        <family val="2"/>
        <scheme val="minor"/>
      </rPr>
      <t>2</t>
    </r>
  </si>
  <si>
    <r>
      <t>z = ponderador de EAPRNV</t>
    </r>
    <r>
      <rPr>
        <vertAlign val="subscript"/>
        <sz val="9"/>
        <color rgb="FF000000"/>
        <rFont val="Calibri"/>
        <family val="2"/>
        <scheme val="minor"/>
      </rPr>
      <t>n</t>
    </r>
  </si>
  <si>
    <t>a + b + c+…+z = 1</t>
  </si>
  <si>
    <t>Ejecución presupuestal de las acciones relacionadas con la Implementación del Programa Regional de Negocios Verdes por la autoridad ambiental</t>
  </si>
  <si>
    <r>
      <t xml:space="preserve">EAPRNV </t>
    </r>
    <r>
      <rPr>
        <vertAlign val="subscript"/>
        <sz val="9"/>
        <color rgb="FF000000"/>
        <rFont val="Calibri"/>
        <family val="2"/>
        <scheme val="minor"/>
      </rPr>
      <t>i</t>
    </r>
    <r>
      <rPr>
        <sz val="9"/>
        <color rgb="FF000000"/>
        <rFont val="Calibri"/>
        <family val="2"/>
        <scheme val="minor"/>
      </rPr>
      <t xml:space="preserve"> = Ejecución presupuestal de la acción </t>
    </r>
    <r>
      <rPr>
        <i/>
        <sz val="9"/>
        <color rgb="FF000000"/>
        <rFont val="Calibri"/>
        <family val="2"/>
        <scheme val="minor"/>
      </rPr>
      <t>i</t>
    </r>
    <r>
      <rPr>
        <sz val="9"/>
        <color rgb="FF000000"/>
        <rFont val="Calibri"/>
        <family val="2"/>
        <scheme val="minor"/>
      </rPr>
      <t xml:space="preserve"> asociada al Programa Regional de Negocios Verdes por la autoridad ambiental, en el año t.</t>
    </r>
  </si>
  <si>
    <r>
      <t xml:space="preserve">CAPRNV </t>
    </r>
    <r>
      <rPr>
        <vertAlign val="subscript"/>
        <sz val="9"/>
        <color rgb="FF000000"/>
        <rFont val="Calibri"/>
        <family val="2"/>
        <scheme val="minor"/>
      </rPr>
      <t>it</t>
    </r>
    <r>
      <rPr>
        <sz val="9"/>
        <color rgb="FF000000"/>
        <rFont val="Calibri"/>
        <family val="2"/>
        <scheme val="minor"/>
      </rPr>
      <t xml:space="preserve"> = Compromisos correspondientes a la acción i en el marco del Programa Regional de Negocios Verdes, en el año t.</t>
    </r>
  </si>
  <si>
    <r>
      <t xml:space="preserve">PDAPRNV </t>
    </r>
    <r>
      <rPr>
        <vertAlign val="subscript"/>
        <sz val="9"/>
        <color rgb="FF000000"/>
        <rFont val="Calibri"/>
        <family val="2"/>
        <scheme val="minor"/>
      </rPr>
      <t>it</t>
    </r>
    <r>
      <rPr>
        <sz val="9"/>
        <color rgb="FF000000"/>
        <rFont val="Calibri"/>
        <family val="2"/>
        <scheme val="minor"/>
      </rPr>
      <t xml:space="preserve"> = Presupuesto definitivo a la acción i en el marco del Programa Regional de Negocios Verdes, en el año t.</t>
    </r>
  </si>
  <si>
    <t>Licencias ambientales</t>
  </si>
  <si>
    <t>TL.A. Tiempo efectivo de duración del trámite de otorgamiento de licencias ambientales (número de días)</t>
  </si>
  <si>
    <t xml:space="preserve">N L.A.: Número de solicitudes de licencia ambiental atendidos </t>
  </si>
  <si>
    <t>Tx L.A. Tiempo promedio efectivo de duración del trámite de licencias ambientales</t>
  </si>
  <si>
    <t>Concesiones de agua</t>
  </si>
  <si>
    <t xml:space="preserve">N C.A.S.: Número de solicitudes de concesión de agua recibidas en el periodo. </t>
  </si>
  <si>
    <t>Tx C.A.S. Tiempo promedio efectivo de duración del trámite de Concesiones de Agua.</t>
  </si>
  <si>
    <t>Permisos de vertimiento de agua</t>
  </si>
  <si>
    <t>TP.V. Tiempo efectivo de duración del trámite de otorgamiento de un permiso de vertimiento (número de días)</t>
  </si>
  <si>
    <t>N P.V.: Número de solicitudes de permisos de vertimiento recibidas en el periodo.</t>
  </si>
  <si>
    <t>Tx P.V. Tiempo promedio efectivo de duración del trámite de otorgamiento de un permiso de vertimiento.</t>
  </si>
  <si>
    <t>Permisos de aprovechamiento forestal</t>
  </si>
  <si>
    <t>TP.E. Tiempo efectivo de duración del trámite de otorgamiento de un permiso de emisión (número de días)</t>
  </si>
  <si>
    <t>N A.F. Número de solicitudes de permisos de aprovechamiento forestal recibidas en el periodo</t>
  </si>
  <si>
    <t xml:space="preserve">Tx A.F. Tiempo promedio efectivo de duración del trámite de otorgamiento de un permiso de aprovechamiento forestal </t>
  </si>
  <si>
    <t>Permisos de emisiones atmosféricas</t>
  </si>
  <si>
    <t xml:space="preserve">TP.E. Tiempo efectivo de duración del trámite de otorgamiento de un permiso de emisión (número de días) </t>
  </si>
  <si>
    <t>N P.E. Número de solicitudes de permisos de emisiones atmosféricas recibidas en el periodo</t>
  </si>
  <si>
    <t>Tx P.E. Tiempo promedio efectivo de duración del trámite de otorgamiento de un permiso de emisión</t>
  </si>
  <si>
    <t>Cálculo del indicador global</t>
  </si>
  <si>
    <t>Tiempo Promedio</t>
  </si>
  <si>
    <t>Meta anual</t>
  </si>
  <si>
    <t>% Meta alcanzada</t>
  </si>
  <si>
    <t>Porcentaje de autorizaciones ambientales con seguimiento (promedio simple)</t>
  </si>
  <si>
    <t>Cuanto menor sea el tiempo promedio, teniendo como referencia los tiempos establecidos en la normativa, mayor es el cumplimiento por parte de la autoridad ambiental en la eficiencia en la resolución de las solicitudes de autorizaciones ambientales (licencias ambientales, concesiones de agua, permisos de aprovechamiento forestal, permisos de emisiones atmosféricas y permisos de vertimiento de agua).</t>
  </si>
  <si>
    <r>
      <t>Hoja Metodológica de referencia:</t>
    </r>
    <r>
      <rPr>
        <sz val="9"/>
        <color rgb="FF000000"/>
        <rFont val="Calibri"/>
        <family val="2"/>
        <scheme val="minor"/>
      </rPr>
      <t xml:space="preserve"> MADS (2016). </t>
    </r>
    <r>
      <rPr>
        <b/>
        <i/>
        <sz val="9"/>
        <color rgb="FF000000"/>
        <rFont val="Calibri"/>
        <family val="2"/>
        <scheme val="minor"/>
      </rPr>
      <t>Tiempo promedio de trámite para la resolución de autorizaciones ambientales otorgadas por la corporación</t>
    </r>
    <r>
      <rPr>
        <i/>
        <sz val="9"/>
        <color rgb="FF000000"/>
        <rFont val="Calibri"/>
        <family val="2"/>
        <scheme val="minor"/>
      </rPr>
      <t xml:space="preserve"> (Versión 1.0).</t>
    </r>
    <r>
      <rPr>
        <sz val="9"/>
        <color rgb="FF000000"/>
        <rFont val="Calibri"/>
        <family val="2"/>
        <scheme val="minor"/>
      </rPr>
      <t xml:space="preserve"> Ministerio de Ambiente y Desarrollo Sostenible MADS, DGOAT-SINA.</t>
    </r>
  </si>
  <si>
    <t>El tiempo promedio de trámite o procedimiento para la resolución de autorizaciones ambientales otorgadas por las autoridades ambientales es el resultado de la suma de los tiempos de cada trámite (licencias ambientales, concesiones de agua, permisos de aprovechamiento forestal, permisos de emisiones atmosféricas y permisos de vertimiento de agua), dividido en el número de trámites resueltos por la autoridad ambiental.</t>
  </si>
  <si>
    <t xml:space="preserve">Se entiende por tiempo efectivo, el periodo de tiempo en días que dura el proceso en manos de la Corporación, que resulta de descontar del tiempo total desde la radicación de la solicitud hasta la manifestación final de la autoridad ambiental, descontado el tiempo utilizado por el peticionario para atender los actos de trámites expedidos en el proceso. </t>
  </si>
  <si>
    <t>El indicador mide los cambios en la eficiencia por parte de la autoridad ambiental en la resolución de las solicitudes de autorizaciones ambientales (licencias ambientales, concesiones de agua, permisos de aprovechamiento forestal, permisos de emisiones atmosféricas y permisos de vertimiento de agua).</t>
  </si>
  <si>
    <t>Resolución 2202 de 2006.</t>
  </si>
  <si>
    <t>Licencias ambientales: Decreto 1076 de 2015</t>
  </si>
  <si>
    <t>Concesiones de agua: Decreto Ley 2811 de 1974, Decreto 1076 de 2015</t>
  </si>
  <si>
    <t>Permisos de vertimiento de agua: Decreto Ley 2811 de 1974, Decreto 1076 de 2015.</t>
  </si>
  <si>
    <t>Permisos de emisión: Decreto Ley 2811 de 1974, Decreto 1076 de 2015, Resolución 619 de 1997 y sus modificaciones, Resolución 909 de 2008 y sus modificaciones.</t>
  </si>
  <si>
    <t>Permisos de aprovechamiento forestal: Decreto Ley 2811 de 1974, Decreto 1076 de 2015, entre otros.</t>
  </si>
  <si>
    <r>
      <t>Las autorizaciones administrativas son un acto administrativo cualquiera que sea su denominación específica, por el cual en uso de una potestad de intervención legalmente atribuida a la Administración, se permite a los particulares el ejercicio de una actividad privada, previa comprobación de su adecuación al ordenamiento jurídico y valoración del interés afectado</t>
    </r>
    <r>
      <rPr>
        <i/>
        <sz val="9"/>
        <color rgb="FF000000"/>
        <rFont val="Calibri"/>
        <family val="2"/>
        <scheme val="minor"/>
      </rPr>
      <t xml:space="preserve">, </t>
    </r>
    <r>
      <rPr>
        <sz val="9"/>
        <color rgb="FF000000"/>
        <rFont val="Calibri"/>
        <family val="2"/>
        <scheme val="minor"/>
      </rPr>
      <t>las cuales en el caso ambiental se traducen en permisos, concesiones, asociaciones y licencias ambientales que permiten el uso, utilización o aprovechamiento de los recursos naturales renovables o la ejecución de proyectos, obras o actividades que puedan producir deterioro grave a los recursos naturales renovables o al medio ambiente o introducir modificaciones considerables o notorias al paisaje.</t>
    </r>
  </si>
  <si>
    <t>A manera de ejemplo encontramos: concesiones de agua, permisos para la exploración y ocupación de cauces, playas y lechos, permisos de aprovechamiento forestal, permiso de emisiones atmosféricas y otros.</t>
  </si>
  <si>
    <t>La Ley 99 de 1993 en su artículo 70 establece como todo trámite ambiental requiere auto de iniciación para comenzar la evaluación hasta la fecha de emisión del acto administrativo definitivo que resuelve la solicitud.</t>
  </si>
  <si>
    <t>Sin embargo, cada autorización administrativa posee un procedimiento propio. El tiempo promedio de trámite para la evaluación de las licencias ambientales, permisos y autorizaciones otorgadas por las autoridades ambientales, se refiere al tiempo efectivo utilizado por la Corporación para manifestarse de manera positiva o negativa sobre la solicitud de licenciamiento o aprovechamiento de recursos, a partir de la fecha de radicación de la solicitud.</t>
  </si>
  <si>
    <t>Se debe entender como tiempo efectivo, el periodo de tiempo en días que dura el proceso en manos de la autoridad ambiental, que resulta de descontar del tiempo total desde la radicación de la solicitud hasta la manifestación final de la autoridad ambiental, descontado el tiempo utilizado por el peticionario para atender los actos de trámites expedidos en el proceso. En los casos de audiencias Públicas o consultas previas también se suspenden términos, los cuales se descuentan del tiempo efectivo de la evaluación.</t>
  </si>
  <si>
    <t xml:space="preserve">En el cálculo de las Solicitudes con vencimiento de términos dentro del periodo de reporte (Denominador del indicador), no se contabilizan las solicitudes que debieron ser resueltas en periodos de reporte anteriores, o que se resuelven antes de términos en los periodos anteriores del periodo de reporte. </t>
  </si>
  <si>
    <t>De igual forma, se aplicará la misma lógica para las solicitudes de concesiones de agua, permisos de aprovechamiento forestal, emisiones atmosféricas y permisos de vertimiento.</t>
  </si>
  <si>
    <t>Tx: Tiempo promedio efectivo de duración del trámite x.</t>
  </si>
  <si>
    <t>Ti: Tiempo de duración de cada trámite i en la categoría x.</t>
  </si>
  <si>
    <t>x = Licencias ambientales, concesiones de agua, permisos de aprovechamiento forestal, permisos de emisiones atmosféricas y permisos de vertimiento de agua.</t>
  </si>
  <si>
    <t>n: Número de trámites atendidos de cada una de las categorías analizadas (Licencia ambiental, concesión de agua, permiso de vertimiento de agua, aprovechamiento forestal, permiso de emisión).</t>
  </si>
  <si>
    <r>
      <t>Definición de las variables del indicador</t>
    </r>
    <r>
      <rPr>
        <sz val="9"/>
        <color rgb="FF000000"/>
        <rFont val="Calibri"/>
        <family val="2"/>
        <scheme val="minor"/>
      </rPr>
      <t>: Los procesos a analizar corresponderán a los trámites más comunes que se adelantan ante la autoridad ambiental, determinando su tiempo de duración así:</t>
    </r>
  </si>
  <si>
    <t>TL.A. = Tiempo efectivo de duración del trámite de otorgamiento de licencias ambientales</t>
  </si>
  <si>
    <t>TC.A. = Tiempo efectivo de duración del trámite de otorgamiento de una concesión de agua</t>
  </si>
  <si>
    <t>T.P.V. = Tiempo efectivo de duración del trámite de otorgamiento de un permiso de vertimiento</t>
  </si>
  <si>
    <t>T.A.F. = Tiempo efectivo de duración del trámite de otorgamiento de un aprovechamiento Forestal</t>
  </si>
  <si>
    <t xml:space="preserve">T.P.E. = Tiempo efectivo de duración del trámite de otorgamiento de un permiso de emisión </t>
  </si>
  <si>
    <t>Seguimiento de licencias ambientales</t>
  </si>
  <si>
    <t>Número total de licencias ambientales priorizadas por la Corporación para hacer seguimiento en el cuatrienio:</t>
  </si>
  <si>
    <t>Meta de licencias ambientales con seguimiento (MLACS)</t>
  </si>
  <si>
    <t>Número de licencias ambientales con seguimiento (LACS)</t>
  </si>
  <si>
    <t>Porcentaje de licencias ambientales con seguimiento (PLACS)</t>
  </si>
  <si>
    <t>Detalle de seguimiento a licencias ambientales en la vigencia</t>
  </si>
  <si>
    <t>Sector</t>
  </si>
  <si>
    <t>Número de licencias por sector</t>
  </si>
  <si>
    <t>Número de expedientes activos</t>
  </si>
  <si>
    <t>Meta de seguimiento (número)</t>
  </si>
  <si>
    <t>Licencias con seguimiento</t>
  </si>
  <si>
    <t>(número)</t>
  </si>
  <si>
    <t>Seguimiento de concesiones de agua</t>
  </si>
  <si>
    <t>Valor</t>
  </si>
  <si>
    <t>Seguimiento de concesiones de agua (número)</t>
  </si>
  <si>
    <t>Meta de número de concesiones de agua con seguimiento (MCACS)</t>
  </si>
  <si>
    <t>Número de concesiones de agua con seguimiento (CACS)</t>
  </si>
  <si>
    <t>Porcentaje de concesiones de agua con seguimiento (PCACS)</t>
  </si>
  <si>
    <t>Seguimiento de concesiones de agua (metros cúbicos / segundo)</t>
  </si>
  <si>
    <t>Meta de concesiones de agua con seguimiento (MCACSMC)</t>
  </si>
  <si>
    <t>Concesiones de agua con seguimiento (CACSMC)</t>
  </si>
  <si>
    <t>Porcentaje de concesiones de agua con seguimiento (PCACSMC)</t>
  </si>
  <si>
    <t>Seguimiento de permisos de vertimiento de agua</t>
  </si>
  <si>
    <t>Seguimiento de permisos de vertimiento de agua (número)</t>
  </si>
  <si>
    <t>Meta de número de permisos de vertimiento de agua con seguimiento (MVACS)</t>
  </si>
  <si>
    <t>Número de permisos de vertimiento de agua con seguimiento (VACS)</t>
  </si>
  <si>
    <t>Porcentaje de permisos de vertimiento de agua con seguimiento (PVACS)</t>
  </si>
  <si>
    <t>Seguimiento de permisos de vertimiento de agua (metros cúbicos / segundo) y PSMV</t>
  </si>
  <si>
    <t>Meta de permisos de vertimiento de agua con seguimiento (MVACSMC)</t>
  </si>
  <si>
    <t>Permisos de vertimiento de agua con seguimiento (VACSMC)</t>
  </si>
  <si>
    <t>Porcentaje de permisos de vertimiento de agua con seguimiento (PVACSMC)</t>
  </si>
  <si>
    <t>Seguimiento de permisos de aprovechamiento forestal</t>
  </si>
  <si>
    <t>Seguimiento de permisos de aprovechamiento forestal (número)</t>
  </si>
  <si>
    <t>Meta de número de permisos de aprovechamiento forestal con seguimiento (MPAFCS)</t>
  </si>
  <si>
    <t>Número de permisos de aprovechamiento forestal con seguimiento (PAFCS)</t>
  </si>
  <si>
    <t>Porcentaje de permisos de aprovechamiento forestal con seguimiento (PPAFCS)</t>
  </si>
  <si>
    <t>Seguimiento de permisos de aprovechamiento forestal (metros cúbicos)</t>
  </si>
  <si>
    <t>Meta de permisos de aprovechamiento forestal con seguimiento (MPACFSMC)</t>
  </si>
  <si>
    <t>Permisos de aprovechamiento forestal con seguimiento (PAFCSMC)</t>
  </si>
  <si>
    <t>Porcentaje de permisos de aprovechamiento forestal con seguimiento (PPAFCSMC)</t>
  </si>
  <si>
    <t>Seguimiento de permisos de emisiones atmosféricas</t>
  </si>
  <si>
    <t>Seguimiento de permisos de emisiones atmosféricas (número)</t>
  </si>
  <si>
    <t>Meta de número de permisos de emisiones atmosféricas con seguimiento (MPEACS)</t>
  </si>
  <si>
    <t>Número de permisos de emisiones atmosféricas con seguimiento (EACS)</t>
  </si>
  <si>
    <t>Porcentaje de permisos de emisiones atmosféricas con seguimiento (PEACS)</t>
  </si>
  <si>
    <t>% Seguimiento</t>
  </si>
  <si>
    <t>Seguimiento ponderado</t>
  </si>
  <si>
    <t>Cuanto más cercano a cien por ciento, mayor es el cumplimiento de las metas que la autoridad ambiental se ha propuesto alcanzar en relación con el seguimiento a las autorizaciones ambientales (licencias ambientales, concesiones de agua, aprovechamiento forestal, emisiones atmosféricas y permisos de vertimiento).</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</si>
  <si>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autorizaciones ambientales con seguimiento (Versión 1.0).</t>
    </r>
    <r>
      <rPr>
        <sz val="9"/>
        <color rgb="FF000000"/>
        <rFont val="Calibri"/>
        <family val="2"/>
        <scheme val="minor"/>
      </rPr>
      <t xml:space="preserve"> Ministerio de Ambiente y Desarrollo Sostenible, DGOAT-SINA.</t>
    </r>
  </si>
  <si>
    <t>Es la relación entre el número de Autorizaciones ambientales con seguimiento con respecto a la meta de seguimiento de dichas autorizaciones por parte de la autoridad ambiental.</t>
  </si>
  <si>
    <t>El indicador mide el cumplimiento de las metas que la autoridad ambiental se ha propuesto alcanzar en relación con el seguimiento a las autorizaciones ambientales (Licencias ambientales, concesiones de agua, permisos de aprovechamiento forestal, permisos de emisiones atmosféricas y permisos de vertimiento de agua).</t>
  </si>
  <si>
    <t>Resolución 619 de 1997 modificada por la Res 1377 de 2015 y Resolución 909 de 2008 y sus modificaciones.</t>
  </si>
  <si>
    <r>
      <t>Las autorizaciones administrativas son</t>
    </r>
    <r>
      <rPr>
        <i/>
        <sz val="9"/>
        <color rgb="FF000000"/>
        <rFont val="Calibri"/>
        <family val="2"/>
        <scheme val="minor"/>
      </rPr>
      <t xml:space="preserve"> </t>
    </r>
    <r>
      <rPr>
        <sz val="9"/>
        <color rgb="FF000000"/>
        <rFont val="Calibri"/>
        <family val="2"/>
        <scheme val="minor"/>
      </rPr>
      <t>un acto administrativo cualquiera que sea su denominación específica, por el cual en uso de una potestad de intervención legalmente atribuida a la Administración, se permite a los particulares el ejercicio de una actividad privada, previa comprobación de su adecuación al ordenamiento jurídico y valoración del interés afectado</t>
    </r>
    <r>
      <rPr>
        <i/>
        <sz val="9"/>
        <color rgb="FF000000"/>
        <rFont val="Calibri"/>
        <family val="2"/>
        <scheme val="minor"/>
      </rPr>
      <t xml:space="preserve">, </t>
    </r>
    <r>
      <rPr>
        <sz val="9"/>
        <color rgb="FF000000"/>
        <rFont val="Calibri"/>
        <family val="2"/>
        <scheme val="minor"/>
      </rPr>
      <t>las cuales en el caso ambiental se traducen en permisos, concesiones, asociaciones y licencias ambientales que permiten el uso, utilización o aprovechamiento de los recursos naturales renovables o la ejecución de proyectos, obras o actividades que puedan producir deterioro grave a los recursos naturales renovables o al medio ambiente o introducir modificaciones considerables o notorias al paisaje. A manera de ejemplo encontramos: concesiones de agua, permisos para la exploración y ocupación de cauces, playas y lechos, permisos de aprovechamiento forestal, permiso de emisiones atmosféricas y otros.</t>
    </r>
  </si>
  <si>
    <t>Una vez otorgadas las autorizaciones administrativas corresponde a la autoridad ambiental realizar su respectivo seguimiento. A manera de ejemplo en licencias ambientales la autoridad ambiental define una priorización de los sectores y/o de los proyectos, obras o actividades licenciados, durante su construcción, operación, desmantelamiento o abandono, que son objeto de control y seguimiento. Esto con el fin de: 1. Verificar la implementación del Plan de Manejo Ambiental, seguimiento y monitoreo, y de contingencia, así como la eficiencia y eficacia de las medidas de manejo implementadas; 2. Constatar y exigir el cumplimiento de todos los términos, obligaciones y condiciones que se deriven de la licencia ambiental o Plan de Manejo Ambiental; 3. Corroborar cómo es el comportamiento real del medio ambiente y de los recursos naturales frente al desarrollo del proyecto; y 4. Evaluar el desempeño ambiental considerando las medidas de manejo establecidas para controlar los impactos ambientales.</t>
  </si>
  <si>
    <t>En el desarrollo de dicha gestión, la autoridad ambiental puede realizar entre otras actividades, visitas al lugar donde se desarrolla el proyecto, hacer requerimientos de información, corroborar, técnicamente o a través de pruebas, los resultados de los monitoreos realizados por el beneficiario de la licencia.</t>
  </si>
  <si>
    <t>Así mismo, para las concesiones de agua, los permisos de aprovechamiento forestal, las emisiones atmosféricas y los permisos de vertimiento de agua, la Corporación una meta cuatrienal y para cada una de las vigencias.</t>
  </si>
  <si>
    <r>
      <t xml:space="preserve">PTAACS </t>
    </r>
    <r>
      <rPr>
        <vertAlign val="subscript"/>
        <sz val="9"/>
        <color rgb="FF000000"/>
        <rFont val="Calibri"/>
        <family val="2"/>
        <scheme val="minor"/>
      </rPr>
      <t>t</t>
    </r>
    <r>
      <rPr>
        <sz val="9"/>
        <color rgb="FF000000"/>
        <rFont val="Calibri"/>
        <family val="2"/>
        <scheme val="minor"/>
      </rPr>
      <t xml:space="preserve"> = Porcentaje total de autorizaciones ambientales con seguimiento, en el tiempo t.</t>
    </r>
  </si>
  <si>
    <r>
      <t xml:space="preserve">PAACS </t>
    </r>
    <r>
      <rPr>
        <vertAlign val="subscript"/>
        <sz val="9"/>
        <color rgb="FF000000"/>
        <rFont val="Calibri"/>
        <family val="2"/>
        <scheme val="minor"/>
      </rPr>
      <t>i</t>
    </r>
    <r>
      <rPr>
        <sz val="9"/>
        <color rgb="FF000000"/>
        <rFont val="Calibri"/>
        <family val="2"/>
        <scheme val="minor"/>
      </rPr>
      <t xml:space="preserve"> = Porcentaje de la autorización ambiental </t>
    </r>
    <r>
      <rPr>
        <i/>
        <sz val="9"/>
        <color rgb="FF000000"/>
        <rFont val="Calibri"/>
        <family val="2"/>
        <scheme val="minor"/>
      </rPr>
      <t>i</t>
    </r>
    <r>
      <rPr>
        <sz val="9"/>
        <color rgb="FF000000"/>
        <rFont val="Calibri"/>
        <family val="2"/>
        <scheme val="minor"/>
      </rPr>
      <t xml:space="preserve"> con seguimiento, en el tiempo t.</t>
    </r>
  </si>
  <si>
    <t>i = Licencias ambientales, concesiones de agua, permisos de aprovechamiento forestal, permisos de emisiones atmosféricas y permisos de vertimiento de agua.</t>
  </si>
  <si>
    <r>
      <t>a</t>
    </r>
    <r>
      <rPr>
        <vertAlign val="subscript"/>
        <sz val="9"/>
        <color rgb="FF000000"/>
        <rFont val="Calibri"/>
        <family val="2"/>
        <scheme val="minor"/>
      </rPr>
      <t xml:space="preserve">i = </t>
    </r>
    <r>
      <rPr>
        <sz val="9"/>
        <color rgb="FF000000"/>
        <rFont val="Calibri"/>
        <family val="2"/>
        <scheme val="minor"/>
      </rPr>
      <t>Ponderación correspondiente a cada autorización ambiental (licencias ambientales, las concesiones de agua, los permisos de aprovechamiento forestal, los permisos de emisiones atmosféricas y los permisos de vertimiento de agua y PSMV). La suma de los ponderadores es igual a 1.</t>
    </r>
  </si>
  <si>
    <t>Porcentaje de seguimiento de cada autorización ambiental</t>
  </si>
  <si>
    <r>
      <t xml:space="preserve">PAACS </t>
    </r>
    <r>
      <rPr>
        <vertAlign val="subscript"/>
        <sz val="9"/>
        <color rgb="FF000000"/>
        <rFont val="Calibri"/>
        <family val="2"/>
        <scheme val="minor"/>
      </rPr>
      <t>it</t>
    </r>
    <r>
      <rPr>
        <sz val="9"/>
        <color rgb="FF000000"/>
        <rFont val="Calibri"/>
        <family val="2"/>
        <scheme val="minor"/>
      </rPr>
      <t xml:space="preserve"> = Porcentaje de la autorización ambiental </t>
    </r>
    <r>
      <rPr>
        <i/>
        <sz val="9"/>
        <color rgb="FF000000"/>
        <rFont val="Calibri"/>
        <family val="2"/>
        <scheme val="minor"/>
      </rPr>
      <t>i</t>
    </r>
    <r>
      <rPr>
        <sz val="9"/>
        <color rgb="FF000000"/>
        <rFont val="Calibri"/>
        <family val="2"/>
        <scheme val="minor"/>
      </rPr>
      <t xml:space="preserve"> con seguimiento, en el tiempo t.</t>
    </r>
  </si>
  <si>
    <r>
      <t xml:space="preserve">AACS </t>
    </r>
    <r>
      <rPr>
        <vertAlign val="subscript"/>
        <sz val="9"/>
        <color rgb="FF000000"/>
        <rFont val="Calibri"/>
        <family val="2"/>
        <scheme val="minor"/>
      </rPr>
      <t>it</t>
    </r>
    <r>
      <rPr>
        <sz val="9"/>
        <color rgb="FF000000"/>
        <rFont val="Calibri"/>
        <family val="2"/>
        <scheme val="minor"/>
      </rPr>
      <t xml:space="preserve"> = Número de autorizaciones ambientales</t>
    </r>
    <r>
      <rPr>
        <i/>
        <sz val="9"/>
        <color rgb="FF000000"/>
        <rFont val="Calibri"/>
        <family val="2"/>
        <scheme val="minor"/>
      </rPr>
      <t xml:space="preserve"> i</t>
    </r>
    <r>
      <rPr>
        <sz val="9"/>
        <color rgb="FF000000"/>
        <rFont val="Calibri"/>
        <family val="2"/>
        <scheme val="minor"/>
      </rPr>
      <t xml:space="preserve"> con seguimiento, en el tiempo t.</t>
    </r>
  </si>
  <si>
    <r>
      <t xml:space="preserve">MAACS </t>
    </r>
    <r>
      <rPr>
        <vertAlign val="subscript"/>
        <sz val="9"/>
        <color rgb="FF000000"/>
        <rFont val="Calibri"/>
        <family val="2"/>
        <scheme val="minor"/>
      </rPr>
      <t>it</t>
    </r>
    <r>
      <rPr>
        <sz val="9"/>
        <color rgb="FF000000"/>
        <rFont val="Calibri"/>
        <family val="2"/>
        <scheme val="minor"/>
      </rPr>
      <t xml:space="preserve"> = Meta de autorizaciones ambientales </t>
    </r>
    <r>
      <rPr>
        <i/>
        <sz val="9"/>
        <color rgb="FF000000"/>
        <rFont val="Calibri"/>
        <family val="2"/>
        <scheme val="minor"/>
      </rPr>
      <t>i</t>
    </r>
    <r>
      <rPr>
        <sz val="9"/>
        <color rgb="FF000000"/>
        <rFont val="Calibri"/>
        <family val="2"/>
        <scheme val="minor"/>
      </rPr>
      <t xml:space="preserve"> con seguimiento, en el tiempo t.</t>
    </r>
  </si>
  <si>
    <t>La meta de número de autorizaciones ambientales sujetos a seguimiento es establecida por la Corporación tanto para el cuatrienio como para cada una de las vigencias.</t>
  </si>
  <si>
    <t>Número de actos administrativos de iniciación de procedimiento sancionatorio expedidos (AIPS)</t>
  </si>
  <si>
    <t>Número de actos administrativos de determinación de la responsabilidad expedidos en la vigencia (ADR)</t>
  </si>
  <si>
    <t>Número de actos administrativos de cesación de procedimiento expedidos en la vigencia (ACP)</t>
  </si>
  <si>
    <t>Porcentaje de Procesos Sancionatorios Resueltos (PPSR)</t>
  </si>
  <si>
    <t>Cuanto más cercano a cien por ciento, mayor es el cumplimiento por parte de la autoridad ambiental de su función de adelantar los procesos sancionatorios por la comisión de infracciones en materia ambiental.</t>
  </si>
  <si>
    <t>Es la relación entre el número de actos administrativos de determinación de la responsabilidad o de cesación de procedimiento expedidos, con respecto al número de actos administrativos de iniciación de procedimiento sancionatorio expedidos por la autoridad ambiental.</t>
  </si>
  <si>
    <t>Ley 99 de 1993, Ley Marco del Medio Ambiente</t>
  </si>
  <si>
    <t>Ley 1333 de 2009, Procedimiento sancionatorio ambiental</t>
  </si>
  <si>
    <t>La autoridad ambiental está en la obligación de establecer la ocurrencia o no de presuntas infracciones ambientales y de determinar la existencia o no de responsabilidad, y en caso afirmativo, sancionar a los responsables de manera oportuna, de tal manera que se garantice el cumplimiento de la normatividad ambiental vigente en las respectivas jurisdicciones de las autoridades ambientales.</t>
  </si>
  <si>
    <t>De conformidad con lo establecido en el artículo 5° de la Ley 1333 de 2009, se considera infracción en materia ambiental “toda acción u omisión que constituya violación de las normas contenidas en el Código de Recursos Naturales Renovables, Decreto-ley 2811 de 1974, en la Ley 99 de 1993, en la Ley 165 de 1994 y en las demás disposiciones ambientales vigentes en que las sustituyan o modifiquen y en los actos administrativos emanados de la autoridad ambiental competente. Será también constitutivo de infracción ambiental la comisión de un daño al medio ambiente, con las mismas condiciones que para configurar la responsabilidad civil extracontractual establece el Código Civil y la legislación complementaria, a saber: El daño, el hecho generador con culpa o dolo y el vínculo causal entre los dos. Cuando estos elementos se configuren darán lugar a una sanción administrativa ambiental, sin perjuicio de la responsabilidad que para terceros pueda generar el hecho en materia civil”.</t>
  </si>
  <si>
    <t>El acto administrativo de iniciación, es el acto mediante el cual se ordena el inicio del procedimiento sancionatorio para verificar los hechos u omisiones constitutivas de infracción a las normas ambientales, de conformidad con el art. 18 de la Ley 1333 de 2009.</t>
  </si>
  <si>
    <t>Cuando aparezca plenamente demostrada alguna de las causales de cesación del procedimiento, se expide un acto administrativo en tal sentido, de conformidad con el artículo 23 de la Ley 1333 de 2009.</t>
  </si>
  <si>
    <t>El acto administrativo de determinación de responsabilidad, es el acto mediante el cual se declara o no la responsabilidad del infractor por violación de la norma ambiental.</t>
  </si>
  <si>
    <t>AIPS = Número de actos administrativos de iniciación de procedimiento sancionatorio expedidos.</t>
  </si>
  <si>
    <t>La variable AIPS comprende el total de los actos administrativos de iniciación de procedimiento sancionatorio expedidos en la vigencia respectiva, más los actos administrativos de iniciación de procedimiento cuyo proceso sancionatorio que se encuentre sin acto administrativo de determinación de la responsabilidad o de cesación de procedimiento expedido, a 31 de diciembre de la vigencia anterior.</t>
  </si>
  <si>
    <t>Meta de municipios a ser asesorados o asistidos en la inclusión del componente ambiental en los procesos de planificación y ordenamiento territorial, con énfasis en la incorporación de las determinantes ambientales para la revisión y ajuste de los POT (MMAPOT)</t>
  </si>
  <si>
    <t>Municipios asesorados o asistidos en la inclusión del componente ambiental en los procesos de planificación y ordenamiento territorial, con énfasis en la incorporación de las determinantes ambientales para la revisión y ajuste de los POT (MAPOT)</t>
  </si>
  <si>
    <t>Porcentaje de municipios asesorados o asistidos en la inclusión del componente ambiental en los procesos de planificación y ordenamiento territorial, con énfasis en la incorporación de las determinantes ambientales para la revisión y ajuste de los POT (PMAPOT) (C = B / A)</t>
  </si>
  <si>
    <t>Detalle de acciones de asesoría o asistencia a los municipios o distritos, realizadas en la vigencia (utilice tantas filas cuantas sean necesarias)</t>
  </si>
  <si>
    <t xml:space="preserve">Número de municipios </t>
  </si>
  <si>
    <t>Nombres de municipios</t>
  </si>
  <si>
    <t>Cuanto más cercano a cien por ciento, mayor es el cumplimiento de las metas establecidas en relación con la asesoría a los municipios en la incorporación de los determinantes ambientales para la revisión y ajuste de los POT.</t>
  </si>
  <si>
    <r>
      <t>Hoja Metodológica de referencia:</t>
    </r>
    <r>
      <rPr>
        <sz val="9"/>
        <color rgb="FF000000"/>
        <rFont val="Calibri"/>
        <family val="2"/>
        <scheme val="minor"/>
      </rPr>
      <t xml:space="preserve"> MADS (2016). </t>
    </r>
    <r>
      <rPr>
        <i/>
        <sz val="9"/>
        <color rgb="FF000000"/>
        <rFont val="Calibri"/>
        <family val="2"/>
        <scheme val="minor"/>
      </rPr>
      <t xml:space="preserve">Hoja metodológica de Porcentaje de municipios asesorados o asistidos en la inclusión del componente ambiental en los procesos de planificación y ordenamiento territorial, con énfasis en la incorporación de las determinantes ambientales para la revisión y ajuste de los POT (Versión 1.0). Ministerio de Ambiente y Desarrollo Sostenible </t>
    </r>
    <r>
      <rPr>
        <sz val="9"/>
        <color rgb="FF000000"/>
        <rFont val="Calibri"/>
        <family val="2"/>
        <scheme val="minor"/>
      </rPr>
      <t>MADS, DGOAT-SINA.</t>
    </r>
  </si>
  <si>
    <t>Es la relación entre el número de municipios asesorados o asistidos en temas relacionados con la inclusión del componente ambiental en los procesos de planificación y ordenamiento territorial, con énfasis en la incorporación de las determinantes ambientales para la revisión y ajuste de los POT, con respecto a la meta de municipios a ser asesorados en dicha incorporación.</t>
  </si>
  <si>
    <t>El indicador mide el cumplimiento de las metas establecidas, por parte de la Corporación Autónoma Regional, en relación con la asesoría a los municipios en la inclusión del componente ambiental en los procesos de planificación y ordenamiento territorial, con énfasis en la incorporación de las determinantes ambientales en la actualización o revisión de los planes de ordenamiento territorial. (Incluye POT, PBOT, EOT)</t>
  </si>
  <si>
    <t>Ley 99 de 1993, Ley Marco del Medio Ambiente. artículo 31, Numerales 4) , 5) y 29) en cuanto a funciones de las CAR (Coordinar el proceso de preparación de los planes, programas y proyectos de desarrollo medioambiental que deban formular los diferentes organismos y entidades integrantes del Sistema Nacional Ambiental (SINA) en el área de su jurisdicción y en especial, asesorar a los Departamentos, Distritos y Municipios de su comprensión territorial en la definición de los planes de desarrollo ambiental y en sus programas y proyectos en materia de protección del medio ambiente y los recursos naturales renovables, de manera que se asegure la armonía y coherencia de las políticas y acciones adoptadas por las distintas entidades territoriales; Participar con los demás organismos y entes competentes en el ámbito de su jurisdicción, en los procesos de planificación y ordenamiento territorial a fin de que el factor ambiental sea tenido en cuenta en las decisiones que se adopten; y Apoyar a los concejos municipales, a las asambleas departamentales y a los consejos de las entidades territoriales indígenas en las funciones de planificación que les otorga la Constitución Nacional).</t>
  </si>
  <si>
    <t>Ley 388 de 1997, Planes de Ordenamiento Territorial. Artículo 10, numeral 1) Determinantes de los planes de ordenamiento territorial. En la elaboración y adopción de sus planes de ordenamiento territorial los municipios y distritos deberán tener en cuenta las siguientes determinantes, que constituyen normas de superior jerarquía, en sus propios ámbitos de competencia, de acuerdo con la Constitución y las leyes: 1.) Las relacionadas con la conservación y protección del medio ambiente, los recursos naturales la prevención de amenazas y riesgos naturales; Artículo 24) Instancias de concertación y consulta. El alcalde distrital o municipal, a través de las oficinas de planeación o de la dependencia que haga sus veces, será responsable de coordinar la formulación oportuna del proyecto del plan de Ordenamiento Territorial, y de someterlo a consideración del Consejo de Gobierno. En todo caso, antes de la presentación del proyecto de plan de ordenamiento territorial a consideración del concejo distrital o municipal, se surtirán los trámites de concertación interinstitucional y consulta ciudadana.</t>
  </si>
  <si>
    <t>Ley 507 de 1999, Artículo 1, parágrafo 6. Parágrafo 6. El Proyecto de Plan de Ordenamiento Territorial (POT) se someterá a consideración de la Corporación Autónoma Regional o autoridad ambiental competente a efectos de que conjuntamente con el municipio y/o distrito concerten lo concerniente a los asuntos exclusivamente ambientales, dentro del ámbito de su competencia de acuerdo con lo dispuesto en la Ley 99 de 1993, para lo cual dispondrán, de treinta (30) días. En relación con los temas sobre los cuales no se logre la concertación, el Ministerio del Medio Ambiente intervendrá con el fin de decidir sobre los puntos de desacuerdo para lo cual dispondrá de un término máximo de treinta (30) días contados a partir del vencimiento del plazo anteriormente señalado en este parágrafo.</t>
  </si>
  <si>
    <t>Ley 1753 de 2015, Plan Nacional de Desarrollo, bases PND estrategia Territorial A y E</t>
  </si>
  <si>
    <t>Decreto 1076 de 2015, Decreto Único Reglamentario del Ambiente.</t>
  </si>
  <si>
    <t>De acuerdo con la Ley 99 de 1993, el objeto de las Corporaciones Autónomas Regionales y las de Desarrollo Sostenible, es la ejecución de políticas, planes, programas y proyectos sobre medio ambiente y recursos naturales renovables en lo relacionado con su administración, manejo y aprovechamiento. Así, las corporaciones son las encargadas de administrar, dentro del área de su jurisdicción, el medio ambiente y los recursos naturales renovables y propender por su desarrollo sostenible, de conformidad con las disposiciones legales y las políticas del Ministerio del Medio Ambiente. Esto significa que las CAR tienen un rol preponderante en la incorporación de los temas ambientales en los ejercicios de planificación y ordenamiento territorial de los municipios y distritos, principalmente, en los modelos de ocupación territorial por ellos propuestos. Para lo anterior, las CAR en conjunto con los organismos nacionales adscritos y vinculados al MADS y con las entidades técnicas y científicas del SINA, deben adelantar estudios e investigaciones, enfocadas al análisis territorial que le permita tomar decisiones y emprender las acciones pertinentes para identificar las determinantes ambientales de su jurisdicción.</t>
  </si>
  <si>
    <t>El factor ambiental es fundamental para asegurar el desarrollo sostenible y la resiliencia territorial de los ejercicios de planificación territorial de los municipios y distritos. Complementario a lo anterior, la Ley 388 de 1997 fijó los objetivos, principios y fines del ordenamiento territorial que rigen las actuaciones de las autoridades municipales y distritales para alcanzar el objeto del ordenamiento del territorio municipal o distrital, esto es, complementar la planificación económica y social con la dimensión territorial, racionalizar las intervenciones sobre el territorio y orientar su desarrollo y aprovechamiento sostenible en los términos de los artículos 1 º, 2 º, 3 º y 6 º de la mencionada ley.</t>
  </si>
  <si>
    <t>La ley 388 de 1997 en su artículo 10º establece los Determinantes ambientales, los constituyen un conjunto de directrices, orientaciones, conceptos y normas que permiten el adecuado reconocimiento del Componente Ambiental en los Planes, Planes Básicos y Esquemas de Ordenamiento Territorial, y su articulación con otros instrumentos de planificación y uso del territorio.</t>
  </si>
  <si>
    <t>La mencionada Ley plantea que en la elaboración y adopción de los planes de ordenamiento territorial los municipios y distritos deberán tener en cuenta, entre otros determinantes, los relacionadas con la conservación y protección del medio ambiente, los recursos naturales la prevención de amenazas y riesgos naturales.</t>
  </si>
  <si>
    <t>Las autoridades ambientales juegan un papel central como asesores técnicos para procurar la inclusión del componente ambiental en los procesos de planificación y ordenamiento de las entidades territoriales, en especial en lo relacionado con la incorporación de las determinantes ambientales en los instrumentos de planificación territorial de los municipios. Una asistencia técnica de las CAR a los municipios y distritos en este sentido, permite a la autoridad ambiental incidir favorablemente en las decisiones sobre aprovechamiento racional de recursos naturales renovables y en su inclusión como elementos estructurantes y articuladores del territorio municipal o distrital, buscando de esta forma garantizar que los procesos de desarrollo territorial sean ambientalmente sostenibles.</t>
  </si>
  <si>
    <t>Por acciones de asesoría y asistencia por parte de la Corporación Autónoma Regional, se entienden las siguientes acciones:</t>
  </si>
  <si>
    <r>
      <t>·</t>
    </r>
    <r>
      <rPr>
        <sz val="7"/>
        <color rgb="FF000000"/>
        <rFont val="Times New Roman"/>
        <family val="1"/>
      </rPr>
      <t xml:space="preserve">        </t>
    </r>
    <r>
      <rPr>
        <sz val="9"/>
        <color rgb="FF000000"/>
        <rFont val="Calibri"/>
        <family val="2"/>
      </rPr>
      <t>Realizar eventos de socialización y capacitación a los municipios y distritos en la inclusión del componente ambiental en los procesos de planificación y ordenamiento territorial, con énfasis en la incorporación de las determinantes ambientales para el ordenamiento territorial municipal.</t>
    </r>
  </si>
  <si>
    <r>
      <t>·</t>
    </r>
    <r>
      <rPr>
        <sz val="7"/>
        <color rgb="FF000000"/>
        <rFont val="Times New Roman"/>
        <family val="1"/>
      </rPr>
      <t xml:space="preserve">        </t>
    </r>
    <r>
      <rPr>
        <sz val="9"/>
        <color rgb="FF000000"/>
        <rFont val="Calibri"/>
        <family val="2"/>
      </rPr>
      <t>Socializar con los municipios de su jurisdicción la información derivada de sus sistemas de información, relacionado con el conocimiento del estado del ambiente a nivel regional y local.</t>
    </r>
  </si>
  <si>
    <r>
      <t>·</t>
    </r>
    <r>
      <rPr>
        <sz val="7"/>
        <color rgb="FF000000"/>
        <rFont val="Times New Roman"/>
        <family val="1"/>
      </rPr>
      <t xml:space="preserve">        </t>
    </r>
    <r>
      <rPr>
        <sz val="9"/>
        <color rgb="FF000000"/>
        <rFont val="Calibri"/>
        <family val="2"/>
      </rPr>
      <t>Capacitar a los municipios y Distritos en lo relacionado con el proceso de Concertación de los asuntos exclusivamente ambientales de los POT</t>
    </r>
    <r>
      <rPr>
        <sz val="12"/>
        <color rgb="FF000000"/>
        <rFont val="Calibri"/>
        <family val="2"/>
      </rPr>
      <t>.</t>
    </r>
  </si>
  <si>
    <t>Porcentaje de municipios asesorados o asistidos en la incorporación de los determinantes ambientales para la revisión y ajuste de los POT</t>
  </si>
  <si>
    <r>
      <t xml:space="preserve">PMAPOT </t>
    </r>
    <r>
      <rPr>
        <vertAlign val="subscript"/>
        <sz val="9"/>
        <color rgb="FF000000"/>
        <rFont val="Calibri"/>
        <family val="2"/>
        <scheme val="minor"/>
      </rPr>
      <t>t</t>
    </r>
    <r>
      <rPr>
        <sz val="9"/>
        <color rgb="FF000000"/>
        <rFont val="Calibri"/>
        <family val="2"/>
        <scheme val="minor"/>
      </rPr>
      <t xml:space="preserve"> = Porcentaje de municipios asesorados o asistidos asesorados o asistidos en la inclusión del componente ambiental en los procesos de planificación y ordenamiento territorial, con énfasis en la incorporación de las determinantes ambientales para la revisión y ajuste de los POT, en el tiempo t.</t>
    </r>
  </si>
  <si>
    <r>
      <t xml:space="preserve">MAPOT </t>
    </r>
    <r>
      <rPr>
        <vertAlign val="subscript"/>
        <sz val="9"/>
        <color rgb="FF000000"/>
        <rFont val="Calibri"/>
        <family val="2"/>
        <scheme val="minor"/>
      </rPr>
      <t>t</t>
    </r>
    <r>
      <rPr>
        <sz val="9"/>
        <color rgb="FF000000"/>
        <rFont val="Calibri"/>
        <family val="2"/>
        <scheme val="minor"/>
      </rPr>
      <t xml:space="preserve"> = Número de municipios asesorados en la inclusión del componente ambiental en los procesos de planificación y ordenamiento territorial, con énfasis en la incorporación de las determinantes ambientales para la revisión y ajuste de los POT, en el tiempo t.</t>
    </r>
  </si>
  <si>
    <r>
      <t xml:space="preserve">MMAPOT </t>
    </r>
    <r>
      <rPr>
        <vertAlign val="subscript"/>
        <sz val="9"/>
        <color rgb="FF000000"/>
        <rFont val="Calibri"/>
        <family val="2"/>
        <scheme val="minor"/>
      </rPr>
      <t>t</t>
    </r>
    <r>
      <rPr>
        <sz val="9"/>
        <color rgb="FF000000"/>
        <rFont val="Calibri"/>
        <family val="2"/>
        <scheme val="minor"/>
      </rPr>
      <t xml:space="preserve"> = Meta de municipios a ser asesorados en la inclusión del componente ambiental en los procesos de planificación y ordenamiento territorial, con énfasis en la incorporación de las determinantes ambientales para la revisión y ajuste de los POT, en el tiempo t.</t>
    </r>
  </si>
  <si>
    <t>AGUA</t>
  </si>
  <si>
    <t>Información de estaciones hidrometeorológicas</t>
  </si>
  <si>
    <t>Tipo de estación</t>
  </si>
  <si>
    <t>Automáticas</t>
  </si>
  <si>
    <t>Manuales</t>
  </si>
  <si>
    <t>Instaladas</t>
  </si>
  <si>
    <t>En operación</t>
  </si>
  <si>
    <t>Estaciones hidrometeorológicas</t>
  </si>
  <si>
    <t>Número total de estaciones hidrometeorológicas instaladas:</t>
  </si>
  <si>
    <t>Número total de estaciones hidrometeorológicas en operación:</t>
  </si>
  <si>
    <t>Porcentaje de estaciones hidrometeorológicas en operación:</t>
  </si>
  <si>
    <t>AIRE</t>
  </si>
  <si>
    <t>MONITOREO DE PM10</t>
  </si>
  <si>
    <t>Número de Sistemas de Vigilancia de Calidad del Aire:</t>
  </si>
  <si>
    <t>Número de estaciones de monitoreo del aire instaladas:</t>
  </si>
  <si>
    <t>Número de Sistemas de Vigilancia de Calidad del Aire acreditados:</t>
  </si>
  <si>
    <t>Información de estaciones de monitoreo de aire</t>
  </si>
  <si>
    <t>Número de red</t>
  </si>
  <si>
    <t>Estación</t>
  </si>
  <si>
    <t>Localización (Coordenada WGS84)</t>
  </si>
  <si>
    <t>Número de días con datos esperados al año</t>
  </si>
  <si>
    <t>Número de días con datos reportados al año</t>
  </si>
  <si>
    <t>Representatividad temporal igual o superior a 75%</t>
  </si>
  <si>
    <t>(E = D/ C). Si E≥75%, escriba 1; si no, escriba 0.</t>
  </si>
  <si>
    <t>Observaciones / comentarios</t>
  </si>
  <si>
    <t>Información de redes (Sistemas de Vigilancia de Calidad del Aire)</t>
  </si>
  <si>
    <t>Número / red</t>
  </si>
  <si>
    <t>BORRE O AGREGUE REDES</t>
  </si>
  <si>
    <t>Redes instaladas en la Corporación</t>
  </si>
  <si>
    <t>Número de estaciones en operación</t>
  </si>
  <si>
    <t xml:space="preserve">Número de estaciones con representatividad temporal igual o superior a 75%. </t>
  </si>
  <si>
    <t>J</t>
  </si>
  <si>
    <t>Redes con representatividad temporal a 75%</t>
  </si>
  <si>
    <t>J = I / H. Si J≥75%, escriba 1; si no, escriba 0.</t>
  </si>
  <si>
    <t>K</t>
  </si>
  <si>
    <t>Porcentaje de redes en operación (K = ΣJ / G)</t>
  </si>
  <si>
    <t>MONITOREO DE PM2,5</t>
  </si>
  <si>
    <t>Localización</t>
  </si>
  <si>
    <t>(E = D/ C) Si E≥75%, escriba 1; si no, escriba 0.</t>
  </si>
  <si>
    <t>Red1</t>
  </si>
  <si>
    <t>Red2</t>
  </si>
  <si>
    <t>Red3</t>
  </si>
  <si>
    <t>Número de estaciones con representatividad temporal igual o superior a 75%</t>
  </si>
  <si>
    <t>SUBTOTAL RECURSO AIRE</t>
  </si>
  <si>
    <t>L</t>
  </si>
  <si>
    <t>Porcentaje de redes en operación PM 10</t>
  </si>
  <si>
    <t>M</t>
  </si>
  <si>
    <t>Porcentaje de redes en operación PM 2,5</t>
  </si>
  <si>
    <t>Subtotal monitoreo aire: Porcentaje de redes de monitoreo del recurso aire en operación (N = Promedio (M, N)</t>
  </si>
  <si>
    <t>CALCULO FINAL DEL INDICADOR</t>
  </si>
  <si>
    <t>Porcentaje</t>
  </si>
  <si>
    <t>Porcentaje de estaciones hidrometeorológicas en operación</t>
  </si>
  <si>
    <t>Porcentaje de redes de monitoreo del recurso aire en operación</t>
  </si>
  <si>
    <t>Cuanto más cercano a cien por ciento, mayor es el cumplimiento de las metas que la autoridad ambiental se ha propuesto alcanzar en relación con la operación de redes y estaciones de monitoreo, en el marco del Plan de Acción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</si>
  <si>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Porcentaje de redes y estaciones de monitoreo en operación (Versión 1.0).</t>
    </r>
    <r>
      <rPr>
        <sz val="9"/>
        <color rgb="FF000000"/>
        <rFont val="Calibri"/>
        <family val="2"/>
        <scheme val="minor"/>
      </rPr>
      <t xml:space="preserve"> Ministerio de Ambiente y Desarrollo Sostenible, DGOAT-SINA.</t>
    </r>
  </si>
  <si>
    <t>Es el número de redes y estaciones de monitoreo que están en operación y que cumplen con la representatividad de los datos en relación con el número de redes y estaciones de monitoreo instaladas de la Corporación.</t>
  </si>
  <si>
    <t>El indicador mide la gestión de la corporación para el mantenimiento de las redes de monitoreo, el cumplimiento de las metas que la autoridad ambiental se ha propuesto alcanzar en relación con la operación de redes y estaciones de monitoreo, que satisfacen la representatividad temporal de los datos y sigue los protocolos establecidos.</t>
  </si>
  <si>
    <t>SIRH: Decreto 1076 de 2015.</t>
  </si>
  <si>
    <t>SISAIRE: Resolución 601 de 2006, Resolución 650 de 2010, Resolución 651 de 2010, Resolución 760 de 2010, Resolución 2153 de 2010, Resolución 2154 de 2010.</t>
  </si>
  <si>
    <t>www.sisaire.gov.co</t>
  </si>
  <si>
    <t>www.sirh.ideam.gov.co</t>
  </si>
  <si>
    <t>La información sobre la cantidad y calidad de los recursos naturales y del ambiente es la herramienta necesaria para una planificación y administración adecuada de dichos recursos, que garantice su sostenibilidad ambiental.</t>
  </si>
  <si>
    <t>Por ello, el Decreto 1076 de 2015 crea el Sistema de Información del Recurso Hídrico - SIRH, como parte del Sistema de Información Ambiental para Colombia - SIAC, en lo relacionado con aguas superficiales, subterráneas, marinas y estuarinas. El Decreto 1076 determina como responsabilidad de las corporaciones autónomas regionales “realizar el monitoreo y seguimiento del recurso hídrico en el área de su jurisdicción, para lo cual deberán aplicar los protocolos y estándares establecidos en el SIRH”. Por su parte, los titulares de licencias, permisos y concesiones están obligados a recopilar y a suministrar sin costo alguno la información sobre la utilización del mismo a las autoridades ambientales competentes.</t>
  </si>
  <si>
    <t>Adicionalmente, el Decreto 1076 de 2015, establece que las autoridades ambientales deberán realizar el Registro de Usuarios del Recurso Hídrico de manera gradual en las cuencas hidrográficas priorizadas en su jurisdicción.</t>
  </si>
  <si>
    <t>Por otra parte, la Resolución 651 de 2010 crea el Subsistema de Información sobre Calidad del Aire – Sisaire, como parte del Sistema de Información Ambiental para Colombia, SIAC, en lo referente a la información para el diseño, evaluación y ajuste de la política y las estrategias para la prevención y control de la contaminación del aire. La resolución estipula que las corporaciones autónomas regionales que operen Sistemas de Vigilancia de la Calidad del Aire (SVCA) deben realizar el reporte de la información de calidad del aire a nivel de inmisión. Las autoridades ambientales tienen la obligación de reportar al Sisaire la información de calidad del aire, meteorológica y de ruido.</t>
  </si>
  <si>
    <r>
      <t xml:space="preserve">PREMO </t>
    </r>
    <r>
      <rPr>
        <vertAlign val="subscript"/>
        <sz val="9"/>
        <color rgb="FF000000"/>
        <rFont val="Calibri"/>
        <family val="2"/>
        <scheme val="minor"/>
      </rPr>
      <t>t</t>
    </r>
    <r>
      <rPr>
        <sz val="9"/>
        <color rgb="FF000000"/>
        <rFont val="Calibri"/>
        <family val="2"/>
        <scheme val="minor"/>
      </rPr>
      <t xml:space="preserve"> = Porcentaje de redes y estaciones de monitoreo en operación, en el tiempo t.</t>
    </r>
  </si>
  <si>
    <r>
      <t xml:space="preserve">PREMOAG </t>
    </r>
    <r>
      <rPr>
        <vertAlign val="subscript"/>
        <sz val="9"/>
        <color rgb="FF000000"/>
        <rFont val="Calibri"/>
        <family val="2"/>
        <scheme val="minor"/>
      </rPr>
      <t>t</t>
    </r>
    <r>
      <rPr>
        <sz val="9"/>
        <color rgb="FF000000"/>
        <rFont val="Calibri"/>
        <family val="2"/>
        <scheme val="minor"/>
      </rPr>
      <t xml:space="preserve"> = Porcentaje de estaciones de monitoreo de calidad del agua en operación, en el tiempo t.</t>
    </r>
  </si>
  <si>
    <r>
      <t xml:space="preserve">PREMOAR </t>
    </r>
    <r>
      <rPr>
        <vertAlign val="subscript"/>
        <sz val="9"/>
        <color rgb="FF000000"/>
        <rFont val="Calibri"/>
        <family val="2"/>
        <scheme val="minor"/>
      </rPr>
      <t>t</t>
    </r>
    <r>
      <rPr>
        <sz val="9"/>
        <color rgb="FF000000"/>
        <rFont val="Calibri"/>
        <family val="2"/>
        <scheme val="minor"/>
      </rPr>
      <t xml:space="preserve"> = Porcentaje de redes y estaciones de monitoreo de calidad del aire en operación, en el tiempo t.</t>
    </r>
  </si>
  <si>
    <r>
      <t xml:space="preserve">PREMOO </t>
    </r>
    <r>
      <rPr>
        <vertAlign val="subscript"/>
        <sz val="9"/>
        <color rgb="FF000000"/>
        <rFont val="Calibri"/>
        <family val="2"/>
        <scheme val="minor"/>
      </rPr>
      <t>t</t>
    </r>
    <r>
      <rPr>
        <sz val="9"/>
        <color rgb="FF000000"/>
        <rFont val="Calibri"/>
        <family val="2"/>
        <scheme val="minor"/>
      </rPr>
      <t xml:space="preserve"> = Porcentaje de otras redes y estaciones de monitoreo en operación, en el tiempo t.</t>
    </r>
  </si>
  <si>
    <r>
      <t xml:space="preserve">a = ponderador de PREMOAG </t>
    </r>
    <r>
      <rPr>
        <vertAlign val="subscript"/>
        <sz val="9"/>
        <color rgb="FF000000"/>
        <rFont val="Calibri"/>
        <family val="2"/>
        <scheme val="minor"/>
      </rPr>
      <t>t</t>
    </r>
  </si>
  <si>
    <r>
      <t xml:space="preserve">b = ponderador de PREMOAR </t>
    </r>
    <r>
      <rPr>
        <vertAlign val="subscript"/>
        <sz val="9"/>
        <color rgb="FF000000"/>
        <rFont val="Calibri"/>
        <family val="2"/>
        <scheme val="minor"/>
      </rPr>
      <t>t</t>
    </r>
  </si>
  <si>
    <r>
      <t xml:space="preserve">c = ponderador de PREMOO </t>
    </r>
    <r>
      <rPr>
        <vertAlign val="subscript"/>
        <sz val="9"/>
        <color rgb="FF000000"/>
        <rFont val="Calibri"/>
        <family val="2"/>
        <scheme val="minor"/>
      </rPr>
      <t>t</t>
    </r>
  </si>
  <si>
    <t>Nota: los ponderadores serán definidos por cada CAR teniendo en cuenta la proporción de redes y estaciones de monitoreo a cargo de la autoridad ambiental regional.</t>
  </si>
  <si>
    <t>Porcentaje de actualización y reporte de la información al SIAC</t>
  </si>
  <si>
    <t>Información reportada por las CAR:</t>
  </si>
  <si>
    <t>Subsistema</t>
  </si>
  <si>
    <t>SIRH</t>
  </si>
  <si>
    <t>SISAIRE</t>
  </si>
  <si>
    <t>SNIF</t>
  </si>
  <si>
    <t>Número de registros reportados en el año (RRS)</t>
  </si>
  <si>
    <t>Número de registros esperados reportados en el año (RES)</t>
  </si>
  <si>
    <t>Porcentaje de actualización y reporte por subsistema (C = B / A) (PARS)</t>
  </si>
  <si>
    <t>Porcentaje de actualización y reporte de la información por cada subsistema (información validada)</t>
  </si>
  <si>
    <t>RESPEL</t>
  </si>
  <si>
    <t>SIUR (RUA)</t>
  </si>
  <si>
    <t>Número de registros validados al año (RVS)</t>
  </si>
  <si>
    <t>Número de registros totales a ser validados por la Corporación (RTVS)</t>
  </si>
  <si>
    <t>Porcentaje de información validada por la Corporación (PARSIV ) (C = B / A)</t>
  </si>
  <si>
    <t>Porcentaje de actualización y reporte de la información al SIAC (Promedio)</t>
  </si>
  <si>
    <t>Cuanto más cercano a cien por ciento, mayor es el cumplimiento de los requerimientos de reporte por parte de las Corporaciones Autónomas Regionales a los diferentes subsistemas del SIAC.</t>
  </si>
  <si>
    <t>Se pueden presentar situaciones de orden operativo, político y social que pueden afectar la ejecución de los presupuestos y el cumplimiento de los cronogramas definidos en el Plan de Acción de la Corporación. Pueden existir limitaciones de la información disponible para el cálculo de los indicadores.</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</si>
  <si>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actualización y reporte de la información en el SIAC (Versión 1.0).</t>
    </r>
    <r>
      <rPr>
        <sz val="9"/>
        <color rgb="FF000000"/>
        <rFont val="Calibri"/>
        <family val="2"/>
        <scheme val="minor"/>
      </rPr>
      <t xml:space="preserve"> Ministerio de Ambiente y Desarrollo Sostenible, DGOAT-SINA.</t>
    </r>
  </si>
  <si>
    <t>Es la relación entre el número de registros que la Corporación migra a los diferentes subsistemas del SIAC y el número de registros esperados reportados en dichos subsistemas.</t>
  </si>
  <si>
    <t>El indicador mide el cumplimiento de los requerimientos de reporte por parte de las Corporaciones Autónomas Regionales a los diferentes subsistemas del SIAC.</t>
  </si>
  <si>
    <t>SIUR, RUA Manufacturero: Resolución 1023 de 2010.</t>
  </si>
  <si>
    <t>RESPEL: Resolución 1362 de 2007.</t>
  </si>
  <si>
    <t>Documentación de soporte:</t>
  </si>
  <si>
    <t>Protocolo para la utilización y reporte de información para las diferentes redes de monitoreo de calidad del aire en Colombia. Protocolo para el monitoreo y seguimiento del agua.</t>
  </si>
  <si>
    <t>100% de los registros esperados reportados en el SIAC</t>
  </si>
  <si>
    <t>El Sistema de Información Ambiental de Colombia SIAC se define como el “conjunto integrado de actores, políticas, procesos, y tecnologías involucrados en la gestión de información ambiental del país, para facilitar la generación de conocimiento, la toma de decisiones, la educación y la participación social para el desarrollo sostenible”.</t>
  </si>
  <si>
    <t>La información sobre la cantidad y calidad de los recursos naturales y del ambiente es la herramienta necesaria para una planificación y administración adecuada de dichos recursos, que garantice su sostenibilidad ambiental. En tal sentido, el SIAC ha desarrollado, entre otros subsistemas, el Sistema de Información del Recurso Hídrico – SIRH, el Sistema de información sobre Calidad de Aire – SISAIRE (IDEAM), el Sistema Nacional de Información Forestal – SNIF y el Sistema de Información sobre Uso de Recursos Naturales – SIUR. Como parte del SIUR, se dispone del Registro Único Ambiental RUA para diferentes sectores, entre otros, el manufacturero.</t>
  </si>
  <si>
    <t>En efecto, el Decreto 1076 de 2015 crea el Sistema de Información del Recurso Hídrico, SIRH, como parte del Sistema de Información Ambiental para Colombia, SIAC, en lo relacionado con aguas superficiales, subterráneas, marinas y estuarinas. El Artículo 2.2.3.5.1.9 de dicho Decreto determina como responsabilidad de las corporaciones autónomas regionales “realizar el monitoreo y seguimiento del recurso hídrico en el área de su jurisdicción, para lo cual deberán aplicar los protocolos y estándares establecidos en el SIRH”. Por su parte, los titulares de licencias, permisos y concesiones están obligados a recopilar y a suministrar sin costo alguno la información sobre la utilización del mismo a las autoridades ambientales competentes (Artículo 2.2.3.5.1.10).</t>
  </si>
  <si>
    <t>Adicionalmente, el Decreto 1076 de 2015, art. 2.2.3.4.1.1. establece que las autoridades ambientales deberán realizar el Registro de Usuarios del Recurso Hídrico de manera gradual en las cuencas hidrográficas priorizadas en su jurisdicción.</t>
  </si>
  <si>
    <t>El Sistema Nacional de Información Forestal- SNIF constituye la herramienta informática para el montaje y operación del Sistema de Información del Programa de Monitoreo de Bosques. Propende por la captura, análisis, procesamiento y difusión de la información sobre aprovechamientos de productos forestales, maderables y no maderables, movilizaciones de productos forestales maderables y no maderables, decomisos forestales, plantaciones forestales productoras y protectoras, remisiones de madera de plantaciones forestales e incendios de la cobertura vegetal.</t>
  </si>
  <si>
    <t>La Resolución 1362 de 2007 establecen los requisitos y el procedimiento para el Registro de Generadores de Residuos o Desechos Peligrosos, y la Directiva Ministerial 8000-2-25332 de 2015, por su parte, recuerda a las Corporaciones a reportar y mantener actualizada la información sobre residuos peligrosos en el marco del SIAC, en cumplimiento de la Política Ambiental para la Gestión Integral de Residuos Peligrosos.</t>
  </si>
  <si>
    <r>
      <t xml:space="preserve">PARSIAC </t>
    </r>
    <r>
      <rPr>
        <vertAlign val="subscript"/>
        <sz val="9"/>
        <color rgb="FF000000"/>
        <rFont val="Calibri"/>
        <family val="2"/>
        <scheme val="minor"/>
      </rPr>
      <t>t</t>
    </r>
    <r>
      <rPr>
        <sz val="9"/>
        <color rgb="FF000000"/>
        <rFont val="Calibri"/>
        <family val="2"/>
        <scheme val="minor"/>
      </rPr>
      <t xml:space="preserve"> = Porcentaje de actualización y reporte de la información al SIAC, en el tiempo t.</t>
    </r>
  </si>
  <si>
    <r>
      <t xml:space="preserve">PARS </t>
    </r>
    <r>
      <rPr>
        <vertAlign val="subscript"/>
        <sz val="9"/>
        <color rgb="FF000000"/>
        <rFont val="Calibri"/>
        <family val="2"/>
        <scheme val="minor"/>
      </rPr>
      <t>i</t>
    </r>
    <r>
      <rPr>
        <sz val="9"/>
        <color rgb="FF000000"/>
        <rFont val="Calibri"/>
        <family val="2"/>
        <scheme val="minor"/>
      </rPr>
      <t xml:space="preserve"> = Porcentaje de actualización y reporte de la información al Subsistema </t>
    </r>
    <r>
      <rPr>
        <i/>
        <sz val="9"/>
        <color rgb="FF000000"/>
        <rFont val="Calibri"/>
        <family val="2"/>
        <scheme val="minor"/>
      </rPr>
      <t>i</t>
    </r>
    <r>
      <rPr>
        <sz val="9"/>
        <color rgb="FF000000"/>
        <rFont val="Calibri"/>
        <family val="2"/>
        <scheme val="minor"/>
      </rPr>
      <t xml:space="preserve"> del SIAC, en el tiempo t</t>
    </r>
  </si>
  <si>
    <t>i = SIRH, SISAIRE, SNIF, RESPEL.</t>
  </si>
  <si>
    <r>
      <t>a</t>
    </r>
    <r>
      <rPr>
        <vertAlign val="subscript"/>
        <sz val="9"/>
        <color rgb="FF000000"/>
        <rFont val="Calibri"/>
        <family val="2"/>
        <scheme val="minor"/>
      </rPr>
      <t xml:space="preserve">i = </t>
    </r>
    <r>
      <rPr>
        <sz val="9"/>
        <color rgb="FF000000"/>
        <rFont val="Calibri"/>
        <family val="2"/>
        <scheme val="minor"/>
      </rPr>
      <t>Ponderación correspondiente a cada subsistema del SIAC (SIRH, SISAIRE, SNIF, RESPEL, SIUR). La suma de los ponderadores es igual a 1.</t>
    </r>
  </si>
  <si>
    <t>Nota: los ponderadores para cada subsistema son establecidos por cada Corporación con base en los registros esperados o estimados por cada subsistema.</t>
  </si>
  <si>
    <t>En términos generales, el porcentaje de actualización y reporte de la información por cada subsistema se calcula de la siguiente manera:</t>
  </si>
  <si>
    <t>Porcentaje de actualización y reporte de la información por cada subsistema</t>
  </si>
  <si>
    <r>
      <t xml:space="preserve">PARS </t>
    </r>
    <r>
      <rPr>
        <vertAlign val="subscript"/>
        <sz val="9"/>
        <color rgb="FF000000"/>
        <rFont val="Calibri"/>
        <family val="2"/>
        <scheme val="minor"/>
      </rPr>
      <t>it</t>
    </r>
    <r>
      <rPr>
        <sz val="9"/>
        <color rgb="FF000000"/>
        <rFont val="Calibri"/>
        <family val="2"/>
        <scheme val="minor"/>
      </rPr>
      <t xml:space="preserve"> = Porcentaje de actualización y reporte de la información al Subsistema </t>
    </r>
    <r>
      <rPr>
        <i/>
        <sz val="9"/>
        <color rgb="FF000000"/>
        <rFont val="Calibri"/>
        <family val="2"/>
        <scheme val="minor"/>
      </rPr>
      <t>i</t>
    </r>
    <r>
      <rPr>
        <sz val="9"/>
        <color rgb="FF000000"/>
        <rFont val="Calibri"/>
        <family val="2"/>
        <scheme val="minor"/>
      </rPr>
      <t xml:space="preserve"> del SIAC, en el tiempo t.</t>
    </r>
  </si>
  <si>
    <r>
      <t xml:space="preserve">RRS </t>
    </r>
    <r>
      <rPr>
        <vertAlign val="subscript"/>
        <sz val="9"/>
        <color rgb="FF000000"/>
        <rFont val="Calibri"/>
        <family val="2"/>
        <scheme val="minor"/>
      </rPr>
      <t>it</t>
    </r>
    <r>
      <rPr>
        <sz val="9"/>
        <color rgb="FF000000"/>
        <rFont val="Calibri"/>
        <family val="2"/>
        <scheme val="minor"/>
      </rPr>
      <t xml:space="preserve"> = Número de registros reportados en el subsistema </t>
    </r>
    <r>
      <rPr>
        <i/>
        <sz val="9"/>
        <color rgb="FF000000"/>
        <rFont val="Calibri"/>
        <family val="2"/>
        <scheme val="minor"/>
      </rPr>
      <t>i</t>
    </r>
    <r>
      <rPr>
        <sz val="9"/>
        <color rgb="FF000000"/>
        <rFont val="Calibri"/>
        <family val="2"/>
        <scheme val="minor"/>
      </rPr>
      <t xml:space="preserve"> del SIAC, en el tiempo t.</t>
    </r>
  </si>
  <si>
    <r>
      <t xml:space="preserve">RES </t>
    </r>
    <r>
      <rPr>
        <vertAlign val="subscript"/>
        <sz val="9"/>
        <color rgb="FF000000"/>
        <rFont val="Calibri"/>
        <family val="2"/>
        <scheme val="minor"/>
      </rPr>
      <t>it</t>
    </r>
    <r>
      <rPr>
        <sz val="9"/>
        <color rgb="FF000000"/>
        <rFont val="Calibri"/>
        <family val="2"/>
        <scheme val="minor"/>
      </rPr>
      <t xml:space="preserve"> = Número de registros esperados reportados en el subsistema </t>
    </r>
    <r>
      <rPr>
        <i/>
        <sz val="9"/>
        <color rgb="FF000000"/>
        <rFont val="Calibri"/>
        <family val="2"/>
        <scheme val="minor"/>
      </rPr>
      <t>i</t>
    </r>
    <r>
      <rPr>
        <sz val="9"/>
        <color rgb="FF000000"/>
        <rFont val="Calibri"/>
        <family val="2"/>
        <scheme val="minor"/>
      </rPr>
      <t xml:space="preserve"> del SIAC, en el tiempo t.</t>
    </r>
  </si>
  <si>
    <r>
      <t>i</t>
    </r>
    <r>
      <rPr>
        <sz val="9"/>
        <color rgb="FF000000"/>
        <rFont val="Calibri"/>
        <family val="2"/>
        <scheme val="minor"/>
      </rPr>
      <t xml:space="preserve"> = SIRH, SISAIRE, SNIF</t>
    </r>
  </si>
  <si>
    <t>Para el caso de la información validada por parte de las corporaciones autónomas regionales, el porcentaje de actualización y reporte de la información por cada subsistema se calcula de la siguiente manera:</t>
  </si>
  <si>
    <r>
      <t xml:space="preserve">PARSIV </t>
    </r>
    <r>
      <rPr>
        <vertAlign val="subscript"/>
        <sz val="9"/>
        <color rgb="FF000000"/>
        <rFont val="Calibri"/>
        <family val="2"/>
        <scheme val="minor"/>
      </rPr>
      <t>it</t>
    </r>
    <r>
      <rPr>
        <sz val="9"/>
        <color rgb="FF000000"/>
        <rFont val="Calibri"/>
        <family val="2"/>
        <scheme val="minor"/>
      </rPr>
      <t xml:space="preserve"> = Porcentaje de actualización y reporte de la información por cada subsistema (información validada), en el tiempo t.</t>
    </r>
  </si>
  <si>
    <r>
      <t xml:space="preserve">RVS </t>
    </r>
    <r>
      <rPr>
        <vertAlign val="subscript"/>
        <sz val="9"/>
        <color rgb="FF000000"/>
        <rFont val="Calibri"/>
        <family val="2"/>
        <scheme val="minor"/>
      </rPr>
      <t>it</t>
    </r>
    <r>
      <rPr>
        <sz val="9"/>
        <color rgb="FF000000"/>
        <rFont val="Calibri"/>
        <family val="2"/>
        <scheme val="minor"/>
      </rPr>
      <t xml:space="preserve"> = Número de registros validados en el Subsistema </t>
    </r>
    <r>
      <rPr>
        <i/>
        <sz val="9"/>
        <color rgb="FF000000"/>
        <rFont val="Calibri"/>
        <family val="2"/>
        <scheme val="minor"/>
      </rPr>
      <t>i</t>
    </r>
    <r>
      <rPr>
        <sz val="9"/>
        <color rgb="FF000000"/>
        <rFont val="Calibri"/>
        <family val="2"/>
        <scheme val="minor"/>
      </rPr>
      <t xml:space="preserve"> del SIAC relacionados con las funciones en gestión de información de la Corporación, en el tiempo t.</t>
    </r>
  </si>
  <si>
    <r>
      <t xml:space="preserve">RTVS </t>
    </r>
    <r>
      <rPr>
        <vertAlign val="subscript"/>
        <sz val="9"/>
        <color rgb="FF000000"/>
        <rFont val="Calibri"/>
        <family val="2"/>
        <scheme val="minor"/>
      </rPr>
      <t>it</t>
    </r>
    <r>
      <rPr>
        <sz val="9"/>
        <color rgb="FF000000"/>
        <rFont val="Calibri"/>
        <family val="2"/>
        <scheme val="minor"/>
      </rPr>
      <t xml:space="preserve"> = Número de registros totales a ser validados por la Corporación en el Subsistema </t>
    </r>
    <r>
      <rPr>
        <i/>
        <sz val="9"/>
        <color rgb="FF000000"/>
        <rFont val="Calibri"/>
        <family val="2"/>
        <scheme val="minor"/>
      </rPr>
      <t>i</t>
    </r>
    <r>
      <rPr>
        <sz val="9"/>
        <color rgb="FF000000"/>
        <rFont val="Calibri"/>
        <family val="2"/>
        <scheme val="minor"/>
      </rPr>
      <t xml:space="preserve"> del SIAC, en el tiempo t.</t>
    </r>
  </si>
  <si>
    <t>i = SIRH, SISAIRE, SNIF, RESPEL, SIUR (RUA).</t>
  </si>
  <si>
    <t>Número de acciones relacionadas con Educación Ambiental</t>
  </si>
  <si>
    <t>Ejecución física y financiera de acciones relacionadas con la Educación Ambiental</t>
  </si>
  <si>
    <t>Cálculo de la ejecución física y financiera de acciones relacionadas con la Educación Ambiental</t>
  </si>
  <si>
    <t>Ejecución Anual (%)</t>
  </si>
  <si>
    <t>Cuanto más cercano a cien por ciento, mayor es el cumplimiento de las metas relacionadas con la Educación Ambiental, en el marco del Plan de Acción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</si>
  <si>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Ejecución de Acciones en Educación Ambiental (Versión 1.0).</t>
    </r>
    <r>
      <rPr>
        <sz val="9"/>
        <color rgb="FF000000"/>
        <rFont val="Calibri"/>
        <family val="2"/>
        <scheme val="minor"/>
      </rPr>
      <t xml:space="preserve"> Ministerio de Ambiente y Desarrollo Sostenible MADS, DGOAT-SINA.</t>
    </r>
  </si>
  <si>
    <t>Es el porcentaje de avance en la implementación, por parte de la corporación autónoma regional, de las acciones relacionadas con la Educación Ambiental en el marco del Plan de Acción.</t>
  </si>
  <si>
    <t>El indicador mide el cumplimiento de las metas relacionadas con la educación ambiental, en el marco del Plan de Acción de la Corporación. De esta manera, contribuye a la implementación de Política de Educación Ambiental a nivel regional.</t>
  </si>
  <si>
    <t>Ley 1549 de 2012, Educación Ambiental</t>
  </si>
  <si>
    <t>Política Nacional de Educación Ambiental</t>
  </si>
  <si>
    <t>La Ley 1549 de 2012 define la Educación Ambiental como “un proceso dinámico y participativo, orientado a la formación de personas críticas y reflexivas, con capacidades para comprender las problemáticas ambientales de sus contextos (locales, regionales y nacionales)”.</t>
  </si>
  <si>
    <t>La mencionada Ley, en su artículo 5º., establece como una “responsabilidad de las entidades territoriales y de las Corporaciones Autónomas Regionales y de Desarrollo Sostenible: a) Desarrollar instrumentos técnico-políticos, que contextualicen la política y la adecúen a las necesidades de construcción de una cultura ambiental para el desarrollo sostenible; b) Promover la creación de estrategias económicas, fondos u otros mecanismos de cooperación, que permitan viabilizar la instalación efectiva del tema en el territorio, y c) Generar y apoyar mecanismos para el cumplimiento, seguimiento y control, de las acciones que se implementen en este marco político”.</t>
  </si>
  <si>
    <t>Adicionalmente, el artículo 9º. estipula que todos los sectores e instituciones que conforman el Sistema Nacional Ambiental (SINA), deben participar técnica y financieramente, en: a) el acompañamiento e implementación de los PRAE, de los Proyectos Ciudadanos y Comunitarios de Educación Ambiental (Proceda), y de los Comités Técnicos Interinstitucionales de Educación Ambiental (Cidea); estos últimos, concebidos como mecanismos de apoyo a la articulación e institucionalización del tema y de cualificación de la gestión ambiental del territorio, y b) En la puesta en marcha de las demás estrategias de esta política, en el marco de los propósitos de construcción de un proyecto de sociedad ambientalmente sostenible.</t>
  </si>
  <si>
    <t>El Artículo 2.2.8.6.1.3 del Decreto 1076 de 2015 establece que “las Corporaciones promoverán en los municipios y distritos, programas de educación ambiental y de planificación, acorde con la Constitución, la Ley 99 de 1993, la Ley 152 de 1994 y las normas que las complementen o adicione”.</t>
  </si>
  <si>
    <t>Las principales acciones relacionadas con la Educación Ambiental son las siguientes:</t>
  </si>
  <si>
    <r>
      <t>a)</t>
    </r>
    <r>
      <rPr>
        <sz val="7"/>
        <color rgb="FF000000"/>
        <rFont val="Times New Roman"/>
        <family val="1"/>
      </rPr>
      <t xml:space="preserve">      </t>
    </r>
    <r>
      <rPr>
        <sz val="9"/>
        <color rgb="FF000000"/>
        <rFont val="Calibri"/>
        <family val="2"/>
        <scheme val="minor"/>
      </rPr>
      <t>Participación en los Comités Técnicos Interinstitucionales de Educación Ambiental (Cidea).</t>
    </r>
  </si>
  <si>
    <r>
      <t>b)</t>
    </r>
    <r>
      <rPr>
        <sz val="7"/>
        <color rgb="FF000000"/>
        <rFont val="Times New Roman"/>
        <family val="1"/>
      </rPr>
      <t xml:space="preserve">      </t>
    </r>
    <r>
      <rPr>
        <sz val="9"/>
        <color rgb="FF000000"/>
        <rFont val="Calibri"/>
        <family val="2"/>
        <scheme val="minor"/>
      </rPr>
      <t>Suscripción de acuerdos o alianzas para la implementación de estrategias de educación ambiental.</t>
    </r>
  </si>
  <si>
    <r>
      <t>c)</t>
    </r>
    <r>
      <rPr>
        <sz val="7"/>
        <color rgb="FF000000"/>
        <rFont val="Times New Roman"/>
        <family val="1"/>
      </rPr>
      <t xml:space="preserve">       </t>
    </r>
    <r>
      <rPr>
        <sz val="9"/>
        <color rgb="FF000000"/>
        <rFont val="Calibri"/>
        <family val="2"/>
        <scheme val="minor"/>
      </rPr>
      <t>Acompañamiento e implementación de los PRAE.</t>
    </r>
  </si>
  <si>
    <r>
      <t>d)</t>
    </r>
    <r>
      <rPr>
        <sz val="7"/>
        <color rgb="FF000000"/>
        <rFont val="Times New Roman"/>
        <family val="1"/>
      </rPr>
      <t xml:space="preserve">      </t>
    </r>
    <r>
      <rPr>
        <sz val="9"/>
        <color rgb="FF000000"/>
        <rFont val="Calibri"/>
        <family val="2"/>
        <scheme val="minor"/>
      </rPr>
      <t>Acompañamiento de los Proyectos Ciudadanos y Comunitarios de Educación Ambiental (Proceda).</t>
    </r>
  </si>
  <si>
    <r>
      <t>e)</t>
    </r>
    <r>
      <rPr>
        <sz val="7"/>
        <color rgb="FF000000"/>
        <rFont val="Times New Roman"/>
        <family val="1"/>
      </rPr>
      <t xml:space="preserve">      </t>
    </r>
    <r>
      <rPr>
        <sz val="9"/>
        <color rgb="FF000000"/>
        <rFont val="Calibri"/>
        <family val="2"/>
        <scheme val="minor"/>
      </rPr>
      <t>Acciones específicas de educación ambiental a cargo de las autoridades ambientales regionales.</t>
    </r>
  </si>
  <si>
    <t>El listado anterior es indicativo. Las acciones a ser realizadas por las Corporaciones deben corresponder a las competencias otorgadas por la normatividad y en el marco de sus funciones misionales.</t>
  </si>
  <si>
    <t>Ejecución de acciones relacionadas con la Educación Ambiental</t>
  </si>
  <si>
    <r>
      <t xml:space="preserve">ETAEA </t>
    </r>
    <r>
      <rPr>
        <vertAlign val="subscript"/>
        <sz val="9"/>
        <color rgb="FF000000"/>
        <rFont val="Calibri"/>
        <family val="2"/>
        <scheme val="minor"/>
      </rPr>
      <t>t</t>
    </r>
    <r>
      <rPr>
        <sz val="9"/>
        <color rgb="FF000000"/>
        <rFont val="Calibri"/>
        <family val="2"/>
        <scheme val="minor"/>
      </rPr>
      <t xml:space="preserve"> = Ejecución total de acciones en Educación Ambiental, en el tiempo t.</t>
    </r>
  </si>
  <si>
    <r>
      <t xml:space="preserve">EAEA </t>
    </r>
    <r>
      <rPr>
        <vertAlign val="subscript"/>
        <sz val="9"/>
        <color rgb="FF000000"/>
        <rFont val="Calibri"/>
        <family val="2"/>
        <scheme val="minor"/>
      </rPr>
      <t>1t</t>
    </r>
    <r>
      <rPr>
        <sz val="9"/>
        <color rgb="FF000000"/>
        <rFont val="Calibri"/>
        <family val="2"/>
        <scheme val="minor"/>
      </rPr>
      <t xml:space="preserve"> = Ejecución de acción </t>
    </r>
    <r>
      <rPr>
        <i/>
        <sz val="9"/>
        <color rgb="FF000000"/>
        <rFont val="Calibri"/>
        <family val="2"/>
        <scheme val="minor"/>
      </rPr>
      <t>1</t>
    </r>
    <r>
      <rPr>
        <sz val="9"/>
        <color rgb="FF000000"/>
        <rFont val="Calibri"/>
        <family val="2"/>
        <scheme val="minor"/>
      </rPr>
      <t xml:space="preserve"> relacionada con la Educación Ambiental, en el tiempo t.</t>
    </r>
  </si>
  <si>
    <r>
      <t xml:space="preserve">EAEA </t>
    </r>
    <r>
      <rPr>
        <vertAlign val="subscript"/>
        <sz val="9"/>
        <color rgb="FF000000"/>
        <rFont val="Calibri"/>
        <family val="2"/>
        <scheme val="minor"/>
      </rPr>
      <t>2t</t>
    </r>
    <r>
      <rPr>
        <sz val="9"/>
        <color rgb="FF000000"/>
        <rFont val="Calibri"/>
        <family val="2"/>
        <scheme val="minor"/>
      </rPr>
      <t xml:space="preserve"> = Ejecución de acción </t>
    </r>
    <r>
      <rPr>
        <i/>
        <sz val="9"/>
        <color rgb="FF000000"/>
        <rFont val="Calibri"/>
        <family val="2"/>
        <scheme val="minor"/>
      </rPr>
      <t>2</t>
    </r>
    <r>
      <rPr>
        <sz val="9"/>
        <color rgb="FF000000"/>
        <rFont val="Calibri"/>
        <family val="2"/>
        <scheme val="minor"/>
      </rPr>
      <t xml:space="preserve"> relacionada con la Educación Ambiental, en el tiempo t.</t>
    </r>
  </si>
  <si>
    <r>
      <t xml:space="preserve">EAEU </t>
    </r>
    <r>
      <rPr>
        <vertAlign val="subscript"/>
        <sz val="9"/>
        <color rgb="FF000000"/>
        <rFont val="Calibri"/>
        <family val="2"/>
        <scheme val="minor"/>
      </rPr>
      <t>nt</t>
    </r>
    <r>
      <rPr>
        <sz val="9"/>
        <color rgb="FF000000"/>
        <rFont val="Calibri"/>
        <family val="2"/>
        <scheme val="minor"/>
      </rPr>
      <t xml:space="preserve"> = Ejecución de acción </t>
    </r>
    <r>
      <rPr>
        <i/>
        <sz val="9"/>
        <color rgb="FF000000"/>
        <rFont val="Calibri"/>
        <family val="2"/>
        <scheme val="minor"/>
      </rPr>
      <t>n</t>
    </r>
    <r>
      <rPr>
        <sz val="9"/>
        <color rgb="FF000000"/>
        <rFont val="Calibri"/>
        <family val="2"/>
        <scheme val="minor"/>
      </rPr>
      <t xml:space="preserve"> relacionada con la Educación Ambiental, en el tiempo t.</t>
    </r>
  </si>
  <si>
    <r>
      <t>a = ponderador de EAEA</t>
    </r>
    <r>
      <rPr>
        <vertAlign val="subscript"/>
        <sz val="9"/>
        <color rgb="FF000000"/>
        <rFont val="Calibri"/>
        <family val="2"/>
        <scheme val="minor"/>
      </rPr>
      <t>1</t>
    </r>
  </si>
  <si>
    <r>
      <t>b = ponderador de EAEA</t>
    </r>
    <r>
      <rPr>
        <vertAlign val="subscript"/>
        <sz val="9"/>
        <color rgb="FF000000"/>
        <rFont val="Calibri"/>
        <family val="2"/>
        <scheme val="minor"/>
      </rPr>
      <t>2</t>
    </r>
  </si>
  <si>
    <r>
      <t>z = ponderador de EAEA</t>
    </r>
    <r>
      <rPr>
        <vertAlign val="subscript"/>
        <sz val="9"/>
        <color rgb="FF000000"/>
        <rFont val="Calibri"/>
        <family val="2"/>
        <scheme val="minor"/>
      </rPr>
      <t>n</t>
    </r>
  </si>
  <si>
    <t>Ejecución presupuestal de acciones relacionadas con la Educación Ambiental</t>
  </si>
  <si>
    <r>
      <t xml:space="preserve">EPAEA </t>
    </r>
    <r>
      <rPr>
        <vertAlign val="subscript"/>
        <sz val="9"/>
        <color rgb="FF000000"/>
        <rFont val="Calibri"/>
        <family val="2"/>
        <scheme val="minor"/>
      </rPr>
      <t>t</t>
    </r>
    <r>
      <rPr>
        <sz val="9"/>
        <color rgb="FF000000"/>
        <rFont val="Calibri"/>
        <family val="2"/>
        <scheme val="minor"/>
      </rPr>
      <t xml:space="preserve"> = Ejecución presupuestal de acciones en Educación Ambiental, en el año t.</t>
    </r>
  </si>
  <si>
    <r>
      <t xml:space="preserve">CAEA </t>
    </r>
    <r>
      <rPr>
        <vertAlign val="subscript"/>
        <sz val="9"/>
        <color rgb="FF000000"/>
        <rFont val="Calibri"/>
        <family val="2"/>
        <scheme val="minor"/>
      </rPr>
      <t>it</t>
    </r>
    <r>
      <rPr>
        <sz val="9"/>
        <color rgb="FF000000"/>
        <rFont val="Calibri"/>
        <family val="2"/>
        <scheme val="minor"/>
      </rPr>
      <t xml:space="preserve"> = Compromisos correspondientes a la acción i en Educación Ambiental, en el año t.</t>
    </r>
  </si>
  <si>
    <r>
      <t xml:space="preserve">PDAEA </t>
    </r>
    <r>
      <rPr>
        <vertAlign val="subscript"/>
        <sz val="9"/>
        <color rgb="FF000000"/>
        <rFont val="Calibri"/>
        <family val="2"/>
        <scheme val="minor"/>
      </rPr>
      <t>it</t>
    </r>
    <r>
      <rPr>
        <sz val="9"/>
        <color rgb="FF000000"/>
        <rFont val="Calibri"/>
        <family val="2"/>
        <scheme val="minor"/>
      </rPr>
      <t xml:space="preserve"> = Presupuesto definitivo a la acción i en Educación Ambiental, en el año t.</t>
    </r>
  </si>
  <si>
    <t>Observaciones para la mejora de la aplicación de los indicadores</t>
  </si>
  <si>
    <t>No. Hoja</t>
  </si>
  <si>
    <t>Observación</t>
  </si>
  <si>
    <t>Hoja de fórmulas</t>
  </si>
  <si>
    <t>COMPORTAMIENTO META FISICA 
PLAN DE ACCION</t>
  </si>
  <si>
    <t>COMPORTAMIENTO META FINANCIERA</t>
  </si>
  <si>
    <t>(2) INDICADOR</t>
  </si>
  <si>
    <t xml:space="preserve">   (2) UNIDAD DE MEDIDA</t>
  </si>
  <si>
    <t>(3)META FISICA ANUAL
 (Según unidad de medida)</t>
  </si>
  <si>
    <t>(4) AVANCE EJECUCIÓN DE LA META
FISICA  
(Según unidad de medida y Periodo Evaluado)</t>
  </si>
  <si>
    <t>(5) AVANCE DEL REZAGO DE LA META FISICA 
(Según unidad de medida y Periodo Evaluado)</t>
  </si>
  <si>
    <t xml:space="preserve">(6) PORCENTAJE DE AVANCE FISICO %
(Periodo Evaluado)
((4/3)*100)
</t>
  </si>
  <si>
    <t>(7) DESCRIPCIÓN DEL AVANCE 
(Describir brevemente el avance númerico registrado)</t>
  </si>
  <si>
    <t xml:space="preserve">(8) FECHA DE EJECUCION DE  LA EVIDENCIA </t>
  </si>
  <si>
    <t xml:space="preserve"> (9) META FISICA DEL PAC (Según unidad de medida)</t>
  </si>
  <si>
    <t>(10) AVANCE ACUMULADO DE LA META FISICA (Según unidad de medida)</t>
  </si>
  <si>
    <t>(11) PORCENTAJE DE AVANCE FISICO ACUMULADO % 
((11/10)*100)</t>
  </si>
  <si>
    <t>(12)               PONDERACIONES  PAC</t>
  </si>
  <si>
    <t>(14) PONDERACIÓN ANUAL DE PROGRAMAS  Y PROYECTOS VIGENCIA OBJETO DE REPORTE</t>
  </si>
  <si>
    <t>(14) META FINANCIERA ANUAL  ($)</t>
  </si>
  <si>
    <t>(15) AVANCE DE LOS RECURSOS COMPROMETIDOS (Recursos comprometidos periodo Evaluado) ($)</t>
  </si>
  <si>
    <t>(16)  PORCENTAJE DEL AVANCE DE COMPROMISOS % (Periodo Evaluado) 
((15/14)*100)</t>
  </si>
  <si>
    <t>(17) AVANCE DE LOS RECURSOS OBLIGADOS $</t>
  </si>
  <si>
    <t>(18) PORCENTAJE DE AVANCE DE LOS RECURSOS OBLIGADOS  (AVANCE FINANCIERO) ((17/14)*100)</t>
  </si>
  <si>
    <t>(19) RESERVA PRESUPUESTAL $
(15-17)</t>
  </si>
  <si>
    <t>(21) PORCENTAJE DE AVANCE EJECUCIÓN DE LA RESERVA $
(20/19)</t>
  </si>
  <si>
    <t>(22)                                         META FINANCIERA   DEL PAC            ($)</t>
  </si>
  <si>
    <t xml:space="preserve">(23) 
AVANCE ACUMULADO DE LREC. COMPROMETIDOS $
</t>
  </si>
  <si>
    <t xml:space="preserve">(24)
PORCENTAJE DE  AVANCE RECURSOS COMPROMETIDOS %
((23/22
</t>
  </si>
  <si>
    <t>(25) AVANCE 
ACUMULADO DE LA EJECUCIÓN DE META
FINANCIERA (REC. OBLIGADOS) $</t>
  </si>
  <si>
    <t xml:space="preserve">(26)
PORCENTAJE DE  AVANCE FINANCIERO ACUMULADO %
((25/22)*100)
</t>
  </si>
  <si>
    <t>(27)
OBSERVACIONES</t>
  </si>
  <si>
    <t>(28)
PROGRAMA DE INVERSIÓN PUBLICA A LA QUE APORTA</t>
  </si>
  <si>
    <t>(29)
IMG AL QUE  APORTA</t>
  </si>
  <si>
    <t>(30)
INDICADOR ODS AL QUE LE APORTA</t>
  </si>
  <si>
    <t>2024-2027</t>
  </si>
  <si>
    <t>(18) TOTAL METAS FISICAS Y FINANCIERAS*</t>
  </si>
  <si>
    <t>ANEXO No. 2.PROTOCOLO O GUÍA DE DILIGENCIAMIENTO</t>
  </si>
  <si>
    <t xml:space="preserve">ITEM </t>
  </si>
  <si>
    <t>(1) ESTRUCTURA PLAN DE ACCIÓN INSTITUCIONAL 2020 -2023</t>
  </si>
  <si>
    <t>Enuncie el nombre de cada uno de los componentes de la estructura jerárquica del PAC (Línea estrategica, Programa, Proyecto, Actividad). Inserte filas cuando sea necesario.</t>
  </si>
  <si>
    <t>Indicador establecido para la medición del avance de cada una de las metas previstas en el PAC.</t>
  </si>
  <si>
    <t>(3) UNIDAD DE MEDIDA</t>
  </si>
  <si>
    <t>Relacione la unidad de medida por medio de la cual se determina la meta y el avance de la meta física, ejemplo hectáreas, número, porcentaje, metros, etcl</t>
  </si>
  <si>
    <t>(3) META FÍSICA ANUAL</t>
  </si>
  <si>
    <t>corresponde al valor de la meta anual programada para el año que se este evaluando, con relación a la acción estrategica o actividad registrado en la columna (1). Ejemplo: hectáreas reforestadas, microcuencas con plan de ordenamiento formulado, # de vertimientos reglamentados, etc.</t>
  </si>
  <si>
    <t xml:space="preserve">(4) AVANCE EJECUCIÓN DE LA META FISICA  </t>
  </si>
  <si>
    <t>Reporte el avance en la ejecución de la meta para el periodo evaluado en terminos de producto. Ejemplo: 35 hectáreas reforestadas, 3 microcuencas con plan de ordenamiento formulado, etc.  Si no se presenta avance diligenciar la matriz con ceros (0,0) y en ningún caso dejar celdas en blanco.</t>
  </si>
  <si>
    <t>(5) AVANCE DEL REZAGO DE LA META FISICA</t>
  </si>
  <si>
    <t xml:space="preserve">Corresponde al registro de avance en la ejecución de las metas del proyecto que no fueron cumplidas en la vigencia anterior. </t>
  </si>
  <si>
    <t xml:space="preserve">(6) PORCENTAJE DE AVANCE FISICO </t>
  </si>
  <si>
    <t>Calcule el porcentaje del avance anual de la Meta física programada. Divida el valor de la columna  (4) con el valor de la columna (3) y multiplique por 100. Si hay reporte de rezagos calcule el avance sumando el avance registrado en la respectiva vigencia con el avance de rezago, divida por el valor de la meta (columna 3) y multiplique por 100. 
El cálculo de avance de los niveles superiores debe afectarse por el valor de ponderación de la columna 14. Si no se presenta avance en el programa o proyecto, se deberá diligenciar la matriz con ceros (0,0) y en ningún caso dejar celdas en blanco.</t>
  </si>
  <si>
    <t xml:space="preserve">(7) DESCRIPCIÓN DEL AVANCE </t>
  </si>
  <si>
    <t>En esta columna se debe describir brevemente en que consiste el avance registrado</t>
  </si>
  <si>
    <t>Corresponde a la fecha de corte del reporte. Semestre I: 30 junio e informe anual: 31 diciembre</t>
  </si>
  <si>
    <t>(9) META FISICA DEL PAC</t>
  </si>
  <si>
    <t>Identifique el valor  (en numero) de la meta del plan de acción con relación a las acciones estrategicas o actividades registradas en la columna (1). Ejemplo: hectáreas reforestadas, microcuencas con plan de ordenamiento formulado, # de vertimientos reglamentados, etc.</t>
  </si>
  <si>
    <t>(10) AVANCE ACUMULADO DE LA META FISICA</t>
  </si>
  <si>
    <t>Reporta el avance acumulado de la meta física que se obtenga desde la aprobación del Plan de Acción, incluyendo el periodo evaluado.  Ejemplo 100 Ha reforestadas (2024), más 140 Ha reforestadas (2025), para un acumulado de 240 Ha (2024+2025)</t>
  </si>
  <si>
    <t>(11) PORCENTAJE DE AVANCE FISICO ACUMULADO</t>
  </si>
  <si>
    <t>Calcula el porcentaje del avance de la Meta física acumulada. Divida el valor de la columna  (11) con el valor de la columna (10) y multiplique por 100.</t>
  </si>
  <si>
    <t xml:space="preserve">(12) PONDERACIONES  PAC </t>
  </si>
  <si>
    <t>Relacione aquí las ponderaciones o pesos dados a cada componente del Plan de Acción teniendo en cuenta que:
•	La suma de todas las ponderaciones de las líneas estratégicas debe ser 100.
•	La suma de las ponderaciones de los programas asociados a cada línea estratégica debe ser 100.
•	La suma de las ponderaciones de los proyectos asociados a los programas debe ser 100
•	La suma de las ponderaciones de los objetivos asociados a los proyectos debe ser 100.
•	La suma de las ponderaciones de los productos asociados al Objetivo debe ser 100.
•	La suma de las ponderaciones de las actividades asociadas a los objetivos debe ser 100.</t>
  </si>
  <si>
    <t>(13) PONDERACIÓN ANUAL DE PROGRAMAS  Y PROYECTOS VIGENCIA OBJETO DE REPORTE</t>
  </si>
  <si>
    <t>Relacione aquí las ponderaciones o pesos dados a cada componente del Plan de Acción en la vigencia objeto del reporte, teniendo en cuenta que, si alguna actividad, proyecto o programa no tiene metas para la vigencia que se esta reportando, el valor que tiene asignado debe distribuirse de forma equitativa entre los componentes que si tienen meta.</t>
  </si>
  <si>
    <t>(14) META FINANCIERA ANUAL</t>
  </si>
  <si>
    <t>Relacione aquí de acuerdo al plan de inversión vigente (incluye adiciones o modificaciones) los montos de inversión anual previstos para cada Linea, programa, proyecto y actividad. Recuerde que no se pueden relacionar productos para actividades que no tienen meta asociada para la vigencia objeto de reporte</t>
  </si>
  <si>
    <t xml:space="preserve">(15) AVANCE DE LOS RECURSOS COMPROMETIDOS (Recursos comprometidos periodo Evaluado) </t>
  </si>
  <si>
    <r>
      <t>Reporte el avance acumulado para el periodo evaluado de la ejecución de recursos comprometidos de la respectiva meta financiera anual programada en la columna (14). Para el caso de los recursos de inversión ejecutados, se deben relacionar específicamente los montos que esten afectados bajo un</t>
    </r>
    <r>
      <rPr>
        <u/>
        <sz val="7"/>
        <rFont val="Arial Narrow"/>
        <family val="2"/>
      </rPr>
      <t xml:space="preserve"> registro presupuestal</t>
    </r>
    <r>
      <rPr>
        <sz val="7"/>
        <rFont val="Arial Narrow"/>
        <family val="2"/>
      </rPr>
      <t>, es decir, los recursos que han surtido todos lo pasos de destinación y efectivamente están designados para la ejecución de un proyecto o actividad.</t>
    </r>
  </si>
  <si>
    <t>(16)  PORCENTAJE DEL AVANCE DE COMPROMISOS % (Periodo Evaluado)</t>
  </si>
  <si>
    <t xml:space="preserve">Calcule el porcentaje del avance anual de los recursos comprometidos. Divida el valor de la columna  (15) con el valor de la columna (14) y multiplique por 100. </t>
  </si>
  <si>
    <t>Reporte el avance acumulado para el periodo evaluado de la ejecución de recursos obligados de la respectiva meta financiera anual programada en la columna (14). Se entiende por obligación el monto adeudado producto del desarrollo de los compromisos adquiridos por el valor equivalente a los bienes recibidos, servicios prestados y demás exigibilidades pendientes de pago. (manual para el registro de la contabilidad presupuestal pública)</t>
  </si>
  <si>
    <t>(18) PORCENTAJE DE AVANCE DE LOS RECURSOS OBLIGADOS  (AVANCE FINANCIERO)</t>
  </si>
  <si>
    <t xml:space="preserve">Calcule el porcentaje de ejecución financiera anual . Divida el valor de la columna  (17) con el valor de la columna (14) y multiplique por 100. </t>
  </si>
  <si>
    <t>(19) RESERVA PRESUPUESTAL</t>
  </si>
  <si>
    <t>Una reserva presupuestal se genera cuando el compromiso es legalmente constituido pero cuyo objeto no fue cumplido dentro del año fiscal que termina y será pagada con cargo a la reserva que se constituye a más tardar el 20 de enero de la vigencia siguiente. Se obtiene de restar el valor de la columna 16 con la columna 18</t>
  </si>
  <si>
    <t>(20) OBLIGACIONES DE LA RESERVA</t>
  </si>
  <si>
    <t>Corresponde a los recursos de la reserva  de cada año objeto de reporte que lograron obligarse en la vigencia siguiente</t>
  </si>
  <si>
    <t xml:space="preserve">(21) PORCENTAJE DE AVANCE EJECUCIÓN DE LA RESERVA </t>
  </si>
  <si>
    <t xml:space="preserve">Calcule el porcentaje de ejecuciónde la reserva dividiendo el valor de la columna  (20) con el valor de la columna (19) y multiplique por 100. </t>
  </si>
  <si>
    <t>(22) META FINANCIERA DEL PLAN</t>
  </si>
  <si>
    <t>Relacione aquí de acuerdo al plan de inversión del Plan de Acción  los montos de inversión previstos para cada programa o proyecto para los cuatro años. (incluye adiciones o modificaciones).</t>
  </si>
  <si>
    <t>(23) AVANCE ACUMULADO DE LREC. COMPROMETIDOS</t>
  </si>
  <si>
    <t>Reporte el avance acumulado de recursos comprometidoss en la vigencia del Plan de Acción, desde su aprobación hasta el periodo del informe.  Ejemplo $100'000.000.oo (2024) + $150'000.000.oo (2025), da un acumulado de inversión del Plan de Acción de $250'000.000.oo</t>
  </si>
  <si>
    <t>(24) PORCENTAJE DE  AVANCE RECURSOS COMPROMETIDOS</t>
  </si>
  <si>
    <t>Calcule el porcentaje del avance acumulado de los recursos comprometidos respecto a la Meta financiera programada en el Plan de Acción. Divida el valor de la columna  (23) con el valor de la columna (22) y multiplique por 100.</t>
  </si>
  <si>
    <t xml:space="preserve">(25) AVANCE ACUMULADO DE LA EJECUCIÓN DE META
FINANCIERA (REC. OBLIGADOS) </t>
  </si>
  <si>
    <t>Reporte el avance acumulado de recursos obligados en la vigencia del Plan de Acción, desde su aprobación hasta el periodo del informe.  Ejemplo $100'000.000.oo (2026) + $150'000.000.oo (2027), da un acumulado de inversión del Plan de Acción de $250'000.000.oo</t>
  </si>
  <si>
    <t>(26) PORCENTAJE DE  AVANCE FINANCIERO ACUMULADO</t>
  </si>
  <si>
    <t>Calcule el porcentaje del avance acumulado de los recursos obligados respecto a la Meta financiera programada en el Plan de Acción. Divida el valor de la columna  (25) con el valor de la columna (22) y multiplique por 100.</t>
  </si>
  <si>
    <t>(27) OBSERVACIONES</t>
  </si>
  <si>
    <t>Realice las respectivas observaciones que sean necesarias, principalmente cuando se requiera hacer alguna precisión sobre el avance de las metas físicas y financieras..</t>
  </si>
  <si>
    <t>(28) PROGRAMA DE INVERSIÓN PUBLICA A LA QUE APORTA</t>
  </si>
  <si>
    <t>Indique a nivel de programa del PAC a cual de los 9 programas de inversión pública del sector ambiente le aporta.</t>
  </si>
  <si>
    <t>(29) IMG AL QUE  APORTA</t>
  </si>
  <si>
    <t>Indique el IMG al cual le aporta información de variables para su cálculo.</t>
  </si>
  <si>
    <t>(30) INDICADOR ODS AL QUE LE APORTA</t>
  </si>
  <si>
    <t>Especifique el indicador asociados al Objetivo de Desarrollo Sostenible al cual le aporta  información de variables para su cálculo.</t>
  </si>
  <si>
    <t>EDISNEY SILVA ARGOTE</t>
  </si>
  <si>
    <t>SUBDIRECCIÓN DE PLANEACIÓN Y ORDENAMIENTO TERRITORIAL</t>
  </si>
  <si>
    <t>SUBDIRECTORA DE PLANEACIÓN Y ORDENAMIENTO TERRITORIAL</t>
  </si>
  <si>
    <t>esilva@cam.gov.co</t>
  </si>
  <si>
    <t>2101-01</t>
  </si>
  <si>
    <t>Río Ceibas, río Loro y otros directos al Magdalena</t>
  </si>
  <si>
    <t>Aprobado  mediante resolucion No. 1096 del 02 de mayo de 2023</t>
  </si>
  <si>
    <t>Río Guarapas</t>
  </si>
  <si>
    <t xml:space="preserve">Aprobado-Resolución 3601/30 Diciembre 2019  </t>
  </si>
  <si>
    <t>Río Suaza</t>
  </si>
  <si>
    <t>Aprobado- Resolución 4074 /16Dic/ 2016</t>
  </si>
  <si>
    <t>PMM Quebrada Barbillas</t>
  </si>
  <si>
    <t>Aprobado- Resolución 3603/ 30 Diciembre 2019</t>
  </si>
  <si>
    <t>PMM Quebrada Garzón</t>
  </si>
  <si>
    <t>Aprobado- Resolución 3602/30 Diciembre 2019</t>
  </si>
  <si>
    <t>PMM Quebrada Yaguilga</t>
  </si>
  <si>
    <t>Aprobado- Resolución 3810/30 Diciembre 2022</t>
  </si>
  <si>
    <t xml:space="preserve">CAM </t>
  </si>
  <si>
    <t xml:space="preserve">SUBDIRECCIÓN DE GESTIÓN AMBIENTAL </t>
  </si>
  <si>
    <t>FREDY ALBERTO ANTURI</t>
  </si>
  <si>
    <t xml:space="preserve">PROFESIONAL ESPECIALIZADO </t>
  </si>
  <si>
    <t>fanturi@cam.gov.co</t>
  </si>
  <si>
    <t>CRA 1 No 60-79</t>
  </si>
  <si>
    <t>Corporación Autónoma Regional del Alto Magdalena-CAM</t>
  </si>
  <si>
    <t>Subdirección de Regulación y Calidad Ambiental</t>
  </si>
  <si>
    <t>Huberney Alvarado Nuñez</t>
  </si>
  <si>
    <t>Profesional Especializado</t>
  </si>
  <si>
    <t>halvarado@cam.gov.co</t>
  </si>
  <si>
    <t>Carrera 1 No. 60-70 Neiva</t>
  </si>
  <si>
    <t>PMAM</t>
  </si>
  <si>
    <t>CAM</t>
  </si>
  <si>
    <t xml:space="preserve">PROFECIONAL ESPECIALIZADO </t>
  </si>
  <si>
    <t>Cra 1 No 60-79</t>
  </si>
  <si>
    <t>POMCA RIO YAGUARÁ</t>
  </si>
  <si>
    <t xml:space="preserve">Aprobado-Resolución 4675/17 Diciembre 2024  </t>
  </si>
  <si>
    <t xml:space="preserve">PMM Quebrada Aguas calientes, Termales de Rivera </t>
  </si>
  <si>
    <t>Equipo técnico para atención de POMCA ceibas y diferentes contratratos de obra en ejecucion aprobados.</t>
  </si>
  <si>
    <t>Equipo técnico para atención de estos POMCAS Y PMAM aprobados.</t>
  </si>
  <si>
    <t>Recuperación</t>
  </si>
  <si>
    <t xml:space="preserve">fanturi@cam.gov.co </t>
  </si>
  <si>
    <t>Ejecutar la Política Nacional de Educación Ambiental (Actualizar y ejecutar el Plan Decenal de Educación Ambiental)</t>
  </si>
  <si>
    <t>Generar procesos de apropiación social del conocimiento y/o  investigación de ciencia participativa frente a la problemática ambiental de los municipios del Huila.</t>
  </si>
  <si>
    <t xml:space="preserve">Promover mecanismos de  comunicación y participación ciudadana en temas de interés ambiental </t>
  </si>
  <si>
    <t>Incluye recursos del SGR</t>
  </si>
  <si>
    <t>Programa 3203 Gestión Integral del recurso hídrico - Proyecto 320302Protección y  Conservación de Cuencas Abastecedoras. Este indicador está relacionado con una actividad: Ejecución de acciones relacionadas con la implementación de los Planes de Manejo (POMCAS y PMAM)</t>
  </si>
  <si>
    <t>Subdirección de Gestión Ambiental</t>
  </si>
  <si>
    <t>Adriana Arias Hernández</t>
  </si>
  <si>
    <t>aarias@cam.gov.co</t>
  </si>
  <si>
    <t>Carrera 1 No. 60 - 79</t>
  </si>
  <si>
    <t>Programa 3208 Educación ambiental - Proyecto 320801 Educación Ambiental. Este indicador está relacionado con tres actividades: 1. Fortalecer la implementación de la Política Nacional de Educación Ambiental (Actualizar e implementar el Plan Decenal de Educación Ambiental). 2. Generar procesos de apropiación social del conocimiento y/o  investigación de ciencia participativa frente a la problemática ambiental de los municipios del Huila. 3. Promover mecanismos de  comunicación y participación ciudadana en temas de interés ambiental</t>
  </si>
  <si>
    <t>Ejecución POMCA Rio Loro, río Ceibas y otros afluentes directos al Magdalena</t>
  </si>
  <si>
    <t>Ejecución POMCA río Guarapas</t>
  </si>
  <si>
    <t>Ejecución POMCA POMCA Yaguará</t>
  </si>
  <si>
    <t>Ejecución PMAM quebrada Barbillas</t>
  </si>
  <si>
    <t>Ejecución POMCA río Suaza</t>
  </si>
  <si>
    <t>Ejecución PMAM  quebrada Garzón</t>
  </si>
  <si>
    <t>Ejecución PMAM Yaguilga</t>
  </si>
  <si>
    <t>Construcción de 5 resguardo de fauna, 9 perchas y 4.000 metros lineales de aislamiento</t>
  </si>
  <si>
    <t>Incrementar el numero de empresas que se desempeñan como negocios verdes en el departamento</t>
  </si>
  <si>
    <t xml:space="preserve">Cumplimiento de los planes de mejora de los negocios verdes </t>
  </si>
  <si>
    <t>Participación en eventos de promoción de los negocios verdes</t>
  </si>
  <si>
    <t>Porcentaje de negocios verdes verificados con sistema de divulgación</t>
  </si>
  <si>
    <t>Incrementar los ingresos generados por los negocios verdes en el deparamento</t>
  </si>
  <si>
    <t>Albeiro Cortés Rodríguez</t>
  </si>
  <si>
    <t xml:space="preserve">Profesional Especializado </t>
  </si>
  <si>
    <t>Carrera 1 No. 60-79 Neiva</t>
  </si>
  <si>
    <t xml:space="preserve">lcortes@cam.gov.co </t>
  </si>
  <si>
    <t>Programa 3205 Ordenamiento ambiental territorial - Proyecto 320501 Planificación territorial y ambiental para un desarrollo sostenible. Este indicador está relacionado con una actividad: 1. Garantizar la incorporación de los aspectos ambientales en los planes de ordenamiento territorial y planes de desarrollo</t>
  </si>
  <si>
    <t xml:space="preserve">PLANEACIÓN </t>
  </si>
  <si>
    <t>JHON FREDY ESTUPIÑAN PULIDO</t>
  </si>
  <si>
    <t>jfestupinan@cam-gov.co</t>
  </si>
  <si>
    <t>Revision General del POT</t>
  </si>
  <si>
    <t>Algeciras, Nataga, Saladoblanco</t>
  </si>
  <si>
    <t>Agrado, Neiva, Timana</t>
  </si>
  <si>
    <t>Acevedo, Agrado, Aipe, Algeciras, Altamira, Baraya, Campoalegre, Colombia, Elias, garzón, Gigante, Guadalupe, Hobo, iquira, Isnos, La Argentina, La Plata, nataga, Neiva, oporapa, paicol, Palermo, Palestina, Pital, Pitalito, Rivera, Saladoblanco, San Agustin, Santa Maria, Suaza, Tarqui, Tello, Teruel, Tesalia, Timana, Villavieja, Yaguara</t>
  </si>
  <si>
    <t xml:space="preserve">Planes Parciales 
</t>
  </si>
  <si>
    <t>Timana (2), Rivera (1)</t>
  </si>
  <si>
    <t xml:space="preserve">Conceptos Tecnicos Permisos Ambientales </t>
  </si>
  <si>
    <t xml:space="preserve">Palermo, Neiva, Villavieja, Garzón, Rivera, San Agustin, Santa Maria, Gigante, Hobo, Pitalito, Campoalegre, El Pital, Aipe, Tesalia, La Plata, Suaza, Iquira, Algeciras, Yaguara, </t>
  </si>
  <si>
    <t>Revision Excepcional de POT</t>
  </si>
  <si>
    <t>Pitalito</t>
  </si>
  <si>
    <t xml:space="preserve">Estudios de Zonificacion Ambiental </t>
  </si>
  <si>
    <t>Neiva (2), Pitalito (12), Rivera (4), Gigante (2), La Plata (3)</t>
  </si>
  <si>
    <t>Programa 3206 Gestión del cambio climático para un desarrollo bajo en carbono y resiliente al clima - Proyecto 320601 Huila territorio climáticamente inteligente. Este indicador está relacionado con dos actividades: 1. Asesorar a los entes territoriales en la incorporación del componente de Cambio Climático en los instrumentos de planificación. 2. Actualizar el Plan de Cambio Climático Huila 2050, conforme a lo señalado en la Ley 1931 de 2018.</t>
  </si>
  <si>
    <t>Neiva, Garzón, Paicol, Rivera, Hobo y Guadalupe</t>
  </si>
  <si>
    <t>Todos los municipios del Departamento.</t>
  </si>
  <si>
    <t>Se realizaron cuatro jornadas de asistencia técnica a los entes territoriales y a integrantes de los Consejos municipales de Gestión del Riesgo, con eventos regionales en Pitalito, Garzón, Neiva y La Plata.</t>
  </si>
  <si>
    <t>Pitalito, Neiva, Garzón, Gobernación del Huila, Universidad Surcolombiana, SENA.</t>
  </si>
  <si>
    <t>Día Mundial del Medio Ambiente (Pitalito - Sena)   II Foro de Planificación Territorial y Cambio Climático (Neiva - Universidad Surcolombiana), Foro de Salud Mental y Cambio Climático (Neiva - Universidad Surcolombiana - COTSA), Garzón, camino a la COP 16 (Alcaldía de Garzón).</t>
  </si>
  <si>
    <t>Gremios, Gobernación del Huila, sectores productivos, ONGS, Alcaldía de Neiva, Alcaldía de La Plata, Programa SolNatura, GIZ, TNC.</t>
  </si>
  <si>
    <t>El Consejo Departamental de Cambio Climático y el Clúster SbN tienen cobertura departamental.</t>
  </si>
  <si>
    <t>Gobernación del Huila, FAO, IDEAM, Minagricutlura, municipios, gremios, asociaciones de productores, universidad Surcolombiana.</t>
  </si>
  <si>
    <t>La mesa técnica tiene alcance departamental y sesiona mensual de manera hibrida (presencial y virtual).</t>
  </si>
  <si>
    <t>Iquira, Hobo, Altamira, Yaguará, Rivera.</t>
  </si>
  <si>
    <t>Creados mediante actos administrativos de los alcaldes municipales, asesorados por la CAM.</t>
  </si>
  <si>
    <t>Garzón y Yaguará</t>
  </si>
  <si>
    <t>El municipio de Garzón, se asesoró y acompañó en la estructuración de una propuesta de ruta de Cambio Climático.</t>
  </si>
  <si>
    <t>Gobernación del Huila, GIZ, CAM, gremios, ongs, Universidades, Universidad del Rosario, ongs ambientales.</t>
  </si>
  <si>
    <t>Formación para fortalecer desde las soluciones basadas en Naturaleza la adaptación y mitigación al Cambio Climático desde los territorios y atendiendo plan de trabajo del Consejo Departamental de Cambio Climático.</t>
  </si>
  <si>
    <t>SUBDIRECCION DE GESTION AMBIENTAL</t>
  </si>
  <si>
    <t>LAURA MARIA GONZALEZ CAMACHO</t>
  </si>
  <si>
    <t>PROFESIONAL ESPECIALIZADO</t>
  </si>
  <si>
    <t>lmgonzalez@cam.gov.co</t>
  </si>
  <si>
    <t>Suscribir y/o renovar instrumentos de articulación entre los diferentes sectores productivos, entes territoriales, entidades públicas y privadas</t>
  </si>
  <si>
    <t>Apoyar a los subsectores productivos para la implementación de proyectos pilotos o iniciativas de reconversión a sistemas de producción sostenible y economía circular</t>
  </si>
  <si>
    <t>Capacitaciones ambientales para mejorar las prácticas de los sectortes productivos</t>
  </si>
  <si>
    <t xml:space="preserve">Sectores que a través de proyectos piloto, alcanzan el 30% de sus residuos tratados y/o aprovechados </t>
  </si>
  <si>
    <t>Estrategia diseñada para la protección de suelos para prevenir la acidez, salinización y erosión</t>
  </si>
  <si>
    <t xml:space="preserve">Acciones de implementación de la estrategia para la protección de suelos para prevenir la acidez, salinización y erosión 
</t>
  </si>
  <si>
    <t>Cafetero</t>
  </si>
  <si>
    <t>Ganadero y frutícola</t>
  </si>
  <si>
    <t>Apicola, Porcicola y Cafetero</t>
  </si>
  <si>
    <t>Cacaotero</t>
  </si>
  <si>
    <t>GESTIÓN AMBIENTAL</t>
  </si>
  <si>
    <t>PROFESIONAL ESPECIALIZADO - E-</t>
  </si>
  <si>
    <t>Acuerdo N° 006 del 30 de mayo de 2024</t>
  </si>
  <si>
    <t>CORREDOR BIOLOGICO GUACHAROS PURACE</t>
  </si>
  <si>
    <t>Parque natural regional</t>
  </si>
  <si>
    <t>DECLARADO</t>
  </si>
  <si>
    <t>HOMOLOGACION / ACUERDO 016 DE 2018</t>
  </si>
  <si>
    <t>CERRO PARAMO MIRAFLORES</t>
  </si>
  <si>
    <t>HOMOLOGACION / ACUERDO 011 DE 2015</t>
  </si>
  <si>
    <t>SERRANIA DE MINAS</t>
  </si>
  <si>
    <t>HOMOLOGACION / ACUERDO 023 DE 2019</t>
  </si>
  <si>
    <t>SIBERIA CEIBAS</t>
  </si>
  <si>
    <t>HOMOLOGACION / ACUERDO 007 DE 2020</t>
  </si>
  <si>
    <t>PARAMO DE LAS OSERAS</t>
  </si>
  <si>
    <t>DECLARATORIA / ACUERDO 016 DE 2019</t>
  </si>
  <si>
    <t>EL DORADO</t>
  </si>
  <si>
    <t>DECLARATORIA / ACUERDO 011 DE 2018</t>
  </si>
  <si>
    <t>LA TATACOA</t>
  </si>
  <si>
    <t>Distrito de manejo integrado</t>
  </si>
  <si>
    <t>HOMOLOGACION / ACUERDO 008 DE 2014</t>
  </si>
  <si>
    <t>CERRO BANDERAS OJO BLANCO</t>
  </si>
  <si>
    <t>HOMOLOGACION / ACUERDO 022 DE 2019</t>
  </si>
  <si>
    <t>SERRANIA DE PEÑAS BLANCAS</t>
  </si>
  <si>
    <t>DECLARATORIA / ACUERDO 003 DE 2018</t>
  </si>
  <si>
    <t xml:space="preserve">DIANA BERMEO </t>
  </si>
  <si>
    <t xml:space="preserve">PROFESIONAL ESPECIALIZADA </t>
  </si>
  <si>
    <t>dbermeo@cam.gov.co</t>
  </si>
  <si>
    <t xml:space="preserve">Cra 1 No 60-79 </t>
  </si>
  <si>
    <t xml:space="preserve">SUBDIRECCIÓN DE REGULACIÓN Y CALIDAD AMBIENTAL </t>
  </si>
  <si>
    <t>OSIRIS PERALTA</t>
  </si>
  <si>
    <t>operalta@cam.gov.co</t>
  </si>
  <si>
    <t>La corporación adoptó mediante Acuerdo 010 de 2018 el Plan de Ordenación Forestal con cobertura en todo el departamento del Huila y con una vigencia de 12 años.</t>
  </si>
  <si>
    <t xml:space="preserve">Programa 3203 Gestión integral del recurso hídrico Proyecto 320302 Protección y conservación de cuencas abastecedoras. Este indicador está relacionado con una actividad: 1. Recuperación y rehabilitación de suelos degradados </t>
  </si>
  <si>
    <t xml:space="preserve">Programa 3202 Conservación de la biodiversidad y sus servicios ecosistémicos - Proyecto 320201 Conservación y protección de áreas protegidas y ecosistemas estratégicos. Este indicador está relacionado con una actividad: 1. Ejecutar los Planes de Manejo Ambiental de las Áreas Protegidas </t>
  </si>
  <si>
    <t>PNR CERRO PARAMO DE MIRAFLORES</t>
  </si>
  <si>
    <t>PNR CORREDOR BIOLOGICO GUACHAROS - PURACE</t>
  </si>
  <si>
    <t>PNR SIBERIA - CEIBAS</t>
  </si>
  <si>
    <t>PNR PARAMO DE OSERAS</t>
  </si>
  <si>
    <t>PNR SERRANIA DE LAS MINAS</t>
  </si>
  <si>
    <t>PNR EL DORADO</t>
  </si>
  <si>
    <t>DRMI LA TATACOA</t>
  </si>
  <si>
    <t>DRMI SERRANIA DE PEÑAS BLANCAS</t>
  </si>
  <si>
    <t>DRMI CERRO BANDERAS - OJO BLANCO</t>
  </si>
  <si>
    <t>DRMI SERRANIA DE LAS MINAS</t>
  </si>
  <si>
    <t>Continental</t>
  </si>
  <si>
    <t xml:space="preserve">Programa 3205 Ordenamiento ambiental territorial - Proyecto 320501 Planificación territorial y ambiental para un desarrollo sostenible. Este indicador está relacionado con una actividad: 1. Adoptar zonificacion y regimen de usos para complejos de páramos delimitados por el MADS con jurisdiccion en el departamento del Huila. </t>
  </si>
  <si>
    <t>LESLYE MUÑOZ</t>
  </si>
  <si>
    <t>PROFESIONAL UNIVERSITARIO</t>
  </si>
  <si>
    <t>lymunoz@cam.gov.co</t>
  </si>
  <si>
    <t>Caracterizar áreas para incrementar el conocimiento sobre la flora y la fauna silvestre del departamento</t>
  </si>
  <si>
    <t>Fauna</t>
  </si>
  <si>
    <t>Programa 3202 Conservación de la biodiversidad y sus servicios ecosistémicos - Proyecto 320202 Conocimiento y monitoreo de las especies de flora y fauna silvestre. Este indicador está relacionado con tres actividades: 1.Ejecutar el plan de conservación de especies amenazadas de Flora. 2. Ejecutar el plan de conservación de especies amenazadas de Fauna. 3.  Caracterizar áreas para incrementar el conocimiento sobre la flora y la fauna silvestre del departamento</t>
  </si>
  <si>
    <t>Ejecutar el plan de conservación de especies amenazadas de Flora</t>
  </si>
  <si>
    <t>Ejecutar el plan de conservación de especies amenazadas de Fauna</t>
  </si>
  <si>
    <t>Flora</t>
  </si>
  <si>
    <t>Flora y fauna</t>
  </si>
  <si>
    <t xml:space="preserve">1) Oso de Anteojos
2) Danta de Montaña 
3) Caimán de Magdalena 
4)Aguila Real de Montaña 
5) Jaguar
6)Mono Churuco
7)Nutria 8)Venado de Páramo </t>
  </si>
  <si>
    <t>Roble negro</t>
  </si>
  <si>
    <t>LYMUNOZ@cam.gov.co</t>
  </si>
  <si>
    <t>Programa 3202 Conservación de la biodiversidad y sus servicios ecosistémicos - Proyecto 320202 Conocimiento y monitoreo de las especies de flora y fauna silvestre. Este indicador está relacionado con una actividad: 1. Adoptar medidas de manejo y control de especies exóticas invasoras priorizadas en los ecosistemas presentes en el departamento</t>
  </si>
  <si>
    <t>Adoptar medidas de manejo y control de especies exóticas invasoras priorizadas en los ecosistemas presentes en el departamento</t>
  </si>
  <si>
    <t xml:space="preserve">Continental </t>
  </si>
  <si>
    <t>Concertacion Ambiental aprobada</t>
  </si>
  <si>
    <t>Solicitud de Lineamientos Ambientales para revisión de los POT</t>
  </si>
  <si>
    <t>Asesorias Tecnicas para diferentes Temas de Ordenamiento</t>
  </si>
  <si>
    <t xml:space="preserve">Conceptos tecnicos a Planes de Desarrollo Municipales
</t>
  </si>
  <si>
    <t xml:space="preserve">La Corporación en la vigencia 2024 inició  la Formulación del PORH Rio Fortalecillas  (Diagnóstico: Declaratoria y caracterización. Censo de Usuarios) - Meta: 15% - Avance: 22% del PORH.
</t>
  </si>
  <si>
    <t>Programa 3299 Fortalecimiento de la gestión y dirección del Sector Ambiente y Desarrollo Sostenible - Proyecto 329902 Control a la correcta utilización de los recursos naturales renovables. Este indicador está relacionado con una actividad: Acciones para el seguimiento a  Planes de Saneamiento y Manejo de Vertimientos –PSMV</t>
  </si>
  <si>
    <t>Programa 3203 Gestión integral del recurso hídrico - Proyecto 320301 Administración del recurso hídrico.  Este indicador está relacionado con una actividad: Actualización de la reglamentación de las fuentes hídricas</t>
  </si>
  <si>
    <t>Programa 3203 Gestión integral del recurso hídrico - Proyecto 320301 Administración del recurso hídrico. Este indicador está relacionado con una actividad: Formular, adoptar, realizar seguimiento, evaluar y/o actualizar los Planes de Ordenación del Recurso Hídrico - PORH</t>
  </si>
  <si>
    <t>Programa 3203 Gestión integral del recurso hídrico - Proyecto 320301 Administración del recurso hídrico.  
Programa 3299 Fortalecimiento de la gestión y dirección del Sector Ambiente y Desarrollo Sostenible - Proyecto 329902 Control a la correcta utilización de los recursos naturales renovables</t>
  </si>
  <si>
    <t>Javier Ernesto Collazos</t>
  </si>
  <si>
    <t>Profesional Especializada</t>
  </si>
  <si>
    <t>jcollazos@cam.gov.co</t>
  </si>
  <si>
    <t>Carrera 1 No. 60-79</t>
  </si>
  <si>
    <t xml:space="preserve">Programa 3299 Fortalecimiento de la gestión y dirección del Sector Ambiente y Desarrollo Sostenible - Proyecto 329902 Control a la correcta utilización de los recursos naturales renovables. Este indicador está relacionado con una actividad: Acciones de seguimiento a las metas de aprovechamiento de los Planes de Gestión Integral de Residuos Sólidos (PGIRS) </t>
  </si>
  <si>
    <t>Redes y estaciones de monitoreo de aire en operación</t>
  </si>
  <si>
    <t>Acompañamiento y asistencia técnica en la construcción y seguimiento a los planes de silvicultura urbana</t>
  </si>
  <si>
    <t>Participación en los comités técnicos de salud ambiental - COTSA</t>
  </si>
  <si>
    <t>Operativos de seguimiento, monitoreo y control a fuentes moviles</t>
  </si>
  <si>
    <t>Realizar la actualizacion de los mapas y planes de descontaminacion por rudio de Nieva y Pitalito</t>
  </si>
  <si>
    <t>Acciones para el seguimiento, control y asistencia tecnica a generadores de RESPEL y especiales.</t>
  </si>
  <si>
    <t>Javier Ernesto Collazos - Osiris Peralta</t>
  </si>
  <si>
    <t>jcollazos@cam.gov.co - operalta@cam.gov.co</t>
  </si>
  <si>
    <t>3183489557 - 3138863455</t>
  </si>
  <si>
    <t>Actividades ejcutados de acuerdo a lo previsto en el Plan de Acción, vigencia 2024.</t>
  </si>
  <si>
    <t>Número total de licencias ambientales vigentes y aprobadas por la Corporación a 31/12/2023:</t>
  </si>
  <si>
    <t>Minero</t>
  </si>
  <si>
    <t>Relleno sanitario</t>
  </si>
  <si>
    <t>Planta de recuperación de residuos</t>
  </si>
  <si>
    <t>Eléctrico</t>
  </si>
  <si>
    <t>Manejo y tratamiento de RESPEL</t>
  </si>
  <si>
    <t>Manejo de RAES</t>
  </si>
  <si>
    <t>Número de concesiones de agua otorgadas a 31/12/2023</t>
  </si>
  <si>
    <t>Número de captaciones de agua otorgadas a 31/12/2023</t>
  </si>
  <si>
    <t>Número de usuarios de agua a 31/12/2023</t>
  </si>
  <si>
    <t>Número de usuarios de vertimientos de agua a 31/12/2023</t>
  </si>
  <si>
    <t>Número de permisos de vertimiento de agua otorgadas a 31/12/2023</t>
  </si>
  <si>
    <t>Número de puntos de vertimientos a 31/12/2023</t>
  </si>
  <si>
    <t>Programa 3299 Fortalecimiento de la gestión y dirección del Sector Ambiente y Desarrollo Sostenible - Proyecto 329902 Control a la correcta utilización de los recursos naturales renovables. Actividad: Mantener el control y seguimiento a las autorizaciones y permisos ambientales otorgados.
Programa 3203 Gestión integral del recurso hídrico - Proyecto 320301 Administración del recurso hídrico. Actividad: Realizar seguimiento de fuentes hídricas reglamentadas</t>
  </si>
  <si>
    <t>Número de usuarios de permisos de aprovechamiento forestal a 31/12/2023</t>
  </si>
  <si>
    <t>Número de permisos de aprovechamiento forestal vigentes a 31/12/2023</t>
  </si>
  <si>
    <t>Subdirector de Regulación y Calidad Ambiental</t>
  </si>
  <si>
    <t>Número de usuarios de permisos de emisiones atmosféricas a 31/12/2023</t>
  </si>
  <si>
    <t>Número de permisos de emisiones atmosféricas vigentes a 31/12/2023</t>
  </si>
  <si>
    <t>Programa 3299 Fortalecimiento de la gestión y dirección del Sector Ambiente y Desarrollo Sostenible - Proyecto 329902 Control a la correcta utilización de los recursos naturales renovables. Este indicador está relacionado con una actividad: Mantener la eficacia en tramitar y resolver las denuncias por infracciones a la normatividad ambiental de la actual y anteriores vigencias.</t>
  </si>
  <si>
    <t>Programa 3203 Gestión integral del recurso hídrico - Proyecto 320301 Administración del recurso hídrico. Este indicador está relacionado con una actividad: Redes y estaciones de monitoreo del recurso hídrico en operación
Programa 3299 Fortalecimiento de la gestión y dirección del Sector Ambiente y Desarrollo Sostenible - Proyecto 329902 Control a la correcta utilización de los recursos naturales renovables. Este indicador está relacionado con una actividad: Redes y estaciones de monitoreo de aire en operación</t>
  </si>
  <si>
    <t>CAM Norte</t>
  </si>
  <si>
    <t>Alcaldía de Neiva</t>
  </si>
  <si>
    <t>819428E 864368N</t>
  </si>
  <si>
    <t>816701E 534017N</t>
  </si>
  <si>
    <t xml:space="preserve">Programa 3204 Gestión de la información y el conocimiento ambiental - Proyecto 320401 Gestión del conocimiento. Este indicador está relacionado con una actividad: Mantener información actualizada y divulgada en el Sistema de información ambiental y regional </t>
  </si>
  <si>
    <t xml:space="preserve">FREDY ANTURI </t>
  </si>
  <si>
    <t>Proyecto 320302 Protección y conservación de cuencas abastecedoras</t>
  </si>
  <si>
    <t>Establecer la reforestación de áreas para la recuperación de la cobertura protectora del recurso hidrico.</t>
  </si>
  <si>
    <t>Realizar el mantenimiento de reforestación en áreas establecidas en vigencia anterior.</t>
  </si>
  <si>
    <t>Aislamiento de áreas para la protección del recurso hídrico, que abastece acueductos veredales y/o municipales.</t>
  </si>
  <si>
    <t>Mantenimiento al aislamiento de las áreas revegetalizadas para la recuperación de la cobertura protectora del recurso hidrico.</t>
  </si>
  <si>
    <t>Compra de predios para la restauración  y conservación de áreas estratégicas en cuencas hidrográficas abastecedoras de acueductos municipales y/o veredales</t>
  </si>
  <si>
    <t xml:space="preserve">Se realizó el mantenimiento de 50 Has de reforestación en los municipios de Colombia (27,6 Has), Tello (15 Has) y Gigante (7,4 Has), en el marco de la alianza del Pacto HYLEA,  Fundación Conservación Internacional –CI y la CAM”.  </t>
  </si>
  <si>
    <t>(1) ESTRUCTURA PLAN DE ACCIÓN INSTITUCIONAL 2024 - 2027</t>
  </si>
  <si>
    <t>(20-A) OBLIGACIONES DE LA RESERVA AÑO 4
 $</t>
  </si>
  <si>
    <t>2024 DEFINITIVO</t>
  </si>
  <si>
    <t>2025 PROYECTADO</t>
  </si>
  <si>
    <t>2026 PROYECTADO</t>
  </si>
  <si>
    <t>2027 PROYECTADO</t>
  </si>
  <si>
    <t>Línea Estratégica 1. Desarrollo Sectorial Sostenible</t>
  </si>
  <si>
    <t>Programa 3201 Fortalecimiento del desempeño ambiental de los sectores productivos</t>
  </si>
  <si>
    <t>Proyecto 320101 Sectores productivos sostenibles</t>
  </si>
  <si>
    <t>Objetivo: Mejorar las prácticas de los sectores productivos con relación al uso de los recursos naturales renovables.</t>
  </si>
  <si>
    <t>Porcentaje de sectores con acompañamiento para la reconversion hacia sistemas sostenibles de producción (IMG)</t>
  </si>
  <si>
    <t>Unidad</t>
  </si>
  <si>
    <t>Se realizó la suscripción de un acuerdo de voluntades con el subsector Cafetero y el seguimiento a los subsectores productivos.</t>
  </si>
  <si>
    <t>3201 Fortalecimiento del desempeño ambiental de los sectores productivos</t>
  </si>
  <si>
    <t>Se implementaron dos Proyectos, el Silvopastoril (ferreteria) en el sector ganadero y Material vegetal en sector frutícola.</t>
  </si>
  <si>
    <t>Capacitaciones</t>
  </si>
  <si>
    <t>Se adelantarón capacitaciones en los subsectores Apicola, Porcicola y Cafetero.</t>
  </si>
  <si>
    <t>Sectores</t>
  </si>
  <si>
    <t>Ejecución del proyecto de filtros verdes en el subsector cafeteroy proyecto orgánico (ferreteria) con subsector cacaotero.</t>
  </si>
  <si>
    <t>Porcentaje de residuos sólidos efectivamente aprovechados</t>
  </si>
  <si>
    <t>N/A</t>
  </si>
  <si>
    <t>Proyectos</t>
  </si>
  <si>
    <t>Proyecto 320102 Fortalecimiento de los negocios verdes y el consumo sostenible</t>
  </si>
  <si>
    <t>Objetivo:  Apoyar iniciativas de Negocios Verdes, verificando y promoviendo la adopción de prácticas amigables con el medio ambiente e incentivando el consumo sostenible, con el fin de lograr el reconocimiento de los mercados por el aporte a la conservación y aprovechamiento sostenible de los recursos naturales</t>
  </si>
  <si>
    <t>Implementación del programa nacional de negocios verdes por la autoridad ambiental (IMG)</t>
  </si>
  <si>
    <t>Se vincularon en total 49 nuevas empresas, 12 en la Dirección Territorial Sur, 22 en la Dirección Territorial Norte, 8 en la Dirección Territorial Centro y 7 en la Dirección Territorial Occidente</t>
  </si>
  <si>
    <t>Negocios verdes verificados</t>
  </si>
  <si>
    <t>Se destaca la participación de 133 empresas en la Feria Internacional de Café, Cacao y Agroturismo en Neiva, en la Muestra Comercial Negocios Verdes llevada a cabo en la COP 16 en Cali, en el Word of Coffee en Copenhague en Dinamarca, la Feria Economías para la Vida en Barranquilla y la Feria Maestros Artesanos 2024 llevada a cabos en Neiva. Además, y como resultado de la articulación interinsticional, los negocios verdes han hecho presencia en un total de 64 espacios de promoción de sus productos y servicios.</t>
  </si>
  <si>
    <t>133 empresas participaron en 64 eventos y reportaron ventas reportadas por $487.000.000 (350 millones de ventas en ferias y eventos, 52 millones y 85 millones en la COP 16). Teniendo en cuenta la línea base de 450.000.000 se logró el cumplimiento de la meta para el 2025</t>
  </si>
  <si>
    <t>Del total 285 empresas activas, 228 ya se encuentran verificadas.</t>
  </si>
  <si>
    <t>El seguimiento a los planes evidencia un 44% de cumplimiento de las acciones.</t>
  </si>
  <si>
    <t xml:space="preserve">Diseñar y ejecutar una estrategia de articulación institucional para el fortalecimiento de los negocios verdes </t>
  </si>
  <si>
    <t xml:space="preserve">Incrementar las áreas conservadas por empresas vinculadas a los negocios verdes </t>
  </si>
  <si>
    <t>Incrementar las ha en bosque conservadas por los negocios verdes</t>
  </si>
  <si>
    <t>Hectáreas</t>
  </si>
  <si>
    <t>El área de conservación de las empresas visitadas en 2024 asciende a 830 hectáreas.</t>
  </si>
  <si>
    <t>Miles de hectáreas de áreas protegidas</t>
  </si>
  <si>
    <t>Línea Estratégica 2. Biodiversidad y servicios ecosistémicos</t>
  </si>
  <si>
    <t>Programa 3202 Conservación de la biodiversidad y sus servicios ecosistémicos</t>
  </si>
  <si>
    <t>Proyecto 320201 Conservación y protección de áreas protegidas y ecosistemas estratégicos</t>
  </si>
  <si>
    <t>Objetivo: Proteger y recuperar los ecosistemas estratégicos y las áreas protegidas del Huila.</t>
  </si>
  <si>
    <t xml:space="preserve">Ejecutar los Planes de Manejo Ambiental de las Áreas Protegidas </t>
  </si>
  <si>
    <t>Porcentaje de áreas protegidas con planes de manejo en ejecución (IMG)</t>
  </si>
  <si>
    <t>Se realizaron las acciones previstas en los planes de manejo de las 10 areas protegidas de carácter regional. Se garantizó la administracion de los PNR y DRMI a través del equipo técnico contratado quienes desarrollaron actividades con las comunidades en el área de influencia del AP correspondiente, relacionadas con educación ambiental, asistencia técnica y acompañamiento.  Adicionalmente se realizaron acciones de Reconversión Productiva y Desmonte Gradual.</t>
  </si>
  <si>
    <t>3202 Conservación de la biodiversidad y sus servicios ecosistémicos</t>
  </si>
  <si>
    <t>Ejecutar los Planes de Manejo Ambiental de los humedales</t>
  </si>
  <si>
    <t>Ecosistemas estratégicos gestionados (Bosque Seco Tropical, Páramos y humedales)</t>
  </si>
  <si>
    <t>Se priorizó la ejecución de los Planes de Manejo Ambiental de los 21 humedales que cuentan con este instrumento de gestión, desarrollando las acciones previstas para el corto y mediano plazo según corresponde a cada plan. Las acciones se enfocaron en Monitoreo biodiversidad, instalación de Pozos sépticos, instalación de Vallas, Educación Ambiental, capacitaciones y socialización de PMA, articulación interinstitucional, Aislamientos  de Humedales e implementacion de proyectos de investigación.</t>
  </si>
  <si>
    <t xml:space="preserve">Incrementar el número de ecosistemas estratégicos (Humedales) caracterizados </t>
  </si>
  <si>
    <t xml:space="preserve">Se realizó la caracterización de 27 humedales, ascendiendo a un total de 404 humedales visitados y caracterizados. Se actualizó el inventario de Humedales identificados en el Huila llegando a 1.090. </t>
  </si>
  <si>
    <t xml:space="preserve">Desarrollar acciones para la conservación y recuperación del Bosque seco tropical </t>
  </si>
  <si>
    <t>Se realizaron acciones de conservación y recuperación del bosque seco a traves de aislamiento de parches y areas estratégicas de esta zona de vida, procesos de monitoreo de biodiversidad e investigación y adquisición de insumos para manejo sostenible de ganadería</t>
  </si>
  <si>
    <t xml:space="preserve">Complejos de páramos delimitados con acciones para la conservación y conocimiento </t>
  </si>
  <si>
    <t>Reservas Naturales de la Sociedad Civil - RNSC registradas con apoyo y/o acompañamiento por parte de la Corporación</t>
  </si>
  <si>
    <t>Reservas Naturales de la Sociedad Civil - RNSC apoyadas</t>
  </si>
  <si>
    <t xml:space="preserve">Apoyo y acompañamiento técnico a las 167 RNSC que actualmente se encuentran registradas, con un área de 8.847 Ha, de las cuales 4.587 Ha se encuentran en estricto estado de conservación. Se realizaron visitas de seguimiento, apoyo en consolidación de PMA, implementación de sistemas agroforestales, Restauración pasiva, pozos sépticos y vallas. </t>
  </si>
  <si>
    <t>Acompañamiento a solicitudes de nuevas iniciativas de Reservas Naturales de la Sociedad Civil - RNSC para su registro</t>
  </si>
  <si>
    <t>Se apoyaron 40 nuevas iniciativas de registro y 11 iniciativas que se encuentran en proceso de registro. Se atendieron y gestionaron el totalidad de solicitudes de apoyo recibidas.</t>
  </si>
  <si>
    <t xml:space="preserve">Ecosistemas compartidos planificados y/o gestionados por la Corporación </t>
  </si>
  <si>
    <t xml:space="preserve">Número de ecosistemas compartidos planificados y/o gestionados por la Corporación </t>
  </si>
  <si>
    <t>Se reportan acciones de conservación y gestión en 2 Ecosistemas compartidos: 
Macizo Colombiano
Corredor de Transición Andino Amazonico</t>
  </si>
  <si>
    <t>Proyecto 320202 Conocimiento y monitoreo de las especies de flora y fauna silvestre</t>
  </si>
  <si>
    <t>Objetivo: Conocer, monitorear y atender la biodiversidad representada en flora y fauna silvestre</t>
  </si>
  <si>
    <t>Porcentaje de especies amenazadas con medidas de conservación y manejo en ejecución (IMG)</t>
  </si>
  <si>
    <t xml:space="preserve">Se implementaron las acciones establecidas en el Plan de Conservación del Roble Negro Colombobalanus excelsa, adicionalmente se realiza el levantamiento de información florística del departamento del Huila, con el fin de identificar prioridades de conservación de especies botánicas. </t>
  </si>
  <si>
    <t>Proporción de especies amenazadas</t>
  </si>
  <si>
    <t>Área</t>
  </si>
  <si>
    <t xml:space="preserve">Con el fin de incrementar el conocimiento de la fauna en el territorio, se han llevado a cabo proceso de caracterización de flora y de tres grupos taxonómicos de fauna vertebrada (Ornitofauna, Herpetofauna, ictiofauna) y de flora, en áreas estratégicas, que corresponden a -Bosque seco, -Complejos de Páramo y -Áreas protegidas con Grupos de Monitoreo Comunitario.  </t>
  </si>
  <si>
    <t>Porcentaje de especies invasoras con medidas de prevención, control y manejo en ejecución (IMG)</t>
  </si>
  <si>
    <t xml:space="preserve">Se realizaron acciones de manejo y control de especies exóticas invasoras. Se actualizó el listado de especies presentes en el departamento identificando 55, entre invasoras y con potencial invasor. Se enfocaron las acciones en Caracol Africano, Flora e ictiofauna. </t>
  </si>
  <si>
    <t>Línea Estratégica 3. Gestión integral del recurso hídrico</t>
  </si>
  <si>
    <t>Programa 3203 Gestión integral del recurso hídrico</t>
  </si>
  <si>
    <t>Proyecto 320301 Administración del recurso hídrico</t>
  </si>
  <si>
    <t>Objetivo: Ordenar las cuencas y el recurso hídrico superficial y subterráneo para su correcto uso y gestión.</t>
  </si>
  <si>
    <t>Formular, adoptar, realizar seguimiento, evaluar y/o actualizar los Planes de Ordenación del Recurso Hídrico - PORH</t>
  </si>
  <si>
    <t>Porcentaje de cuerpos de agua con planes de ordenamiento del recurso hídrico (PORH) adoptados (IMG)</t>
  </si>
  <si>
    <t xml:space="preserve">Porcentaje </t>
  </si>
  <si>
    <t>Se avanzó en la fase 2 de diagnóstico realizando caracterización del área de influencia del Río Fortalecillas, localizando el cuerpo de agua y codificandolo de acuerdo a la zonificación hidrográfica nacional del IDEAM (2013); se realizaron 2 encuentros conversacionales con lideres, gremios, academia e instituciones de los municipios de Tello y Neiva, y 6 con comunidades (de manera sectorizada) con el fin de identificar de manera conjunta los actores relevantes para el ordenamiento y caracterizar dichos actores; se recopiló información de instrumentos existentes y de las redes hidrometeorológicas, hidrobiológicas y de calidad de agua existentes; se adelantó el censo de usuarios del recurso hídrico, los usos actuales y los conflictos por su uso. Se realizó un pre-diseño del plan de monitoreo, se definieron los tramos de análisis, y la estructura conceptual para la modelación de la calidad de agua. De igual manera, se diseñó la estrategia de participación en la construcción del PORH para lo cual se realizaron varias mesas de trabajo entre la Consultoria, la CAM, el Ministerio de Ambiente, la Academia (USCO), y CORPOCHIVOR.</t>
  </si>
  <si>
    <t>3203 Gestión integral del recurso hídrico</t>
  </si>
  <si>
    <t>Actualización de la reglamentación de las fuentes hídricas</t>
  </si>
  <si>
    <t>Porcentaje de cuerpos de agua con reglamentación del uso de las aguas (IMG)</t>
  </si>
  <si>
    <t xml:space="preserve">N/A 
</t>
  </si>
  <si>
    <t>Realizar seguimiento de fuentes hídricas reglamentadas</t>
  </si>
  <si>
    <t>Porcentaje de fuentes hídricas reglamentadas con seguimiento</t>
  </si>
  <si>
    <t>Realizar seguimiento a los objetivos de calidad del recurso hídrico</t>
  </si>
  <si>
    <t>Programa PIRMA en ejecución</t>
  </si>
  <si>
    <t>Se realiza seguimiento a 12 corrientes con objetivo de calidad en ausencia de PORH, realizando dos campañas de monitoreo al año, con el fin de evaluiar el cumplimiento de objetivos de calidad e Indice de Calidad de Agua para dos épocas del año, "Menos lluvias" y "Más lluvias"
Para objetivos de calidad definidos por el PORH, se llevaron a cabo las segundas campañas de monitoreo de las corrientes:
Corto plazo: Río Tune
Mediano Plazo: Río Neiva, Río Frio Rivera, Río Frío Campoalegre, Río Guarocó, Río Ceibas, Qda. Majo</t>
  </si>
  <si>
    <t>Porcentaje de puntos de monitoreo con categoría buena o aceptable del Índice de Calidad de Agua (ICA)</t>
  </si>
  <si>
    <t>Ejecutar el programa de monitoreo del estado del agua en fuentes hídricas (PIRMA)</t>
  </si>
  <si>
    <t>Redes y estaciones de monitoreo del recurso hídrico en operación</t>
  </si>
  <si>
    <t xml:space="preserve">Se desarrollaron actividades de mantenimiento preventivo y correctivo incluyendo el suministro de equipos de repuesto, instalación, puesta en operación y optimización de la conectividad para garantizar el correcto funcionamiento y la transmisión oportuna y confiable de datos de la red de estaciones de monitoreo hidrometeorológico de la Corporación. </t>
  </si>
  <si>
    <t>Actualizar indicadores hídricos regionales</t>
  </si>
  <si>
    <t>Evaluciones regionales del agua efectuadas</t>
  </si>
  <si>
    <t>Espacio piloto de  diálogo consolidado para tramitar conflictos socioambientales alrededor del recurso hídrico</t>
  </si>
  <si>
    <t>Construir la estrategia de participación, gobernanza y trámite de conflictos socioambientales</t>
  </si>
  <si>
    <t>Objetivo: Ejecutar los planes de manejo de cuencas y microcuencas y – específicamente - adelantar acciones para la recuperación de cuencas hidrográficas, con prioridad en las abastecedoras de acueductos municipales.</t>
  </si>
  <si>
    <t>Estrategia formulada para la conservación y protección de las cuencas abastecedoras que no cuentan con plan de manejo</t>
  </si>
  <si>
    <t xml:space="preserve">Estrategias de conservación y protección de las cuencas abastecedoras que no cuentan con plan de manejo formuladas </t>
  </si>
  <si>
    <t>Ejecución de acciones relacionadas con la implementación de los Planes de Manejo (POMCAS y PMAM)</t>
  </si>
  <si>
    <t>Porcentaje de  Planes de Ordenación y Manejo de Cuencas (POMCAS), Planes de Manejo de Acuiferos (PMA), y Planes de Manejo de Microcuencas (PMM) en ejecución (IMG)</t>
  </si>
  <si>
    <t>Cuenca</t>
  </si>
  <si>
    <t>Planes de Ordenación y Manejo de Cuencas Hidrográficas (POMCA) en implementación en el territorio nacional</t>
  </si>
  <si>
    <t xml:space="preserve">Recuperación y rehabilitación de suelos degradados </t>
  </si>
  <si>
    <t>Porcentaje de suelos degradados en recuperación o rehabilitación (IMG)</t>
  </si>
  <si>
    <t>Se dio cumplimiento al contrato No. 393/24, firmado con el Resguardo Indigena Huila, del Municipio de Tesalia donde se construyeron 5 resguardo de fauna, 9 perchas y 4.000 metros lineales de aislamiento.</t>
  </si>
  <si>
    <t>Áreas en proceso de restauración</t>
  </si>
  <si>
    <t>Porcentaje de áreas de ecosistemas en restauración, rehabilitación y reforestación (IMG)</t>
  </si>
  <si>
    <t>Metros lineales</t>
  </si>
  <si>
    <t>Durante la vigencia se realizó el mantenimiento de 10.000 metros lineales de aislamiento, correspondientes a 247,76 Has, a través del convenio suscrito con la Unión Temporal REFOCEIBAS.
Los predios intervenidos son: Predio Reserva Forestal Piedra del Aguila en la Vereda la Esmeralda del Municipio de Aipe con 5.700 metros lineales;  Predio Guardanelos, Vereda Filo de Salazar del Municipio de Guadalupe con 1.300 metros lineales y Predio El Vergel- Vereda Alto Resinas en el Municipio de Guadalupe con 3.000 metros lineales</t>
  </si>
  <si>
    <t xml:space="preserve">Municipios acompañados y asesorados para la implementación de esquemas de pagos por servicios ambientales - PSA </t>
  </si>
  <si>
    <t>Porcentaje de municipios acompañados y asesorados para la implementación de esquemas de pagos por servicios ambientales - PSA</t>
  </si>
  <si>
    <t>Municipios</t>
  </si>
  <si>
    <t>Se asesoraron a los municipios de Garzón y Pitalito, para realizar la implementacion de esquemas de pagos por servicios ambientales - PSA</t>
  </si>
  <si>
    <t>Proyecto 320303 Descontaminación de fuentes hídricas</t>
  </si>
  <si>
    <t>Objetivo: Mejorar la calidad del recurso hídrico.</t>
  </si>
  <si>
    <t>Proyectos para la descontaminación hídrica</t>
  </si>
  <si>
    <t>Proyectos para cofinanciar construcción  y seguimiento al saneamiento ambiental hídrico como: interceptores, emisarios finales,  sistemas de tratamiento de aguas residuales domésticas y/o estudios y diseños asociados a estas obras.</t>
  </si>
  <si>
    <t>Proyecto</t>
  </si>
  <si>
    <t>Se suscribieron los convenios: 344 de 2024 con el Municipio de la Plata (H) para la construccion de colectores de alcantarillado sanitario  y convenio 450 de 2024 con el Muniicpio de Gigante (H) para la construccion de alcantarillado y PTAR Rio Loro,</t>
  </si>
  <si>
    <t>Porcentaje de aguas residuales industriales tratadas</t>
  </si>
  <si>
    <t>Línea Estratégica 4. Ordenamiento ambiental territorial, gestión del riesgo y y cambio climático</t>
  </si>
  <si>
    <t>Programa 3204 Gestión de la información y el conocimiento ambiental</t>
  </si>
  <si>
    <t>Proyecto 320401 Gestión del conocimiento</t>
  </si>
  <si>
    <t>Objetivo: Contar con información que se genere en la Corporación, debidamente sistematizada que permita aportar en la consolidación del Sistema de Información Ambiental para Colombia; y sea insumo en la toma de decisiones.</t>
  </si>
  <si>
    <t xml:space="preserve">Mantener información actualizada y divulgada en el Sistema de información ambiental y regional </t>
  </si>
  <si>
    <t>Porcentaje de actualización y reporte de la información en el SIAC (IMG)</t>
  </si>
  <si>
    <t>3204 Gestión de la información y el conocimiento ambiental</t>
  </si>
  <si>
    <t>Consolidación, registro y validación de información en los aplicativos en línea</t>
  </si>
  <si>
    <t>Porcentaje de actulización y seguimiento de la información de trámites ambientales (CITA, RUIA, SUNL, LOFL, SILAM - VITAL).</t>
  </si>
  <si>
    <t>Para la vigencia 2024, se recibieron 7.336 radicados por la VITAL, así:
3.802 son Denuncias por infracciones ambientales y 3.534 solicitudes de licencias, permisos, concesiones, autorizaciones y liquidaciones de costos por evaluación.</t>
  </si>
  <si>
    <t>Programa 3205 Ordenamiento ambiental territorial</t>
  </si>
  <si>
    <t>Proyecto 320501 Planificación territorial y ambiental para un desarrollo sostenible</t>
  </si>
  <si>
    <t>Objetivo: Apoyar el proceso de ordenación ambiental  del territorio, mediante el diseño e implementación de los distintos instrumentos de planificación territorial que nos permita tener actualizada la inclusión de los elementos ambientales presentes en todos y cada uno de los entes territoriales del departamento del Huila</t>
  </si>
  <si>
    <t>Garantizar la incorporación de los aspectos ambientales en los planes de ordenamiento territorial y planes de desarrollo</t>
  </si>
  <si>
    <t>Porcentaje de municipios asesorados o asistidos en la inclusión del componente ambiental en los procesos de planificación y ordenamiento territorial, con énfasis en la incorporación de las determinantes ambientales para la revisión y ajuste de los POT (IMG)</t>
  </si>
  <si>
    <t>Se asesoraron los 37 municipios en los siguientes temas: Emisión de lineamientos ambientales para revisión general de los POT, Planes Parciales, Zonificaciones Ambientales para las clases de Suelo Rural de Desarrollo Restringido; se efectuaron visitas de seguimiento a licencias urbanísticas en apoyo a requerimientos de las administraciones municipales en materia de Ordenamiento Territorial; se proyectaron conceptos técnicos y/o asesorías asociados a los Planes de Desarrollo Municipal</t>
  </si>
  <si>
    <t>3205 Ordenamiento ambiental territorial</t>
  </si>
  <si>
    <t>Formular y/o ajustar los PMAM</t>
  </si>
  <si>
    <t>Porcentaje de avance en la formulación y/o ajustes de los  Planes de Ordenación y Manejo de Cuencas (POMCAS), Planes de Manejo de Acuíferos (PMA) y Planes de Manejo de Microcuencas (PMM) (IMG)</t>
  </si>
  <si>
    <t>Actualizar los Planes de Manejo Ambiental de las Áreas Protegidas</t>
  </si>
  <si>
    <t>Porcentaje de Planes de Manejo de áreas protegidas actualizadas y vigentes</t>
  </si>
  <si>
    <t>Delimitación y propuesta de manejo para las áreas de bosque seco tropical del departamento</t>
  </si>
  <si>
    <t>Porcentaje de áreas de bosque seco tropical delimitado y con manejo</t>
  </si>
  <si>
    <t xml:space="preserve">Adoptar zonificacion y regimen de usos para complejos de páramos delimitados por el MADS con jurisdiccion en el departamento del Huila. </t>
  </si>
  <si>
    <t>Porcentaje de páramos delimitados por el MADS, con zonificación y régimen de usos adoptados por la CAR (IMG)</t>
  </si>
  <si>
    <t xml:space="preserve">Realizar el acotamiento de las rondas hídricas </t>
  </si>
  <si>
    <t>Porcentaje de rondas hídricas acotadas</t>
  </si>
  <si>
    <t>Corriente hídrica</t>
  </si>
  <si>
    <t>Proyecto 320502 Conocimiento y gestión del riesgo de desastres naturales</t>
  </si>
  <si>
    <t>Objetivo: Adelantar acciones de conocimiento y gestión del riesgo de desastres naturales.</t>
  </si>
  <si>
    <t>Conocimiento del riesgo de desastres gestionados</t>
  </si>
  <si>
    <t xml:space="preserve">Estrategias diseñadas e implementadas  para la mitigación y prevención del riesgo de desastres naturales. </t>
  </si>
  <si>
    <t>Asesoría y asistencia técnica especializada a entes territoriales y/o consejos territoriales de gestión del riesgo de desastres</t>
  </si>
  <si>
    <t>1. Se prestó asistencia técnica a los municipios que afrontaron situaciones de desastre o emergencia por eventos de movimientos en masa, inundaciones y avenidas torrenciales como consecuencia de los efectos hidrometeorológico del año, a través de 169 visitas técnicas especializadas en 31 municipios (Acevedo, Aipe, Altamira, Baraya, Colombia, El Agrado, El Pital, Garzón, Gigante, Guadalupe, Hobo, Iquirá, Isnos, La Argentina, La Plata, Nátaga, Neiva, Oporapa, Paicol, Palermo, Palestina, Pitalito, Rivera, San Agustín, Suaza, Tarqui, Teruel, Tello, Tesalia, Timaná, Yaguará).
2. Se brindó apoyo en el rescate de fauna en los sectores de los municipios afectados por incendios forestales, cuantificación de áreas afectadas, apoyo en el PMU departamental como consecuencia de la temporada seca y de El Fenómeno el Niño en los municipios de Aipe, Neiva, Palermo, Yaguará, Campoalegre, Agrado, Rivera y Teruel).              
3. Se adelantó programa de fortalecimiento de capacidades para afrontar la posible ocurrencia del fenómeno de la niña 2024-2025, en mesas regionales  sede Pitalito, sede Garzón, sede Occidente y sede Neiva con la participación de 34 municipios.  (NO PARTICIPARON SUAZA, SANTA MARIA, CAMPOALEGRE),
4. Fortalecimiento a los consejos municipales de gestión de riesgo de los municipios de Garzón y La Plata con el programa INSPIRAGUA, implementando la estructura holandesa PIJD.
5. Fortalecimiento a los 37 municipios mediante taller de capacitación a los CMGRD, en los que se incluye la ley 1523 de 2012, ley de bomberos, plan municipal de gestión de riesgo, estrategia de respuesta municipal, Formato EDAN.</t>
  </si>
  <si>
    <t>Porcentaje de departamentos y ciudades capitales que incorporan criterios de cambio climático en las líneas instrumentales de sus planes de desarrollo</t>
  </si>
  <si>
    <t>Proyectos para dotación a Consejos territoriales de gestión del riesgo de desastres</t>
  </si>
  <si>
    <t>Se brindó asesoría y asistencia técnica las alcaldias municipales, asi como a los Cuerpos de Bomberos del departamento, se realizaron (14) capacitaciones en temas de normatividad, prevención de incendios que afectan los recursos naturales, Fenómeno de El Niño y socialización de la Estrategia de Corresponsabilidad en Incendios Forestales expedida por el MADS. Se expidieron (4) Circulares Informativas sobre el Estado Actual de El Fenómeno de El Niño, Primera Temporada y segunda seca del año y Recomendaciones, dirigidas a los CMGRD y CMGRD, asi como de la Res.2792/2024 sobre restriccion de quemas en el Huila. Se apoyó al fortalecimiento de la capacidad operativa a los Consejos Municipales de Gestión del Riesgo de Desastres, a través de la entrega de dotación básica de Elementos y Equipos a 36 Cuerpos de Bomberos (35 voluntarios y 01 oficial). Se desarrolló en Convenio de Asociación con la Escuela Surcolombiana de Bomberos Pitalito, un Curso para la formación y capacitación a miembros de los Consejos Municipales de Gestión del Riesgo de Desastres (CMGRD),  logrando la participación de 37 funcionarios de 23 municipios</t>
  </si>
  <si>
    <t>Reducción del riesgo de desastres gestionado</t>
  </si>
  <si>
    <t>Reducción del riesgo de desastres gestionado - Terminación Fase 2 Obra Timaná</t>
  </si>
  <si>
    <t xml:space="preserve">Se ejecuto en un 100% la obra de canalización Fase II de la Obra deTimaná. </t>
  </si>
  <si>
    <t>Proyecto 320503 Ordenamiento y gestión ambiental con pueblos originarios</t>
  </si>
  <si>
    <t>Objetivo: Pueblos originarios apoyados en temas de competencia de la Corporación</t>
  </si>
  <si>
    <t>Acompañamiento a procesos de formulación de  instrumentos de planificación ambiental de pueblos originarios</t>
  </si>
  <si>
    <t>Pueblos originarios apoyados en temas de competencia de la Corporación</t>
  </si>
  <si>
    <t>Comunidad</t>
  </si>
  <si>
    <t>Se implementaron acciones de educación ambiental con enfoque diferencial, restauración ecológica, bio fábricas de abonos orgánicos y una batería sanitaria comunitaria con sistema séptico, desde los usos y costumbres y los planes de vida para mejorar los sistemas ecosistémicos, recuperar la diversidad biológica, mejorar la estructura del suelo, y mitigar la contaminación del agua y suelo, en los territorios ancestrales del departamento del Huila.</t>
  </si>
  <si>
    <t>Fortalecer la sostenibilidad de áreas productivas y ambientales   desde la cosmovisión cultural  de los pueblos originarios</t>
  </si>
  <si>
    <t>Se atendieron 33 territorios ancestrales en accciones relacionadas con  Avistamiento de aves, Gira Consejo POMCA Guarapas,  Conservación de Humendales, Capacitaciones incendios forestales, fenomeno del niño,  ECA, trámites ambientales, Recuperación  del humedal del territorio ancestral de Potrerito mediante un proceso de restauración ecológica; implementación de bio fábricas; baterÍa sanitaria comunitaria etc.</t>
  </si>
  <si>
    <t>Programa 3206 Gestión del cambio climático para un desarrollo bajo en carbono y resiliente al clima</t>
  </si>
  <si>
    <t>Proyecto 320601 Huila territorio climáticamente inteligente</t>
  </si>
  <si>
    <t>Objetivo: Promover iniciativas de adaptación y mitigación del cambio climático.</t>
  </si>
  <si>
    <t>Asesorar a los entes territoriales en la incorporación del componente de Cambio Climático en los instrumentos de planificación</t>
  </si>
  <si>
    <t>Porcentaje de entes territoriales asesorados en la incorporación, planificación y ejecución de acciones relacionadas con cambio climático en el marco de los instrumentos de planificación territorial (IMG)</t>
  </si>
  <si>
    <t>Municipio</t>
  </si>
  <si>
    <t>Se realizó el asesoramiento a los 37 municipios del departamento en la incorporación del cambio climático en sus planes municipales de desarrollo (PMD) y planes municipales de gestión del riesgo de desastres (PMGRD). Este trabajo permitió alcanzar el 100% de cobertura en las entidades territoriales municipales, asegurando que todos los municipios estén alineados con las directrices de sostenibilidad y adaptación al cambio climático.</t>
  </si>
  <si>
    <t>PROGRAMA 3206 Gestión del cambio climático para un desarrollo bajo en carbono y resiliente al clima</t>
  </si>
  <si>
    <t>Actualizar el Plan de Cambio Climático Huila 2050, conforme a lo señalado en la Ley 1931 de 2018</t>
  </si>
  <si>
    <t>Departamentos con planes integrales (adaptación y mitigación) frente al cambio climático</t>
  </si>
  <si>
    <t>Apoyar la implementación de proyectos que estimulen la reducción de emisiones de gases efecto invernadero y/o adaptación al cambio climático</t>
  </si>
  <si>
    <t>Identificación, promoción y aplicación de energías alternativas y/o utilización de sistemas ecoeficientes de combustión en sectores productivos y/o para uso doméstico</t>
  </si>
  <si>
    <t>Se ejecutó el proyecto "Instalación de estufas eficientes fijas para familias de la zona rural del Departamento del Huila”, con recursos del SGR donde se realizó la construcción de 1554 hornillas ecoeficientes distribuidas en 16 municipios del departamento, complementado con actividades de acompañamiento, sensibilización y seguimiento a los beneficiarios de este proyecto.</t>
  </si>
  <si>
    <t>Reducción de emisiones totales de gases efecto invernadero</t>
  </si>
  <si>
    <t>Línea Estratégica 5. Fortalecimiento institucional y educación ambiental</t>
  </si>
  <si>
    <t>Programa 3208 Educación Ambiental</t>
  </si>
  <si>
    <t>Proyecto 320801 Educación ambiental</t>
  </si>
  <si>
    <t>Objetivo: Desarrollar estrategias de educación ambiental que conlleven a la acción por el cuidado del medio ambiente y que junto con la comunicación fortalezcan los espacios de participación para la resolución de conflictos ambientales y la toma de decisiones.</t>
  </si>
  <si>
    <t>Ejecución de acciones en educación ambiental (IMG)</t>
  </si>
  <si>
    <t>PROGRAMA 3208 Educación Ambiental</t>
  </si>
  <si>
    <t>Se llevó a cabo dos encuentros con ONGS, un  encuentro de Jóvenes de ambiente y un encuentro con docentes; se participó en el festival  Nacional de Oso y Danta; 11 ONG del departamento participaron de COP 16; se llevaron a cabo las convocatorias de PRAE (133 propuestas) y PROCEDAS(130 propuestas) -2024.;  Se firmó el convenio interadministrativo 15- entre la CAM y la Gobernación del Huila; Así mismo, se llevo a cabo el proceso de publicación  para la compra de equipos  para apoyar los PRAE, PROCEDAS y concursos que adelanta la CAM. Se realizó la Publicación del libro Educación y conciencia ambiental  como resultado del proyecto del Sistema General de Regalías-SENDICAM;  se llevo a cabo el encuentro de experiencias académicas  a través de la realización de  dos diplomados  digiridos a organizaciones de base comunitaria y ambiental de la DTS. Creción deL banco de proyectos -PRAE  para el observatorio de Educación ambiental.</t>
  </si>
  <si>
    <t xml:space="preserve">Seguimiento a los productos comunicativos que se realizan en la CAM, que permiten llegar a los habitantes de los 37 municipio del Huila.  Cubrimiento de actividades y eventos que realiza la corporación para fortalecer la cultura ambiental; la información producida desde los diferentes programas y proyectos se difunden con el objetivo de informar  a la ciudadanía del cumplimiento de la labor misional de la Corporación. </t>
  </si>
  <si>
    <t>Programa 3299 Fortalecimiento de la gestión y dirección del Sector Ambiente y Desarrollo Sostenible</t>
  </si>
  <si>
    <t>Proyecto 329901 Fortalecimiento institucional</t>
  </si>
  <si>
    <t>Fortalecer la gestión institucional de la autoridad ambiental regional, como instancia coordinadora y articuladora del SINA en el Huila.</t>
  </si>
  <si>
    <t>Proyectos para el mejoramiento de la infraestructura de la Corporación (construcción y/o dotación)</t>
  </si>
  <si>
    <t>Acciones de modernización institucional</t>
  </si>
  <si>
    <t>* Construcción de la cubierta del auditorio principal de la Corporación.
* Ampliación de la red de datos y eléctrica para el Auditorio principal, el bloque del hogar de paso y policía ambiental, y el bloque de contratación.
* Reparación e instalación de rejillas de piso, cumpliendo con la normativa de SST.
* Adecuaciones y mantenimiento de la cubierta en el centro de atención al usuario.</t>
  </si>
  <si>
    <t>3299 Fortalecimiento de la gestión y dirección del Sector Ambiente y Desarrollo Sostenible</t>
  </si>
  <si>
    <t>Actualizary ejecutar el Plan Estratégico de Tecnologías de la Información y las Comunicaciones - PETI</t>
  </si>
  <si>
    <t>Planes Estratégicos actualizados e implementados de Tecnologías de la Información y las Comunicaciones</t>
  </si>
  <si>
    <t xml:space="preserve">La Corporación desarrolló las acciones proyectadas en el PETI para el periodo 2024, tanto para las iniciativas de operación, como las de transformación.  Contó con el servicio de outsourcing del área TIC para la atención de la demanda de servicios tecnológicos internos y externos y el desarrollo de las acciones proyectadas en el PETI para el periodo 2024 y realizó las adquisiciones de equipos y servicios tecnológicos requeridos para el cumplimiento de la misión institucional, de acuerdo con lo proyectado en el PETI y en el plan de adquisiciones de la vigencia 2024. </t>
  </si>
  <si>
    <t>Apoyo técnico para el fortalecimiento de las Politicas del Modelo de Planeación y Gestión- MIPG</t>
  </si>
  <si>
    <t xml:space="preserve">Fortalecimiento de las Politicas del Modelo de Planeación y Gestión- MIPG </t>
  </si>
  <si>
    <t>Cumplimiento del 100% del apoyo técnico requerido, para el desarrollo de estrategias de rendición de cuentas y participación ciudadana, programa anual de auditorias y seguimientos por parte de la Oficina de control interno y Sistema Integrado así como para brindar el servicio al ciudadano y el avance en 46 mts lineales del FUID del archivo histórico.</t>
  </si>
  <si>
    <t>Acciones para el sostenimiento de las las Politicas del Modelo de Planeación y Gestión- MIPG</t>
  </si>
  <si>
    <t>Cumplimiento de planes de trabajo de sistema integrado de gestión, gestión documental y servicio al ciudadano: 
Auditoria Energética a todas las sedes de la corporación, Auditoria Interna y Externa con base en estándares ISO 9001 e ISO 14001, Software para seguimiento de actividades del SIG operando.
Cumplimiento del 100% del Programa Anual de Auditorías y seguimientos de ley. 
TRD aprobadas en Comité Institucional de Gestión y Desempeño y en proceso de evaluación por parte del AGN (Archivo General de la Nación), Software de Gestión Documental Operando.</t>
  </si>
  <si>
    <t>Proyecto 329902 Control a la correcta utilización de los recursos naturales renovables</t>
  </si>
  <si>
    <t>Objetivo: Ejercer la vigilancia, el control y seguimiento a la correcta utilización de los recursos naturales renovables, conforme a la normatividad vigente.</t>
  </si>
  <si>
    <t>Optimizar los tiempos en tramitar permisos  ambientales que se radiquen ante la autoridad ambiental regional</t>
  </si>
  <si>
    <t>Tiempo promedio de tramite para la resolucion de autorizaciones ambientales otorgadas por la corporación (IMG)</t>
  </si>
  <si>
    <t>Días</t>
  </si>
  <si>
    <t>Mantener el control y seguimiento a las autorizaciones y permisos ambientales otorgados</t>
  </si>
  <si>
    <t>Porcentaje de autorizaciones ambientales con seguimiento (IMG)</t>
  </si>
  <si>
    <t>Mantener la eficacia en tramitar y resolver las denuncias por infracciones a la normatividad ambiental de la actual y anteriores vigencias</t>
  </si>
  <si>
    <t>Porcentaje de procesos sancionatorios resueltos (IMG)</t>
  </si>
  <si>
    <t>Fortalecer la estrategia de control para disminuir el tráfico y uso ilegal de la diversidad biológica  y otros recursos naturales - RECAM</t>
  </si>
  <si>
    <t>Estrategias fortalecidas que disminuyan el tráfico y uso ilegal de la diversidad biológica y otros recursos naturales</t>
  </si>
  <si>
    <t xml:space="preserve">A través de la implementación de la Estrategia de la RECAM, con el apoyo de la fuerza publica se obtuvieron resultados importantes, siendo más efectivas las actividades de control y vigilancia, para resumir se realizaron las siguientes acciones: 160 operativos contra la deforestación, minería ilegal, tráfico de fauna, otras. 106 Puestos de control en vías ppales del departamento, decomiso de 78 individuos de fauna silvestre objeto de tráfico y tenencia ilegal, decomiso preventivo de 287 m3 de madera, guadua y carbón vegetal producto de la tala y aprovechamiento, movilización y comercialización ilegal: Decomiso de 30 elementos por minería ilegal; 130 segimiento a empresas forestales; 44 actividades de Caseo en 11 municipios del Huila; 60 jornadas de capacitación a fuerza pública y comunidades; 1471 kg de Pez Basa incautado. </t>
  </si>
  <si>
    <t>Fortalecer la estrategia de control a la deforestación, conservación y uso sostenible de los bosques en el departamento del Huila</t>
  </si>
  <si>
    <t xml:space="preserve">Se suscribió el Comité de Tráfico de Flora y Fauna Silvestre, se cumplió al 100% con las metas propuestas, se realizó acompañamiento a las 32 Mesas locales contra la deforestación (MLCD); se realizaron 76 seguimientos a Empresas Forestales (EF) registradas y no registradas; se entregaron 20 Esquemas de reconocimiento de la procedencia legal (ERPL), se dió cumplimiento con el 100% de las actividades propuestas en la Agenda de Gobernanza Forestal concertada con el Ministerio de Ambiente y Desarrollo Sectorial sostenible (MADS); se realizó seguimiento al Acuerdo intersectorial por la madera legal  (AIMLH); se dió continuidad a la estrategia de Corresponsabilidad en la lucha contra los incendios foresales a través de acciones de capacitación y prevención, asi como de fortalecimiento a los  Consejos Municpales de gestión del riesgo de desastres (CMGRD). </t>
  </si>
  <si>
    <t>Porcentaje de la superficie cubierta por bosque natural</t>
  </si>
  <si>
    <t>Fortalecer la estrategia para la preservación, conservación, rehabilitación y/o reintroducción, control y seguimiento a la fauna silvestre</t>
  </si>
  <si>
    <t xml:space="preserve">Actualemente el CAV y los dos hogares de paso estan activos y con las condiciones adecuadas para la atención, manejo y recuperación de la fauna silvestre. Durante la vigencia ingresaron 1409 especímenes y a 1079 se les realizó disposición final. </t>
  </si>
  <si>
    <t>Porcentaje de ejecución de acciones en Gestión Ambiental Urbana  (IMG)</t>
  </si>
  <si>
    <t>Redes</t>
  </si>
  <si>
    <t>La CAM cuenta con una Red de Evaluación y Seguimiento de la calidad del aire, conformada por dos estaciones de monitoreo de PM10 ubicadas en la Alcaldía de Neiva y en las instalaciones de la CAM sede Central. En cada estación se realizaron 121 mediciones de PM10, lo que permitió calcular el promedio mensual de concentración de este contaminante. Los resultados obtenidos muestran que las concentraciones no superaron los límites máximos permisibles establecidos por la normativa.</t>
  </si>
  <si>
    <t>Porcentaje de estaciones que cumplen con el objetivo intermedio III de las guías de calidad del aire de la Organización Mundial de la Salud (OMS) en material particulado inferior a 2.5 micras (PM2.5)</t>
  </si>
  <si>
    <t>Pocentaje</t>
  </si>
  <si>
    <t xml:space="preserve">La CAM convocó y lideró la primera reunión del Consejo Territorial de Salud Ambiental (COTSA), con el objetivo de conformar mesas técnicas en áreas fundamentales como agua y saneamiento, calidad del aire, sustancias químicas, entornos saludables y cambio climático , se llevó a cabo el primer foro sobre salud mental y cambio climático, entre otras actividades. </t>
  </si>
  <si>
    <t>Operativos</t>
  </si>
  <si>
    <t xml:space="preserve">Se llevaron a cabo 45 operativos en colaboración con la Policía Ambiental y de Carreteras, enfocados en la evaluación de fuentes móviles. Se realizaron pruebas a un total de 132 vehículos, de los cuales 58 eran automóviles (44%) y 74 motocicletas (56%). </t>
  </si>
  <si>
    <t>Mapas</t>
  </si>
  <si>
    <t xml:space="preserve">Se realizaron un total de 642 visitas a establecimientos registrados en el aplicativo Respel </t>
  </si>
  <si>
    <t>Residuos peligrosos aprovechados y tratados</t>
  </si>
  <si>
    <t xml:space="preserve">Acciones de seguimiento a las metas de aprovechamiento de los Planes de Gestión Integral de Residuos Sólidos (PGIRS) </t>
  </si>
  <si>
    <t>Porcentaje de Planes de Gestión Integral de Residuos Sólidos (PGIRS) con seguimiento (IMG)</t>
  </si>
  <si>
    <t xml:space="preserve">Se realizó seguimiento  a las metas de aprovechamiento de los PGIRS, varios municipios han logrado cumplir con un alto porcentaje 100% : Acevedo, Isnos, San Agustín, Timaná, Elías, Saladoblanco, Pital, Garzón, Gigante, Suaza, Altamira, Aipe, Iquira, Baraya, Rivera, Yaguará, La Argentina, La Plata, Nátaga y Paicol.  Palestina (95%), Pitalito y Tesalia (83%).Tarqui, Hobo y Teruel (75%), los restanates estan por debajo del 50%, algunos no tienen metas de aprovechamiento. </t>
  </si>
  <si>
    <t>Seguimiento, control y asistencia tecnica a generadores y gestores de RCD</t>
  </si>
  <si>
    <t>Porcentaje de Generadores y gestores de Residuos de Construcción y Demolición - RCD con seguimiento</t>
  </si>
  <si>
    <t xml:space="preserve">Desde la Subdirección de Regulación y Calidad Ambiental se realizó seguimiento y control a los gestores de Residuos de construcción y demolición (RCD) autorizados por la Corporacion como Ciudad Limpia, Masseq proyectos e ingenieria y Construcciones Chagui Tovar S.A.S  cuya función es realizar la labor de recolección, transporte, aprovechamiento y/o disposición final de RCD. En conjunto con las direccoines territoriales se realizó seguimiento y control a los generadores inscritos de RCD  en la jurisdicción del cual la línea base del periodo de balance 2024 es de 94, así mismo se realizaron seguimientos a medidas preventivas y atendieron denuncias, dando un total de 182 visitas durante la vigencia 2024 </t>
  </si>
  <si>
    <t>Seguimiento, control y asistencia tecnica a Departamento de Gestión Ambiental - DGA</t>
  </si>
  <si>
    <t xml:space="preserve">Porcentaje de empresas obligadas a conformar el Departamento de Gestión Ambiental - DGA - con seguimiento </t>
  </si>
  <si>
    <t>Se prestó asesoría técnica para fortalecer los Departamentos de Gestión Ambiental (DGA) y se realizó un seguimiento al 100% que corresponden a 65 empresas del sector industrial en el Huila registradas ante la CAM.</t>
  </si>
  <si>
    <t>Acciones para el seguimiento a  Planes de Saneamiento y Manejo de Vertimientos –PSMV</t>
  </si>
  <si>
    <t>Porcentaje de Planes de Saneamiento y Manejo de Vertimientos (PSMV) con seguimiento  (IMG)</t>
  </si>
  <si>
    <t>Ejecutar los Planes de Manejo Ambiental de las Áreas Protegidas : Incluye la administración de las áreas protegidas regionales, el establecimiento de huertos, composteras, la construcción de hornillas ecoeficientes, entre otros, conforme se ha establecido en los planes de manejo</t>
  </si>
  <si>
    <t xml:space="preserve">Programa 3205 Ordenamiento ambiental territorial - Proyecto 320501 Planificación territorial y ambiental para un desarrollo sostenible. Este indicador está relacionado con una actividad: Formular y/o ajustar los PMAM. </t>
  </si>
  <si>
    <t xml:space="preserve">halvarado@cam.gov.co </t>
  </si>
  <si>
    <t>Rehabilitación</t>
  </si>
  <si>
    <t>Para el presente cuatrienio 2024-2027 la CAM no ha considerado prioritario nuevas declaratoria y enfocará sus acciones en la administración de las Áreas Protegidas ya declaradas y en la ejecución de sus planes de manejo ambiental.</t>
  </si>
  <si>
    <t>Año 0 (2023) (*)</t>
  </si>
  <si>
    <t>Para la presente vigencia no hay meta proyectada, sin embargo se ha participado en mesas técnicas en el marco de la Comisión Conjunta CEERCCO, para el establecimiento de la metodología de zonificación y régimen de usos de los complejos de páramos compartidos. Se suscribió acta de conformación de la Comisión conjunta el Complejo de Páramos Puracè-Guanacas-Coconuco. Se apoya el proceso de redelimitación del Complejo Cruz verde-Sumapaz.</t>
  </si>
  <si>
    <t xml:space="preserve">Programa 3203 Gestión integral del recurso hídrico - Proyecto 320302 Protección y conservación de cuencas abastecedoras. Este indicador está relacionado con cinco actividades: 1. Establecer la reforestación de áreas para la recuperación de la cobertura protectora del recurso hidrico. 2. Aislamiento de áreas para la protección del recurso hídrico, que abastece acueductos veredales y/o municipales. </t>
  </si>
  <si>
    <t xml:space="preserve">Programa 3201 Fortalecimiento del desempeño ambiental de los sectores productivos - Proyecto 320101 Sectores productivos sostenibles. Este indicador está relacionado con cinco actividades:1. Incrementar el número de empresas que se desempeñan como negocios verdes en el departamento. 2. Participación en eventos de promoción de los negocios verdes. 3. Incrementar los ingresos generados por los negocios verdes en el departamento. 4. Porcentaje de negocios verdes verificados con sistema de divulgación. 5. Cumplimiento de los planes de mejora de los negocios verdes. </t>
  </si>
  <si>
    <t>Programa 3299 Fortalecimiento de la gestión y dirección del Sector Ambiente y Desarrollo Sostenible - Proyecto 329902 Control a la correcta utilización de los recursos naturales renovables. Este indicador está relacionado con 5 actividades: 1. Redes y estaciones de monitoreo de aire en operación. 2. Acompañamiento y asistencia técnica en la construcción y seguimiento a los planes de silvicultura urbana. 3. Participación en los comités técnicos de salud ambiental - COTSA. 4. Operativos de seguimiento, monitoreo y control a fuentes moviles. 5. Acciones para el seguimiento, control y asistencia tecnica a generadores de RESPEL y especiales.</t>
  </si>
  <si>
    <t>Programa 3299 Fortalecimiento de la gestión y dirección del Sector Ambiente y Desarrollo Sostenible - Proyecto 329902 Control a la correcta utilización de los recursos naturales renovables. Este indicador está relacionado con una actividad: Optimizar los tiempos en tramitar permisos  ambientales que se radiquen ante la autoridad ambiental regional.</t>
  </si>
  <si>
    <t>TP.V. Tiempo efectivo de duración del trámite de otorgamiento de una concesion de agua (número de días)</t>
  </si>
  <si>
    <t>Programa 3201 Fortalecimiento del desempeño ambiental de los sectores productivos - Proyecto 320101 Sectores productivos sostenibles. Este indicador está relacionado con seis actividades: 1. Suscribir y/o renovar instrumentos de articulación entre los diferentes sectores productivos, entes territoriales, entidades públicas y privadas. 2. Apoyar a los subsectores productivos para la implementación de proyectos pilotos o iniciativas de reconversión a sistemas de producción sostenible y economía circular. 3. Capacitaciones ambientales para mejorar las prácticas de los sectortes productivos. 4. Sectores que a través de proyectos piloto, alcanzan el 30% de sus residuos tratados y/o aprovechados.</t>
  </si>
  <si>
    <t>Participación en 6 Consejos municipales de cambio climático.</t>
  </si>
  <si>
    <t>Asistencia técnica regional en Cambio Climático y Gestión del Riesgo de Desastres a 37 municipios</t>
  </si>
  <si>
    <t>18 asistencias técnicas individuales a municipios en la incorporación del componente de Cambio Climático en instrumentos de gestión y planificación</t>
  </si>
  <si>
    <t>Altamira, Acevedo, Aipe, Campoalegre, Garzón, Guadalupe, Hobo, Iquira, Isnos, Neiva, Paicol, Palestina, Rivera, Santa María, Suaza, Timaná, Yaguará y Pitalito.</t>
  </si>
  <si>
    <t>Participación en 14 eventos, jornadas de sensibilización y formación en torno al Plan Huila 2050 y el componente Cambio Climático</t>
  </si>
  <si>
    <t>3 sesiones de trabajo del Consejo Departamental de cambio Climático y Clúster de innovación e investigación en Soluciones basadas en Naturaleza SbN.</t>
  </si>
  <si>
    <t>11 Participaciones en la Mesa técnica Agroclimática del Huila.</t>
  </si>
  <si>
    <t>Creación de 5 Consejos Municipales de Cambio Climático</t>
  </si>
  <si>
    <t>2 Aesorias técnicas para la estructuración de planes municipales o rutas de Cambio Climático municipales.</t>
  </si>
  <si>
    <t>2 Cursos de formulación de proyectos en Soluciones basadas en Naturaleza a los integrantes del Consejo departamental de Cambio Climático y el Clúster de innovación e investigación en Soluciones basadas en Naturaleza, para el fortalecimeinto de capacidades en los territorios.</t>
  </si>
  <si>
    <t>Se recibieron 3.434 y se atendieron 3.324 (97%) solicitudes de permisos, autorizaciones, concesiones y licencias ambientales; el 27.4% corresponde a trámite Auto Liquidación de Evaluación, el 22.3% a Permisos de aprovechamiento forestal, 19,7% a Concesiones de agua superficial, 17,6% a salvoconductos, y el 13,4.% a otros tipos de solicitudes</t>
  </si>
  <si>
    <t>Se logró realizar 4.042 seguimientos de verificación al cumplimiento de los compromisos ambientales establecidos en los actos administrativos que otorgaron el uso y aprovechamiento de los recursos naturales.</t>
  </si>
  <si>
    <t>Durante el periodo se resolvió con acto administrativo de fondo 4.413 denuncias de las cuales 616 terminaron en sanción y 3.797 con resolución de cesación de procedimiento o archivo por el cumplimiento de la amonestación, o no lograr determinar el presunto infractor.</t>
  </si>
  <si>
    <t>Se avanzó en los estudios de AVR de los Centros poblados de Timaná, rural Timaná, El Agrado y Quebrada Yaguilga con la metodología, cronograma, plan de trabajo, recopilación, revisión y análisis de información secundaria. Adicionalmente, se adelantó la topografía y cartografía de los Municipios del Agrado y La Quebrada Yaguilga.</t>
  </si>
  <si>
    <t>Algodoncillo Gigante Calotropis procera 
Lechugilla africana de agua Pistia stratiotes 
Espada africana- Lengua de Suegra Dracaena trifasciata 
Acahual Tithonia diversifolia 
Tulipán Africano Spathodea campanulata
Estrellita Hippobroma longiflora 
Pepino Cimarrón Momordica charantia 
Crespililla de Cola Pteridium caudatum 
Falso cactus Euphorbia ingens 
Higuerilla - higuera del diablo Ricinus communis
acacia negra Acacia decurrens 
Retamo liso Genista monspessulana 
Retano espinoso Ulex europaeus 
Neem de la India Azadirachta indica 
Helecho Serrucho Nephrolepis cordifolia
Orquídea Monja Africana Eulophia maculata 
Árbol Chino de la Emperatriz Paulownia tomentosa
Pasto En Rollo Japonés Cenchrus clandestinus 
Bermejo Africano Hyparrhenia rufa 
Camalote Megathyrsus maximus 
Candiguero Melinis minutiflora
Brizanta Urochloa decumbens 
Buchón de agua Eichhornia crassipes 
Jazmin - Matandrea Hedychium coronarium 
Ojo de poeta Thunbergia alata
Balsamia, madamia o alegria (sures asia) Impatiens walleriana</t>
  </si>
  <si>
    <t>Caracol Africano Achatina fulica 
Caracol de Tierra Helix aspersa 
Coqui Antillano Eleutherodactylus johnstonei
Capuchino tricolor Lonchura malacca
Pez Oscar Astronotus ocellatus
Sábalo Brycon amazonicus
Carpa cabezona Hypophthalmichthys nobilis
Carpa herbívora Ctenopharyngodon idella
Carpa común Cyprinus carpio
Lobina negra Micropterus salmoide
Pez basa Pangasianodon hypophthalmus
Pirarucú Arapaima gigas
Mojarrita de pecho rojo Coptodon rendalli
Tilapia Negra Oreochromis mossambicus
Tilapia nilotica Oreochromis niloticus
Tilapia roja Oreochromis spp
Pez Molly Poecilia latipinna
Guppy Poecilia reticulata
Topote mexicano Poecilia sphenops
Trucha común Salmo trutta
Trucha de arroyo Salvelinus fontinalis
Tucunaré Cichla ocellaris
Cachama Colossoma macropomum
Heros Heros sp
Cachama blanca Piaractus brachypomus
Cachama Piaractus orinoquensis
ola de espada Xiphophorus hellerii
Platy Xiphophorus maculatus
Trucha arcoíris Oncorhynchus mykiss</t>
  </si>
  <si>
    <r>
      <t>Hoja Metodológica de referencia:</t>
    </r>
    <r>
      <rPr>
        <sz val="9"/>
        <rFont val="Calibri"/>
        <family val="2"/>
        <scheme val="minor"/>
      </rPr>
      <t xml:space="preserve"> MADS (2016). </t>
    </r>
    <r>
      <rPr>
        <i/>
        <sz val="9"/>
        <rFont val="Calibri"/>
        <family val="2"/>
        <scheme val="minor"/>
      </rPr>
      <t>Hoja metodológica de Porcentaje de Procesos Sancionatorios Resueltos (Versión 1.0).</t>
    </r>
    <r>
      <rPr>
        <sz val="9"/>
        <rFont val="Calibri"/>
        <family val="2"/>
        <scheme val="minor"/>
      </rPr>
      <t xml:space="preserve"> Ministerio de Ambiente y Desarrollo Sostenible, DGOAT-SINA.</t>
    </r>
  </si>
  <si>
    <r>
      <t>E</t>
    </r>
    <r>
      <rPr>
        <sz val="9"/>
        <rFont val="Calibri"/>
        <family val="2"/>
        <scheme val="minor"/>
      </rPr>
      <t>l indicador mide el cumplimiento por parte de la autoridad ambiental en la gestión de los procesos sancionatorios abiertos, con relación a la ocurrencia de infracciones en materia ambiental en su jurisdicción.</t>
    </r>
  </si>
  <si>
    <r>
      <t xml:space="preserve">PPSR </t>
    </r>
    <r>
      <rPr>
        <vertAlign val="subscript"/>
        <sz val="9"/>
        <rFont val="Calibri"/>
        <family val="2"/>
        <scheme val="minor"/>
      </rPr>
      <t>t</t>
    </r>
    <r>
      <rPr>
        <sz val="9"/>
        <rFont val="Calibri"/>
        <family val="2"/>
        <scheme val="minor"/>
      </rPr>
      <t xml:space="preserve"> = Porcentaje de Procesos Sancionatorios Resueltos, en el tiempo t.</t>
    </r>
  </si>
  <si>
    <r>
      <t xml:space="preserve">ADR </t>
    </r>
    <r>
      <rPr>
        <vertAlign val="subscript"/>
        <sz val="9"/>
        <rFont val="Calibri"/>
        <family val="2"/>
        <scheme val="minor"/>
      </rPr>
      <t>t</t>
    </r>
    <r>
      <rPr>
        <sz val="9"/>
        <rFont val="Calibri"/>
        <family val="2"/>
        <scheme val="minor"/>
      </rPr>
      <t xml:space="preserve"> = Número de actos administrativos de determinación de la responsabilidad expedidos, en el tiempo t.</t>
    </r>
  </si>
  <si>
    <r>
      <t xml:space="preserve">ACP </t>
    </r>
    <r>
      <rPr>
        <vertAlign val="subscript"/>
        <sz val="9"/>
        <rFont val="Calibri"/>
        <family val="2"/>
        <scheme val="minor"/>
      </rPr>
      <t>t</t>
    </r>
    <r>
      <rPr>
        <sz val="9"/>
        <rFont val="Calibri"/>
        <family val="2"/>
        <scheme val="minor"/>
      </rPr>
      <t xml:space="preserve"> = Número de actos administrativos de cesación de procedimiento expedidos, en el tiempo t.</t>
    </r>
  </si>
  <si>
    <t>Se realizó la compilación de la información existente en la Corporación y el análisis para abordar el fallo que obliga a la CAM a elaborar el “Plan de Manejo Ambiental de Microcuencas (PMAM)”, de la microcuenca de las quebradas Aguas Calientes, El Piñal, El Salado y La Manga del municipio de Rivera, priorizando la atención al componente de Riesgo, para lo lo cual se  suscribió el convenio No. 48/24, entre la Gobernación del Huila y la CAM</t>
  </si>
  <si>
    <t>Se inició el proceso de protocalización de los acuerdos del PMA de DRMI Cerro Banderas Ojo Blanco (Aprobación de vigencias futuras mediante Acuerdo No. 20 de 2024)
Se realizaron reuniones de la comisión de Áreas Protegidas del Consejo Directivo para la revisión de la propuesta de actualización del PMA del DRMI Tatacoa, quedando lista la revisión para ser presentada ante plenaria de Consejo Directivo para trámite de adopción en enero de 2025</t>
  </si>
  <si>
    <t xml:space="preserve">Con el Instituto de Hidrología, Meteorología y Estudios Ambientales (IDEAM), se culminó al 100% el Convenio Interadministrativo 2024 CAM - IDEAM. Este convenio tuvo como objetivo aunar esfuerzos técnicos, humanos y económicos entre ambas entidades para mantener y validar, bajo los estándares del IDEAM, doce (12) estaciones de la red hidrológica departamental y garantizar la continuidad del "Programa de Monitoreo de Calidad y Cantidad de Aguas Superficiales" mediante dos (2) campañas de monitoreo en cuarenta y tres (43) estaciones ubicadas en el Río Magdalena y sus principales afluentes.
En paralelo, se llegó al 89,16% de cumplimiento físico, enfocado en el análisis especializado de laboratorio para muestreos y contramuestreos en puntos de monitoreo definidos en los Planes de Ordenación del Recurso Hídrico (PORH) y otros puntos establecidos por la CAM. Este contrato apoya el ejercicio de autoridad ambiental en el marco de la Política Nacional para la Gestión Integral del Recurso Hídrico (PNGIRH).          </t>
  </si>
  <si>
    <t xml:space="preserve">Con relacion al seguimiento de los PUEAA, se llevaron a cabo 1808 seguimiento a PUEAA: 955 a corrientes reglamentadas y 853 a corrientes  no reglamentadas </t>
  </si>
  <si>
    <t xml:space="preserve">Se ejecutó el proyecto alineado con las políticas del Ministerio de Ambiente y Desarrollo Sostenible. Se está llevando a cabo la aplicación de quiz de saberes y encuestas a los visitantes de los SENDICAM que permite evaluar la satisfacción de la guianza e identificar fortalezas y oportunidades de mejora en este espacio- Realización de murales en 21 municipios; Funciamiento de los 37 CIDEAS Municpales. </t>
  </si>
  <si>
    <t>Se ejecutaron acciones dentro de los 4 Planes de Ordenación  POMCA del Rio Suaza, Río Guarapas,  Rio Loro, Río Ceibas y Otros Afluentes Directos al Magdalena, Rio Yaguará y en los PMAM de la  Quebrada Yaguilga, Quebrada Garzón.y Quebrada  Barbillas. Entre las acciones se destacan: Acompañamiento y asistencia tecnica, Seguimiento a inversiones realizadas (SMTA, Pozos septiccos, semitechos, huertas caseras), capacitaciones  a organizaciones de base comunitaria e instituciones en diferentes temas.</t>
  </si>
  <si>
    <t xml:space="preserve">Se desarrollaron jornadas de capacitación y orientación respecto a la formulación y seguimiento a la implementación de los Planes de Silvicultura Urbana –PSU dirigida a las 37 Alcaldías Municipales. A la fecha 17 municipios no han presentado el PSU, nueve (9)  tienen PSU aprobado y formulados y 11 municipios  con requerimiento. </t>
  </si>
  <si>
    <t>Se realizó seguimiento por parte de cada Dirección Territorial, al 100% de PSMVs vigentes en la jurisdicción de la CAM para el segundo semestre, completando así los dos seguimientos establecidos normativamente por cada año de ejecución.  Durante la vigencia se realizó el seguimiento a las 37 cabeceras municipales del departamento, 18 presentan aprobación de los Planes de Saneamiento y Manejo de Vertimiento – PSMV de los cuales nueve (9) municipios, cumplieron para este corte, las metas programadas en relación con el cronograma del PSMV y actividades en el saneamiento, seis (6) municipios se encuentran con cumplimiento entre el 70 y 90% y dos (2) por debajo del 70%.</t>
  </si>
  <si>
    <t>Se realizó seguimiento por parte de cada Dirección Territorial, al 100% de PSMVs vigentes en la jurisdicción de la CAM.  Durante la vigencia se realizó el seguimiento a las 37 cabeceras municipales del departamento, 18 presentan aprobación de los Planes de Saneamiento y Manejo de Vertimiento – PSMV. Así mismo se realizaron serguimientos a los PSMVs aprobados en 10 centros poblados.</t>
  </si>
  <si>
    <t>En el marco de la alianza con la Fundación Conservación Internacional –CI dentro del Pacto HYLEA, que tiene como objetivo el desarrollo sostenible del Corredor Andino Amazónico, se realizaron 10,44 Has de reforestación en los municipios de Rivera, Suaza, Acevedo, Guadalupe y Colombia.
Además 10 Ha en Neiva</t>
  </si>
  <si>
    <t>Se realizó la contratación de 80.995 metros lineales, en alianza con: Gobernación del Huila, Municipios de La Plata e Iquira, Fundación Conservación Internacional – CI, ASOMSURCA y la Empresa Forestal del Huila S.A, para una inversión total de $1.907.194.724.
En la vigencia se protegieron 2.622 Has con aislamiento para la protección del recurso hídrico.</t>
  </si>
  <si>
    <t xml:space="preserve">Se implementaron las líneas estratégicas que componen el Plan de Conservación de las Especies Amenazadas del departamento del Huila ( 8 especies)  Se actualizó el reporte de especies resgistradas para el Huila, asi como el listado de especies amenazadas teniendo en cuenta la resolución del MADS 126-2024. </t>
  </si>
  <si>
    <t>En la vigencia del año 2024 se realizaron 4.334 seguimientos a concesiones de aguas superficiales en corrientes hídricas reglamentadas  de un total de 4.417 seguimientos a PCA.</t>
  </si>
  <si>
    <t xml:space="preserve">
Se realizó la y validó la información disponible de los 3729 registros en los diferentes subsistemas bajo la competencia del IDEAM que hacen parte del Sistema de Información Ambiental de Colombia – SIAC. (SISAIRE, SNIF, SIRH, PCB, RUA y RESPEL cumpliendo al 100% con la meta establecida para la vigencia) 
</t>
  </si>
  <si>
    <t xml:space="preserve">La Corporación en la vigencia 2025 iniciará  la reglamentación del Rio Fortalecillas.
</t>
  </si>
  <si>
    <t>DIRECCIONES TERRITORIALES NORTE, CENTRO, OCCIDENTE Y SUR; SUBDIRECCIÓN DE REGULACIÓN Y CALIDAD AMBIENTAL</t>
  </si>
  <si>
    <t>CAROLINA TRUJILLO CASANOVA; CARMEN LORENA CORONADO ROJAS; NIXON FERNELLY CELIS VELA; CARLOS ANDRES GONZALEZ TORRES; JUAN CARLOS ORTIZ CUÉLLAR</t>
  </si>
  <si>
    <t>DIRECTORES TERRITORIALES NORTE, CENTRO, OCCIDENTE Y SUR; SUBDIRECTOR DE REGULACIÓN Y CALIDAD AMBIENTAL</t>
  </si>
  <si>
    <t xml:space="preserve">ctrujillo@cam.gov.co; lcoronado@cam.gov.co; ncelis@cam.gov.co; cgonzalez@cam.gov.co; jortiz@cam.gov.co </t>
  </si>
  <si>
    <t>3214864583; 3123961830; 3114437155; 3212408470; 3133539818</t>
  </si>
  <si>
    <t>DIRECCIONES TERRITORIALES NORTE, CENTRO, OCCIDENTE Y SUR</t>
  </si>
  <si>
    <t>CAROLINA TRUJILLO CASANOVA; CARMEN LORENA CORONADO ROJAS; NIXON FERNELLY CELIS VELA; CARLOS ANDRES GONZALEZ TORRES</t>
  </si>
  <si>
    <t>DIRECTORES TERRITORIALES NORTE, CENTRO, OCCIDENTE Y SUR</t>
  </si>
  <si>
    <t xml:space="preserve">ctrujillo@cam.gov.co; lcoronado@cam.gov.co; ncelis@cam.gov.co; cgonzalez@cam.gov.co </t>
  </si>
  <si>
    <t>3214864583; 3123961830; 3114437155; 3212408470</t>
  </si>
  <si>
    <t>Subdirección de Regulación y Calidad Ambiental, Subdirección de Gestión Ambiental</t>
  </si>
  <si>
    <t>Juan Carlos Ortiz Cuéllar, Deyci Martina Cabrera Ochoa</t>
  </si>
  <si>
    <t>jortiz@cam.gov.co; dcabrera@cam.gov.co</t>
  </si>
  <si>
    <t>Javier Ernesto Collazos - Osiris Peralta - Huberney Alvarado Nuñez</t>
  </si>
  <si>
    <t>Profesional Especializados</t>
  </si>
  <si>
    <t>jcollazos@cam.gov.co - operalta@cam.gov.co - halvarado@cam.gov.co</t>
  </si>
  <si>
    <t>3183489557 - 3138863455 - 3123525758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</si>
</sst>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4" formatCode="_-&quot;$&quot;\ * #,##0.00_-;\-&quot;$&quot;\ * #,##0.00_-;_-&quot;$&quot;\ * &quot;-&quot;??_-;_-@_-"/>
    <numFmt numFmtId="43" formatCode="_-* #,##0.00_-;\-* #,##0.00_-;_-* &quot;-&quot;??_-;_-@_-"/>
    <numFmt numFmtId="164" formatCode="0.0"/>
    <numFmt numFmtId="165" formatCode="_-* #,##0_-;\-* #,##0_-;_-* &quot;-&quot;??_-;_-@_-"/>
    <numFmt numFmtId="166" formatCode="_(* #,##0_);_(* \(#,##0\);_(* &quot;-&quot;??_);_(@_)"/>
    <numFmt numFmtId="167" formatCode="0.0%"/>
    <numFmt numFmtId="168" formatCode="_-* #,##0_-;\-* #,##0_-;_-* &quot;-&quot;??_-;_-@"/>
    <numFmt numFmtId="169" formatCode="[$$-240A]\ #,##0"/>
    <numFmt numFmtId="170" formatCode="#,##0.00\ &quot;€&quot;"/>
    <numFmt numFmtId="171" formatCode="[$$-240A]\ #,##0.00"/>
    <numFmt numFmtId="172" formatCode="_(&quot;$&quot;\ * #,##0.00_);_(&quot;$&quot;\ * \(#,##0.00\);_(&quot;$&quot;\ * &quot;-&quot;??_);_(@_)"/>
    <numFmt numFmtId="173" formatCode="_-&quot;$&quot;\ * #,##0_-;\-&quot;$&quot;\ * #,##0_-;_-&quot;$&quot;\ * &quot;-&quot;??_-;_-@_-"/>
  </numFmts>
  <fonts count="67" x14ac:knownFonts="1">
    <font>
      <sz val="11"/>
      <color theme="1"/>
      <name val="Calibri"/>
      <family val="2"/>
      <scheme val="minor"/>
    </font>
    <font>
      <sz val="11"/>
      <color rgb="FF006100"/>
      <name val="Calibri"/>
      <family val="2"/>
      <scheme val="minor"/>
    </font>
    <font>
      <b/>
      <sz val="11"/>
      <color rgb="FF000000"/>
      <name val="Calibri"/>
      <family val="2"/>
      <scheme val="minor"/>
    </font>
    <font>
      <b/>
      <sz val="9"/>
      <color rgb="FF000000"/>
      <name val="Calibri"/>
      <family val="2"/>
      <scheme val="minor"/>
    </font>
    <font>
      <sz val="9"/>
      <color rgb="FF000000"/>
      <name val="Calibri"/>
      <family val="2"/>
      <scheme val="minor"/>
    </font>
    <font>
      <b/>
      <i/>
      <sz val="9"/>
      <color rgb="FF000000"/>
      <name val="Calibri"/>
      <family val="2"/>
      <scheme val="minor"/>
    </font>
    <font>
      <i/>
      <sz val="9"/>
      <color rgb="FF000000"/>
      <name val="Calibri"/>
      <family val="2"/>
      <scheme val="minor"/>
    </font>
    <font>
      <sz val="9"/>
      <color theme="1"/>
      <name val="Calibri"/>
      <family val="2"/>
      <scheme val="minor"/>
    </font>
    <font>
      <sz val="8"/>
      <color rgb="FF000000"/>
      <name val="Calibri"/>
      <family val="2"/>
      <scheme val="minor"/>
    </font>
    <font>
      <sz val="9"/>
      <color rgb="FF000000"/>
      <name val="Calibri"/>
      <family val="2"/>
    </font>
    <font>
      <sz val="7"/>
      <color rgb="FF000000"/>
      <name val="Times New Roman"/>
      <family val="1"/>
    </font>
    <font>
      <vertAlign val="subscript"/>
      <sz val="9"/>
      <color rgb="FF000000"/>
      <name val="Calibri"/>
      <family val="2"/>
      <scheme val="minor"/>
    </font>
    <font>
      <b/>
      <u/>
      <sz val="9"/>
      <color rgb="FF000000"/>
      <name val="Calibri"/>
      <family val="2"/>
      <scheme val="minor"/>
    </font>
    <font>
      <i/>
      <sz val="7"/>
      <color rgb="FF000000"/>
      <name val="Times New Roman"/>
      <family val="1"/>
    </font>
    <font>
      <sz val="10"/>
      <color theme="1"/>
      <name val="Calibri"/>
      <family val="2"/>
      <scheme val="minor"/>
    </font>
    <font>
      <u/>
      <sz val="9"/>
      <color rgb="FF000000"/>
      <name val="Calibri"/>
      <family val="2"/>
      <scheme val="minor"/>
    </font>
    <font>
      <sz val="9"/>
      <color rgb="FF000000"/>
      <name val="Symbol"/>
      <family val="1"/>
      <charset val="2"/>
    </font>
    <font>
      <u/>
      <sz val="11"/>
      <color theme="10"/>
      <name val="Calibri"/>
      <family val="2"/>
      <scheme val="minor"/>
    </font>
    <font>
      <sz val="12"/>
      <color rgb="FF000000"/>
      <name val="Calibri"/>
      <family val="2"/>
    </font>
    <font>
      <sz val="7"/>
      <color rgb="FF000000"/>
      <name val="Calibri"/>
      <family val="2"/>
      <scheme val="minor"/>
    </font>
    <font>
      <b/>
      <i/>
      <sz val="9"/>
      <color indexed="8"/>
      <name val="Calibri"/>
      <family val="2"/>
      <scheme val="minor"/>
    </font>
    <font>
      <sz val="11"/>
      <color theme="1"/>
      <name val="Calibri"/>
      <family val="2"/>
      <scheme val="minor"/>
    </font>
    <font>
      <b/>
      <sz val="11"/>
      <color theme="1"/>
      <name val="Calibri"/>
      <family val="2"/>
      <scheme val="minor"/>
    </font>
    <font>
      <sz val="10"/>
      <color rgb="FF006100"/>
      <name val="Calibri"/>
      <family val="2"/>
      <scheme val="minor"/>
    </font>
    <font>
      <u/>
      <sz val="10"/>
      <color theme="10"/>
      <name val="Calibri"/>
      <family val="2"/>
      <scheme val="minor"/>
    </font>
    <font>
      <sz val="10"/>
      <color rgb="FF000000"/>
      <name val="Calibri"/>
      <family val="2"/>
      <scheme val="minor"/>
    </font>
    <font>
      <sz val="18"/>
      <color rgb="FF000000"/>
      <name val="Calibri"/>
      <family val="2"/>
      <scheme val="minor"/>
    </font>
    <font>
      <sz val="9"/>
      <color rgb="FFFF0000"/>
      <name val="Calibri"/>
      <family val="2"/>
      <scheme val="minor"/>
    </font>
    <font>
      <sz val="8"/>
      <color theme="1"/>
      <name val="Calibri"/>
      <family val="2"/>
      <scheme val="minor"/>
    </font>
    <font>
      <b/>
      <sz val="8"/>
      <color rgb="FF000000"/>
      <name val="Calibri"/>
      <family val="2"/>
      <scheme val="minor"/>
    </font>
    <font>
      <sz val="10"/>
      <name val="Arial Narrow"/>
      <family val="2"/>
    </font>
    <font>
      <b/>
      <sz val="12"/>
      <name val="Arial Narrow"/>
      <family val="2"/>
    </font>
    <font>
      <sz val="10"/>
      <name val="Arial"/>
      <family val="2"/>
    </font>
    <font>
      <b/>
      <sz val="10"/>
      <name val="Arial Narrow"/>
      <family val="2"/>
    </font>
    <font>
      <b/>
      <sz val="10"/>
      <name val="Arial"/>
      <family val="2"/>
    </font>
    <font>
      <b/>
      <sz val="11"/>
      <color theme="1"/>
      <name val="Arial Narrow"/>
      <family val="2"/>
    </font>
    <font>
      <b/>
      <sz val="9"/>
      <color theme="1"/>
      <name val="Verdana"/>
      <family val="2"/>
    </font>
    <font>
      <b/>
      <sz val="9"/>
      <name val="Verdana"/>
      <family val="2"/>
    </font>
    <font>
      <sz val="9"/>
      <color theme="1"/>
      <name val="Verdana"/>
      <family val="2"/>
    </font>
    <font>
      <sz val="10"/>
      <color theme="1"/>
      <name val="Arial Narrow"/>
      <family val="2"/>
    </font>
    <font>
      <b/>
      <sz val="10"/>
      <color theme="1"/>
      <name val="Arial Narrow"/>
      <family val="2"/>
    </font>
    <font>
      <sz val="10"/>
      <color rgb="FF000000"/>
      <name val="Arial Narrow"/>
      <family val="2"/>
    </font>
    <font>
      <sz val="8"/>
      <name val="Calibri"/>
      <family val="2"/>
      <scheme val="minor"/>
    </font>
    <font>
      <sz val="9"/>
      <color indexed="81"/>
      <name val="Tahoma"/>
      <family val="2"/>
    </font>
    <font>
      <b/>
      <sz val="9"/>
      <color indexed="81"/>
      <name val="Tahoma"/>
      <family val="2"/>
    </font>
    <font>
      <b/>
      <sz val="9"/>
      <name val="Arial Narrow"/>
      <family val="2"/>
    </font>
    <font>
      <b/>
      <sz val="7"/>
      <name val="Arial Narrow"/>
      <family val="2"/>
    </font>
    <font>
      <sz val="7"/>
      <name val="Arial Narrow"/>
      <family val="2"/>
    </font>
    <font>
      <u/>
      <sz val="7"/>
      <name val="Arial Narrow"/>
      <family val="2"/>
    </font>
    <font>
      <sz val="9"/>
      <color indexed="8"/>
      <name val="Calibri"/>
      <family val="2"/>
    </font>
    <font>
      <sz val="9"/>
      <name val="Calibri"/>
      <family val="2"/>
      <scheme val="minor"/>
    </font>
    <font>
      <u/>
      <sz val="9"/>
      <color theme="10"/>
      <name val="Calibri"/>
      <family val="2"/>
      <scheme val="minor"/>
    </font>
    <font>
      <sz val="11"/>
      <color rgb="FFFF0000"/>
      <name val="Calibri"/>
      <family val="2"/>
      <scheme val="minor"/>
    </font>
    <font>
      <sz val="11"/>
      <name val="Calibri"/>
      <family val="2"/>
    </font>
    <font>
      <sz val="11"/>
      <name val="Calibri"/>
      <family val="2"/>
      <scheme val="minor"/>
    </font>
    <font>
      <sz val="11"/>
      <name val="Arial"/>
      <family val="2"/>
    </font>
    <font>
      <sz val="10"/>
      <name val="Calibri"/>
      <family val="2"/>
    </font>
    <font>
      <b/>
      <sz val="14"/>
      <name val="Arial"/>
      <family val="2"/>
    </font>
    <font>
      <sz val="14"/>
      <name val="Arial"/>
      <family val="2"/>
    </font>
    <font>
      <b/>
      <sz val="11"/>
      <name val="Calibri"/>
      <family val="2"/>
      <scheme val="minor"/>
    </font>
    <font>
      <b/>
      <i/>
      <sz val="9"/>
      <name val="Calibri"/>
      <family val="2"/>
      <scheme val="minor"/>
    </font>
    <font>
      <i/>
      <sz val="9"/>
      <name val="Calibri"/>
      <family val="2"/>
      <scheme val="minor"/>
    </font>
    <font>
      <sz val="10"/>
      <name val="Calibri"/>
      <family val="2"/>
      <scheme val="minor"/>
    </font>
    <font>
      <u/>
      <sz val="11"/>
      <name val="Calibri"/>
      <family val="2"/>
      <scheme val="minor"/>
    </font>
    <font>
      <b/>
      <u/>
      <sz val="9"/>
      <name val="Calibri"/>
      <family val="2"/>
      <scheme val="minor"/>
    </font>
    <font>
      <b/>
      <sz val="9"/>
      <name val="Calibri"/>
      <family val="2"/>
      <scheme val="minor"/>
    </font>
    <font>
      <vertAlign val="subscript"/>
      <sz val="9"/>
      <name val="Calibri"/>
      <family val="2"/>
      <scheme val="minor"/>
    </font>
  </fonts>
  <fills count="40">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rgb="FFD9D9D9"/>
        <bgColor indexed="64"/>
      </patternFill>
    </fill>
    <fill>
      <patternFill patternType="solid">
        <fgColor rgb="FFF7CAAC"/>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indexed="41"/>
        <bgColor indexed="64"/>
      </patternFill>
    </fill>
    <fill>
      <patternFill patternType="solid">
        <fgColor indexed="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CFFFF"/>
        <bgColor rgb="FFCCFFFF"/>
      </patternFill>
    </fill>
    <fill>
      <patternFill patternType="solid">
        <fgColor rgb="FFCCFFCC"/>
        <bgColor rgb="FFCCFFCC"/>
      </patternFill>
    </fill>
    <fill>
      <patternFill patternType="solid">
        <fgColor rgb="FFFFCC99"/>
        <bgColor rgb="FFFFCC99"/>
      </patternFill>
    </fill>
    <fill>
      <patternFill patternType="solid">
        <fgColor rgb="FFCCFFCC"/>
        <bgColor indexed="64"/>
      </patternFill>
    </fill>
    <fill>
      <patternFill patternType="solid">
        <fgColor rgb="FFFFFF99"/>
        <bgColor rgb="FFFFFF99"/>
      </patternFill>
    </fill>
    <fill>
      <patternFill patternType="solid">
        <fgColor rgb="FFFFFF00"/>
        <bgColor rgb="FFFFFF00"/>
      </patternFill>
    </fill>
    <fill>
      <patternFill patternType="solid">
        <fgColor theme="7" tint="0.59999389629810485"/>
        <bgColor rgb="FFFF99CC"/>
      </patternFill>
    </fill>
    <fill>
      <patternFill patternType="solid">
        <fgColor theme="7" tint="0.59999389629810485"/>
        <bgColor rgb="FFFFFF00"/>
      </patternFill>
    </fill>
    <fill>
      <patternFill patternType="solid">
        <fgColor rgb="FFFF99CC"/>
        <bgColor rgb="FFFF99CC"/>
      </patternFill>
    </fill>
    <fill>
      <patternFill patternType="solid">
        <fgColor rgb="FFFF00FF"/>
        <bgColor rgb="FFFF00FF"/>
      </patternFill>
    </fill>
    <fill>
      <patternFill patternType="solid">
        <fgColor rgb="FF00FF00"/>
        <bgColor rgb="FF00FF00"/>
      </patternFill>
    </fill>
    <fill>
      <patternFill patternType="solid">
        <fgColor rgb="FF66FF66"/>
        <bgColor rgb="FF66FF66"/>
      </patternFill>
    </fill>
    <fill>
      <patternFill patternType="solid">
        <fgColor rgb="FF99FF99"/>
        <bgColor rgb="FF99FF99"/>
      </patternFill>
    </fill>
    <fill>
      <patternFill patternType="solid">
        <fgColor rgb="FFCCFFCC"/>
        <bgColor rgb="FFFFFF00"/>
      </patternFill>
    </fill>
    <fill>
      <patternFill patternType="solid">
        <fgColor theme="0"/>
        <bgColor theme="0"/>
      </patternFill>
    </fill>
    <fill>
      <patternFill patternType="solid">
        <fgColor rgb="FFCCFFCC"/>
        <bgColor rgb="FF99FFCC"/>
      </patternFill>
    </fill>
    <fill>
      <patternFill patternType="solid">
        <fgColor rgb="FFFFFFFF"/>
        <bgColor indexed="64"/>
      </patternFill>
    </fill>
    <fill>
      <patternFill patternType="solid">
        <fgColor theme="0"/>
        <bgColor rgb="FF2E75B5"/>
      </patternFill>
    </fill>
    <fill>
      <patternFill patternType="solid">
        <fgColor theme="4" tint="0.39997558519241921"/>
        <bgColor rgb="FFCCFFCC"/>
      </patternFill>
    </fill>
    <fill>
      <patternFill patternType="solid">
        <fgColor theme="4" tint="0.39997558519241921"/>
        <bgColor rgb="FFFFFF00"/>
      </patternFill>
    </fill>
  </fills>
  <borders count="7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double">
        <color rgb="FFFF8001"/>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indexed="8"/>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s>
  <cellStyleXfs count="28">
    <xf numFmtId="0" fontId="0" fillId="0" borderId="0"/>
    <xf numFmtId="0" fontId="1" fillId="2" borderId="0" applyNumberFormat="0" applyBorder="0" applyAlignment="0" applyProtection="0"/>
    <xf numFmtId="0" fontId="17" fillId="0" borderId="0" applyNumberForma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32" fillId="0" borderId="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32" fillId="0" borderId="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172" fontId="32" fillId="0" borderId="0" applyFont="0" applyFill="0" applyBorder="0" applyAlignment="0" applyProtection="0"/>
  </cellStyleXfs>
  <cellXfs count="1231">
    <xf numFmtId="0" fontId="0" fillId="0" borderId="0" xfId="0"/>
    <xf numFmtId="0" fontId="4" fillId="0" borderId="0" xfId="0" applyFont="1" applyAlignment="1">
      <alignment vertical="top"/>
    </xf>
    <xf numFmtId="0" fontId="4" fillId="0" borderId="8" xfId="0" applyFont="1" applyBorder="1" applyAlignment="1">
      <alignment horizontal="center" vertical="top" wrapText="1"/>
    </xf>
    <xf numFmtId="0" fontId="3" fillId="0" borderId="0" xfId="0" applyFont="1" applyAlignment="1">
      <alignment vertical="top"/>
    </xf>
    <xf numFmtId="0" fontId="3" fillId="0" borderId="12" xfId="0" applyFont="1" applyBorder="1" applyAlignment="1">
      <alignment vertical="top" wrapText="1"/>
    </xf>
    <xf numFmtId="0" fontId="0" fillId="0" borderId="0" xfId="0" applyAlignment="1">
      <alignment vertical="top"/>
    </xf>
    <xf numFmtId="0" fontId="4" fillId="3" borderId="7" xfId="0" applyFont="1" applyFill="1" applyBorder="1" applyAlignment="1" applyProtection="1">
      <alignment horizontal="center" vertical="top" wrapText="1"/>
      <protection locked="0"/>
    </xf>
    <xf numFmtId="0" fontId="4" fillId="0" borderId="0" xfId="0" applyFont="1" applyAlignment="1" applyProtection="1">
      <alignment vertical="top"/>
      <protection locked="0"/>
    </xf>
    <xf numFmtId="0" fontId="4" fillId="0" borderId="8" xfId="0" applyFont="1" applyBorder="1" applyAlignment="1" applyProtection="1">
      <alignment horizontal="center" vertical="top" wrapText="1"/>
      <protection locked="0"/>
    </xf>
    <xf numFmtId="0" fontId="3" fillId="0" borderId="0" xfId="0" applyFont="1" applyAlignment="1" applyProtection="1">
      <alignment vertical="top"/>
      <protection locked="0"/>
    </xf>
    <xf numFmtId="0" fontId="0" fillId="0" borderId="8" xfId="0" applyBorder="1"/>
    <xf numFmtId="0" fontId="0" fillId="0" borderId="5" xfId="0" applyBorder="1"/>
    <xf numFmtId="0" fontId="0" fillId="0" borderId="13" xfId="0" applyBorder="1"/>
    <xf numFmtId="0" fontId="0" fillId="0" borderId="6" xfId="0" applyBorder="1"/>
    <xf numFmtId="0" fontId="0" fillId="0" borderId="11" xfId="0" applyBorder="1"/>
    <xf numFmtId="0" fontId="4" fillId="0" borderId="8" xfId="0" applyFont="1" applyBorder="1" applyAlignment="1">
      <alignment horizontal="left" vertical="center" wrapText="1"/>
    </xf>
    <xf numFmtId="0" fontId="0" fillId="0" borderId="6" xfId="0" applyBorder="1" applyAlignment="1">
      <alignment vertical="top" wrapText="1"/>
    </xf>
    <xf numFmtId="0" fontId="0" fillId="7" borderId="16" xfId="0" applyFill="1" applyBorder="1" applyAlignment="1">
      <alignment vertical="top"/>
    </xf>
    <xf numFmtId="0" fontId="0" fillId="0" borderId="0" xfId="0" applyAlignment="1" applyProtection="1">
      <alignment vertical="top"/>
      <protection locked="0"/>
    </xf>
    <xf numFmtId="0" fontId="0" fillId="0" borderId="6" xfId="0" applyBorder="1" applyAlignment="1" applyProtection="1">
      <alignment vertical="top"/>
      <protection locked="0"/>
    </xf>
    <xf numFmtId="0" fontId="4" fillId="0" borderId="7" xfId="0" applyFont="1" applyBorder="1" applyAlignment="1" applyProtection="1">
      <alignment horizontal="center" vertical="top" wrapText="1"/>
      <protection locked="0"/>
    </xf>
    <xf numFmtId="0" fontId="0" fillId="0" borderId="6" xfId="0" applyBorder="1" applyAlignment="1">
      <alignment vertical="top"/>
    </xf>
    <xf numFmtId="0" fontId="0" fillId="0" borderId="11" xfId="0" applyBorder="1" applyAlignment="1">
      <alignment vertical="top"/>
    </xf>
    <xf numFmtId="0" fontId="0" fillId="0" borderId="8" xfId="0" applyBorder="1" applyAlignment="1">
      <alignment vertical="top"/>
    </xf>
    <xf numFmtId="0" fontId="14" fillId="0" borderId="7" xfId="0" applyFont="1" applyBorder="1" applyAlignment="1">
      <alignment vertical="top"/>
    </xf>
    <xf numFmtId="0" fontId="9" fillId="0" borderId="6" xfId="0" applyFont="1" applyBorder="1" applyAlignment="1">
      <alignment vertical="top" wrapText="1"/>
    </xf>
    <xf numFmtId="0" fontId="14" fillId="0" borderId="8" xfId="0" applyFont="1" applyBorder="1" applyAlignment="1">
      <alignment vertical="top"/>
    </xf>
    <xf numFmtId="0" fontId="5" fillId="0" borderId="0" xfId="0" applyFont="1" applyAlignment="1">
      <alignment vertical="top"/>
    </xf>
    <xf numFmtId="0" fontId="7" fillId="0" borderId="0" xfId="0" applyFont="1" applyAlignment="1" applyProtection="1">
      <alignment vertical="top"/>
      <protection locked="0"/>
    </xf>
    <xf numFmtId="0" fontId="4" fillId="3" borderId="8" xfId="0" applyFont="1" applyFill="1" applyBorder="1" applyAlignment="1" applyProtection="1">
      <alignment vertical="top" wrapText="1"/>
      <protection locked="0"/>
    </xf>
    <xf numFmtId="0" fontId="4" fillId="3" borderId="8" xfId="0" applyFont="1" applyFill="1" applyBorder="1" applyAlignment="1" applyProtection="1">
      <alignment vertical="top"/>
      <protection locked="0"/>
    </xf>
    <xf numFmtId="9" fontId="4" fillId="3" borderId="8" xfId="0" applyNumberFormat="1" applyFont="1" applyFill="1" applyBorder="1" applyAlignment="1" applyProtection="1">
      <alignment vertical="top"/>
      <protection locked="0"/>
    </xf>
    <xf numFmtId="9" fontId="4" fillId="0" borderId="8" xfId="0" applyNumberFormat="1" applyFont="1" applyBorder="1" applyAlignment="1" applyProtection="1">
      <alignment vertical="top"/>
      <protection locked="0"/>
    </xf>
    <xf numFmtId="0" fontId="5" fillId="0" borderId="8" xfId="0" applyFont="1" applyBorder="1" applyAlignment="1" applyProtection="1">
      <alignment vertical="top" wrapText="1"/>
      <protection locked="0"/>
    </xf>
    <xf numFmtId="0" fontId="4" fillId="0" borderId="8" xfId="0" applyFont="1" applyBorder="1" applyAlignment="1" applyProtection="1">
      <alignment vertical="top"/>
      <protection locked="0"/>
    </xf>
    <xf numFmtId="17" fontId="4" fillId="0" borderId="13" xfId="0" applyNumberFormat="1"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0" fontId="7" fillId="0" borderId="0" xfId="0" applyFont="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4" fillId="0" borderId="8" xfId="0" applyFont="1" applyBorder="1" applyAlignment="1">
      <alignment vertical="top" wrapText="1"/>
    </xf>
    <xf numFmtId="0" fontId="4" fillId="3" borderId="8" xfId="0" applyFont="1" applyFill="1" applyBorder="1" applyAlignment="1">
      <alignment vertical="top"/>
    </xf>
    <xf numFmtId="0" fontId="4" fillId="4" borderId="8" xfId="0" applyFont="1" applyFill="1" applyBorder="1" applyAlignment="1">
      <alignment vertical="top"/>
    </xf>
    <xf numFmtId="0" fontId="4" fillId="0" borderId="7" xfId="0" applyFont="1" applyBorder="1" applyAlignment="1">
      <alignment vertical="top" wrapText="1"/>
    </xf>
    <xf numFmtId="0" fontId="4" fillId="3" borderId="8" xfId="0" applyFont="1" applyFill="1" applyBorder="1" applyAlignment="1">
      <alignment vertical="top" wrapText="1"/>
    </xf>
    <xf numFmtId="0" fontId="4" fillId="0" borderId="13" xfId="0" applyFont="1" applyBorder="1" applyAlignment="1">
      <alignment vertical="top"/>
    </xf>
    <xf numFmtId="0" fontId="4" fillId="0" borderId="6" xfId="0" applyFont="1" applyBorder="1" applyAlignment="1">
      <alignment vertical="top" wrapText="1"/>
    </xf>
    <xf numFmtId="0" fontId="4" fillId="0" borderId="13" xfId="0" applyFont="1" applyBorder="1" applyAlignment="1">
      <alignment vertical="top" wrapText="1"/>
    </xf>
    <xf numFmtId="0" fontId="5" fillId="0" borderId="8" xfId="0" applyFont="1" applyBorder="1" applyAlignment="1">
      <alignment vertical="top" wrapText="1"/>
    </xf>
    <xf numFmtId="17" fontId="4" fillId="0" borderId="13" xfId="0" applyNumberFormat="1" applyFont="1" applyBorder="1" applyAlignment="1">
      <alignment vertical="top" wrapText="1"/>
    </xf>
    <xf numFmtId="0" fontId="6" fillId="0" borderId="8" xfId="0" applyFont="1" applyBorder="1" applyAlignment="1">
      <alignment vertical="top" wrapText="1"/>
    </xf>
    <xf numFmtId="0" fontId="12" fillId="0" borderId="12" xfId="0" applyFont="1" applyBorder="1" applyAlignment="1">
      <alignment vertical="top" wrapText="1"/>
    </xf>
    <xf numFmtId="0" fontId="4" fillId="0" borderId="12" xfId="0" applyFont="1" applyBorder="1" applyAlignment="1">
      <alignment vertical="top" wrapText="1"/>
    </xf>
    <xf numFmtId="0" fontId="3" fillId="0" borderId="6" xfId="0" applyFont="1" applyBorder="1" applyAlignment="1">
      <alignment vertical="top" wrapText="1"/>
    </xf>
    <xf numFmtId="0" fontId="15" fillId="0" borderId="6" xfId="0" applyFont="1" applyBorder="1" applyAlignment="1">
      <alignment vertical="top" wrapText="1"/>
    </xf>
    <xf numFmtId="0" fontId="17" fillId="0" borderId="6" xfId="2" applyBorder="1" applyAlignment="1">
      <alignment vertical="top" wrapText="1"/>
    </xf>
    <xf numFmtId="0" fontId="17" fillId="0" borderId="8" xfId="2" applyBorder="1" applyAlignment="1">
      <alignment vertical="top" wrapText="1"/>
    </xf>
    <xf numFmtId="0" fontId="12" fillId="0" borderId="6" xfId="0" applyFont="1" applyBorder="1" applyAlignment="1">
      <alignment vertical="top" wrapText="1"/>
    </xf>
    <xf numFmtId="0" fontId="6" fillId="0" borderId="6" xfId="0" applyFont="1" applyBorder="1" applyAlignment="1">
      <alignment vertical="top" wrapText="1"/>
    </xf>
    <xf numFmtId="0" fontId="7" fillId="0" borderId="0" xfId="0" applyFont="1" applyAlignment="1">
      <alignment vertical="top" wrapText="1"/>
    </xf>
    <xf numFmtId="0" fontId="19" fillId="0" borderId="13" xfId="0" applyFont="1" applyBorder="1" applyAlignment="1">
      <alignment vertical="top" wrapText="1"/>
    </xf>
    <xf numFmtId="0" fontId="16" fillId="0" borderId="6" xfId="0" applyFont="1" applyBorder="1" applyAlignment="1">
      <alignment vertical="top" wrapText="1"/>
    </xf>
    <xf numFmtId="0" fontId="16" fillId="0" borderId="8" xfId="0" applyFont="1" applyBorder="1" applyAlignment="1">
      <alignment vertical="top" wrapText="1"/>
    </xf>
    <xf numFmtId="0" fontId="4" fillId="0" borderId="4" xfId="0" applyFont="1" applyBorder="1" applyAlignment="1">
      <alignment vertical="top" wrapText="1"/>
    </xf>
    <xf numFmtId="0" fontId="3" fillId="0" borderId="4" xfId="0" applyFont="1" applyBorder="1" applyAlignment="1">
      <alignment vertical="top" wrapText="1"/>
    </xf>
    <xf numFmtId="0" fontId="8" fillId="0" borderId="8" xfId="0" applyFont="1" applyBorder="1" applyAlignment="1">
      <alignment vertical="top" wrapText="1"/>
    </xf>
    <xf numFmtId="0" fontId="3" fillId="0" borderId="7" xfId="0" applyFont="1" applyBorder="1" applyAlignment="1">
      <alignment vertical="top"/>
    </xf>
    <xf numFmtId="0" fontId="3" fillId="0" borderId="8" xfId="0" applyFont="1" applyBorder="1" applyAlignment="1">
      <alignment vertical="top" wrapText="1"/>
    </xf>
    <xf numFmtId="0" fontId="3" fillId="0" borderId="7" xfId="0" applyFont="1" applyBorder="1" applyAlignment="1">
      <alignment vertical="top" wrapText="1"/>
    </xf>
    <xf numFmtId="0" fontId="15" fillId="0" borderId="8" xfId="0" applyFont="1" applyBorder="1" applyAlignment="1">
      <alignment vertical="top" wrapText="1"/>
    </xf>
    <xf numFmtId="0" fontId="8" fillId="0" borderId="13" xfId="0" applyFont="1" applyBorder="1" applyAlignment="1">
      <alignment vertical="top" wrapText="1"/>
    </xf>
    <xf numFmtId="0" fontId="0" fillId="3" borderId="16" xfId="0" applyFill="1" applyBorder="1" applyAlignment="1">
      <alignment vertical="top"/>
    </xf>
    <xf numFmtId="0" fontId="20" fillId="0" borderId="0" xfId="0" applyFont="1" applyAlignment="1">
      <alignment vertical="top"/>
    </xf>
    <xf numFmtId="0" fontId="4" fillId="0" borderId="0" xfId="0" applyFont="1" applyAlignment="1">
      <alignment horizontal="center" vertical="top"/>
    </xf>
    <xf numFmtId="0" fontId="6" fillId="0" borderId="0" xfId="0" applyFont="1" applyAlignment="1">
      <alignment horizontal="center" vertical="top" wrapText="1"/>
    </xf>
    <xf numFmtId="0" fontId="7" fillId="0" borderId="0" xfId="0" applyFont="1" applyAlignment="1" applyProtection="1">
      <alignment horizontal="center" vertical="top"/>
      <protection locked="0"/>
    </xf>
    <xf numFmtId="0" fontId="4" fillId="0" borderId="13" xfId="0" applyFont="1" applyBorder="1" applyAlignment="1" applyProtection="1">
      <alignment horizontal="center" vertical="top" wrapText="1"/>
      <protection locked="0"/>
    </xf>
    <xf numFmtId="0" fontId="0" fillId="0" borderId="0" xfId="0" applyAlignment="1" applyProtection="1">
      <alignment horizontal="center" vertical="top"/>
      <protection locked="0"/>
    </xf>
    <xf numFmtId="0" fontId="4" fillId="0" borderId="0" xfId="0" applyFont="1" applyAlignment="1" applyProtection="1">
      <alignment horizontal="center" vertical="top"/>
      <protection locked="0"/>
    </xf>
    <xf numFmtId="0" fontId="4" fillId="0" borderId="6" xfId="0" applyFont="1" applyBorder="1" applyAlignment="1" applyProtection="1">
      <alignment horizontal="center" vertical="top" wrapText="1"/>
      <protection locked="0"/>
    </xf>
    <xf numFmtId="0" fontId="3" fillId="0" borderId="0" xfId="0" applyFont="1" applyAlignment="1" applyProtection="1">
      <alignment horizontal="center" vertical="top"/>
      <protection locked="0"/>
    </xf>
    <xf numFmtId="0" fontId="3" fillId="0" borderId="0" xfId="0" applyFont="1" applyAlignment="1" applyProtection="1">
      <alignment horizontal="center" vertical="top" wrapText="1"/>
      <protection locked="0"/>
    </xf>
    <xf numFmtId="0" fontId="12" fillId="0" borderId="0" xfId="0" applyFont="1" applyAlignment="1" applyProtection="1">
      <alignment horizontal="center" vertical="top" wrapText="1"/>
      <protection locked="0"/>
    </xf>
    <xf numFmtId="0" fontId="4" fillId="0" borderId="10" xfId="0" applyFont="1" applyBorder="1" applyAlignment="1" applyProtection="1">
      <alignment horizontal="center" vertical="top" wrapText="1"/>
      <protection locked="0"/>
    </xf>
    <xf numFmtId="0" fontId="0" fillId="0" borderId="0" xfId="0" applyAlignment="1">
      <alignment horizontal="center" vertical="top"/>
    </xf>
    <xf numFmtId="0" fontId="7" fillId="0" borderId="0" xfId="0" applyFont="1" applyAlignment="1">
      <alignment horizontal="center" vertical="top"/>
    </xf>
    <xf numFmtId="0" fontId="4" fillId="0" borderId="2" xfId="0" applyFont="1" applyBorder="1" applyAlignment="1">
      <alignment horizontal="center" vertical="top" wrapText="1"/>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4" fillId="0" borderId="6" xfId="0" applyFont="1" applyBorder="1" applyAlignment="1">
      <alignment horizontal="center" vertical="top" wrapText="1"/>
    </xf>
    <xf numFmtId="0" fontId="3" fillId="0" borderId="0" xfId="0" applyFont="1" applyAlignment="1">
      <alignment horizontal="center" vertical="top"/>
    </xf>
    <xf numFmtId="0" fontId="3" fillId="0" borderId="0" xfId="0" applyFont="1" applyAlignment="1">
      <alignment horizontal="center" vertical="top" wrapText="1"/>
    </xf>
    <xf numFmtId="0" fontId="12" fillId="0" borderId="0" xfId="0" applyFont="1" applyAlignment="1">
      <alignment horizontal="center" vertical="top" wrapText="1"/>
    </xf>
    <xf numFmtId="0" fontId="4" fillId="0" borderId="7" xfId="0" applyFont="1" applyBorder="1" applyAlignment="1">
      <alignment horizontal="center" vertical="top" wrapText="1"/>
    </xf>
    <xf numFmtId="0" fontId="4" fillId="0" borderId="1" xfId="0" applyFont="1" applyBorder="1" applyAlignment="1">
      <alignment horizontal="center" vertical="top" wrapText="1"/>
    </xf>
    <xf numFmtId="0" fontId="4" fillId="0" borderId="13" xfId="0" applyFont="1" applyBorder="1" applyAlignment="1">
      <alignment horizontal="center" vertical="top" wrapText="1"/>
    </xf>
    <xf numFmtId="0" fontId="4" fillId="0" borderId="0" xfId="0" applyFont="1" applyAlignment="1">
      <alignment horizontal="center" vertical="top" wrapText="1"/>
    </xf>
    <xf numFmtId="0" fontId="8" fillId="0" borderId="2" xfId="0" applyFont="1" applyBorder="1" applyAlignment="1">
      <alignment horizontal="center" vertical="top" wrapText="1"/>
    </xf>
    <xf numFmtId="0" fontId="8" fillId="0" borderId="9" xfId="0" applyFont="1" applyBorder="1" applyAlignment="1">
      <alignment horizontal="center" vertical="top" wrapText="1"/>
    </xf>
    <xf numFmtId="0" fontId="19" fillId="0" borderId="10" xfId="0" applyFont="1" applyBorder="1" applyAlignment="1">
      <alignment horizontal="center" vertical="top" wrapText="1"/>
    </xf>
    <xf numFmtId="0" fontId="4" fillId="0" borderId="4" xfId="0" applyFont="1" applyBorder="1" applyAlignment="1">
      <alignment horizontal="center" vertical="top" wrapText="1"/>
    </xf>
    <xf numFmtId="0" fontId="3" fillId="0" borderId="8" xfId="0" applyFont="1" applyBorder="1" applyAlignment="1">
      <alignment horizontal="center" vertical="top" wrapText="1"/>
    </xf>
    <xf numFmtId="0" fontId="8" fillId="0" borderId="10" xfId="0" applyFont="1" applyBorder="1" applyAlignment="1">
      <alignment horizontal="center" vertical="top" wrapText="1"/>
    </xf>
    <xf numFmtId="0" fontId="8" fillId="0" borderId="6" xfId="0" applyFont="1" applyBorder="1" applyAlignment="1">
      <alignment horizontal="center" vertical="top" wrapText="1"/>
    </xf>
    <xf numFmtId="0" fontId="8" fillId="0" borderId="8" xfId="0" applyFont="1" applyBorder="1" applyAlignment="1">
      <alignment horizontal="center" vertical="top" wrapText="1"/>
    </xf>
    <xf numFmtId="0" fontId="14" fillId="0" borderId="8" xfId="0" applyFont="1" applyBorder="1" applyAlignment="1">
      <alignment horizontal="center" vertical="top"/>
    </xf>
    <xf numFmtId="0" fontId="0" fillId="0" borderId="1" xfId="0"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0" fillId="0" borderId="1" xfId="0" applyBorder="1" applyAlignment="1">
      <alignment vertical="top"/>
    </xf>
    <xf numFmtId="0" fontId="0" fillId="0" borderId="5" xfId="0" applyBorder="1" applyAlignment="1">
      <alignment vertical="top"/>
    </xf>
    <xf numFmtId="0" fontId="0" fillId="0" borderId="13" xfId="0" applyBorder="1" applyAlignment="1">
      <alignment vertical="top"/>
    </xf>
    <xf numFmtId="0" fontId="0" fillId="0" borderId="1" xfId="0" applyBorder="1"/>
    <xf numFmtId="0" fontId="4" fillId="4" borderId="13" xfId="0" applyFont="1" applyFill="1" applyBorder="1" applyAlignment="1">
      <alignment horizontal="left" vertical="center" wrapText="1"/>
    </xf>
    <xf numFmtId="0" fontId="12" fillId="0" borderId="14" xfId="0" applyFont="1" applyBorder="1" applyAlignment="1">
      <alignment vertical="top"/>
    </xf>
    <xf numFmtId="0" fontId="12" fillId="0" borderId="15" xfId="0" applyFont="1" applyBorder="1" applyAlignment="1">
      <alignment vertical="top"/>
    </xf>
    <xf numFmtId="0" fontId="12" fillId="0" borderId="7" xfId="0" applyFont="1" applyBorder="1" applyAlignment="1">
      <alignment vertical="top"/>
    </xf>
    <xf numFmtId="0" fontId="12" fillId="0" borderId="14" xfId="0" applyFont="1" applyBorder="1" applyAlignment="1">
      <alignment vertical="top" wrapText="1"/>
    </xf>
    <xf numFmtId="0" fontId="12" fillId="0" borderId="15" xfId="0" applyFont="1" applyBorder="1" applyAlignment="1">
      <alignment vertical="top" wrapText="1"/>
    </xf>
    <xf numFmtId="0" fontId="12" fillId="0" borderId="7" xfId="0" applyFont="1" applyBorder="1" applyAlignment="1">
      <alignment vertical="top" wrapText="1"/>
    </xf>
    <xf numFmtId="0" fontId="4" fillId="0" borderId="11" xfId="0" applyFont="1" applyBorder="1" applyAlignment="1">
      <alignment vertical="top" wrapText="1"/>
    </xf>
    <xf numFmtId="0" fontId="4" fillId="0" borderId="14" xfId="0" applyFont="1" applyBorder="1" applyAlignment="1">
      <alignment vertical="top"/>
    </xf>
    <xf numFmtId="0" fontId="4" fillId="0" borderId="15" xfId="0" applyFont="1" applyBorder="1" applyAlignment="1">
      <alignment vertical="top"/>
    </xf>
    <xf numFmtId="0" fontId="4" fillId="3" borderId="8" xfId="0" applyFont="1" applyFill="1" applyBorder="1" applyAlignment="1">
      <alignment horizontal="center" vertical="top"/>
    </xf>
    <xf numFmtId="0" fontId="3" fillId="0" borderId="1" xfId="0" applyFont="1" applyBorder="1" applyAlignment="1">
      <alignment vertical="top" wrapText="1"/>
    </xf>
    <xf numFmtId="0" fontId="4" fillId="0" borderId="0" xfId="0" applyFont="1" applyAlignment="1">
      <alignmen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xf>
    <xf numFmtId="3" fontId="4" fillId="4" borderId="8" xfId="0" applyNumberFormat="1" applyFont="1" applyFill="1" applyBorder="1" applyAlignment="1">
      <alignment vertical="top"/>
    </xf>
    <xf numFmtId="3" fontId="4" fillId="4" borderId="13" xfId="0" applyNumberFormat="1" applyFont="1" applyFill="1" applyBorder="1" applyAlignment="1">
      <alignment vertical="top"/>
    </xf>
    <xf numFmtId="3" fontId="4" fillId="4" borderId="13" xfId="0" applyNumberFormat="1" applyFont="1" applyFill="1" applyBorder="1" applyAlignment="1">
      <alignment horizontal="center" vertical="top"/>
    </xf>
    <xf numFmtId="9" fontId="4" fillId="4" borderId="12" xfId="3" applyFont="1" applyFill="1" applyBorder="1" applyAlignment="1">
      <alignment horizontal="center" vertical="top"/>
    </xf>
    <xf numFmtId="3" fontId="4" fillId="4" borderId="13" xfId="0" applyNumberFormat="1" applyFont="1" applyFill="1" applyBorder="1" applyAlignment="1">
      <alignment horizontal="right" vertical="top"/>
    </xf>
    <xf numFmtId="9" fontId="4" fillId="4" borderId="12" xfId="3" applyFont="1" applyFill="1" applyBorder="1" applyAlignment="1">
      <alignment vertical="top" wrapText="1"/>
    </xf>
    <xf numFmtId="9" fontId="4" fillId="4" borderId="8" xfId="3" applyFont="1" applyFill="1" applyBorder="1" applyAlignment="1">
      <alignment vertical="top"/>
    </xf>
    <xf numFmtId="9" fontId="4" fillId="4" borderId="8" xfId="0" applyNumberFormat="1" applyFont="1" applyFill="1" applyBorder="1" applyAlignment="1">
      <alignment vertical="top"/>
    </xf>
    <xf numFmtId="9" fontId="4" fillId="4" borderId="8" xfId="3" applyFont="1" applyFill="1" applyBorder="1" applyAlignment="1">
      <alignment vertical="top" wrapText="1"/>
    </xf>
    <xf numFmtId="0" fontId="4" fillId="4" borderId="8" xfId="0" applyFont="1" applyFill="1" applyBorder="1" applyAlignment="1">
      <alignment horizontal="center" vertical="top"/>
    </xf>
    <xf numFmtId="164" fontId="4" fillId="4" borderId="8" xfId="0" applyNumberFormat="1" applyFont="1" applyFill="1" applyBorder="1" applyAlignment="1">
      <alignment horizontal="center" vertical="top"/>
    </xf>
    <xf numFmtId="3" fontId="4" fillId="3" borderId="7" xfId="0" applyNumberFormat="1" applyFont="1" applyFill="1" applyBorder="1" applyAlignment="1" applyProtection="1">
      <alignment horizontal="right" vertical="top" wrapText="1"/>
      <protection locked="0"/>
    </xf>
    <xf numFmtId="9" fontId="4" fillId="4" borderId="12" xfId="3" applyFont="1" applyFill="1" applyBorder="1" applyAlignment="1">
      <alignment horizontal="center" vertical="center"/>
    </xf>
    <xf numFmtId="9" fontId="4" fillId="4" borderId="12" xfId="3" applyFont="1" applyFill="1" applyBorder="1" applyAlignment="1">
      <alignment horizontal="center" vertical="top" wrapText="1"/>
    </xf>
    <xf numFmtId="9" fontId="4" fillId="6" borderId="8" xfId="3" applyFont="1" applyFill="1" applyBorder="1" applyAlignment="1">
      <alignment horizontal="center" vertical="top" wrapText="1"/>
    </xf>
    <xf numFmtId="9" fontId="4" fillId="4" borderId="7" xfId="0" applyNumberFormat="1" applyFont="1" applyFill="1" applyBorder="1" applyAlignment="1">
      <alignment horizontal="center" vertical="top"/>
    </xf>
    <xf numFmtId="9" fontId="4" fillId="4" borderId="8" xfId="0" applyNumberFormat="1" applyFont="1" applyFill="1" applyBorder="1" applyAlignment="1">
      <alignment horizontal="center" vertical="top"/>
    </xf>
    <xf numFmtId="0" fontId="22" fillId="0" borderId="0" xfId="0" applyFont="1" applyAlignment="1">
      <alignment vertical="top"/>
    </xf>
    <xf numFmtId="9" fontId="4" fillId="3" borderId="8" xfId="0" applyNumberFormat="1" applyFont="1" applyFill="1" applyBorder="1" applyAlignment="1" applyProtection="1">
      <alignment horizontal="center" vertical="top"/>
      <protection locked="0"/>
    </xf>
    <xf numFmtId="9" fontId="4" fillId="4" borderId="14" xfId="0" applyNumberFormat="1" applyFont="1" applyFill="1" applyBorder="1" applyAlignment="1">
      <alignment horizontal="center" vertical="top"/>
    </xf>
    <xf numFmtId="0" fontId="0" fillId="0" borderId="16" xfId="0" applyBorder="1"/>
    <xf numFmtId="0" fontId="4" fillId="3" borderId="8" xfId="0" applyFont="1" applyFill="1" applyBorder="1" applyAlignment="1" applyProtection="1">
      <alignment horizontal="left" vertical="top"/>
      <protection locked="0"/>
    </xf>
    <xf numFmtId="0" fontId="3" fillId="3" borderId="24" xfId="0" applyFont="1" applyFill="1" applyBorder="1" applyAlignment="1">
      <alignment horizontal="left" vertical="top" wrapText="1"/>
    </xf>
    <xf numFmtId="0" fontId="3" fillId="3" borderId="25" xfId="0" applyFont="1" applyFill="1" applyBorder="1" applyAlignment="1">
      <alignment horizontal="left" vertical="top" wrapText="1"/>
    </xf>
    <xf numFmtId="0" fontId="3" fillId="3" borderId="26" xfId="0" applyFont="1" applyFill="1" applyBorder="1" applyAlignment="1">
      <alignment horizontal="left" vertical="top" wrapText="1"/>
    </xf>
    <xf numFmtId="0" fontId="12" fillId="0" borderId="14" xfId="0" applyFont="1" applyBorder="1" applyAlignment="1">
      <alignment horizontal="left" vertical="top"/>
    </xf>
    <xf numFmtId="0" fontId="4" fillId="5" borderId="8" xfId="0" applyFont="1" applyFill="1" applyBorder="1" applyAlignment="1" applyProtection="1">
      <alignment horizontal="left" vertical="top"/>
      <protection locked="0"/>
    </xf>
    <xf numFmtId="0" fontId="4" fillId="5" borderId="8" xfId="0" applyFont="1" applyFill="1" applyBorder="1" applyAlignment="1">
      <alignment vertical="top"/>
    </xf>
    <xf numFmtId="0" fontId="4" fillId="0" borderId="14" xfId="0" applyFont="1" applyBorder="1" applyAlignment="1">
      <alignment horizontal="left" vertical="top"/>
    </xf>
    <xf numFmtId="0" fontId="4" fillId="5" borderId="8" xfId="0" applyFont="1" applyFill="1" applyBorder="1" applyAlignment="1">
      <alignment horizontal="left" vertical="top" wrapText="1"/>
    </xf>
    <xf numFmtId="0" fontId="4" fillId="5" borderId="8" xfId="0" applyFont="1" applyFill="1" applyBorder="1" applyAlignment="1">
      <alignment horizontal="left" vertical="top"/>
    </xf>
    <xf numFmtId="0" fontId="7" fillId="0" borderId="0" xfId="0" applyFont="1" applyAlignment="1">
      <alignment horizontal="right" vertical="top"/>
    </xf>
    <xf numFmtId="0" fontId="4" fillId="0" borderId="0" xfId="0" applyFont="1" applyAlignment="1">
      <alignment horizontal="right" vertical="top"/>
    </xf>
    <xf numFmtId="0" fontId="0" fillId="0" borderId="0" xfId="0" applyAlignment="1">
      <alignment horizontal="right" vertical="top"/>
    </xf>
    <xf numFmtId="0" fontId="0" fillId="0" borderId="0" xfId="0" applyAlignment="1">
      <alignment horizontal="left" vertical="top" wrapText="1"/>
    </xf>
    <xf numFmtId="0" fontId="22" fillId="0" borderId="0" xfId="0" applyFont="1"/>
    <xf numFmtId="0" fontId="6" fillId="0" borderId="8"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0" fillId="0" borderId="6" xfId="0" applyBorder="1" applyAlignment="1" applyProtection="1">
      <alignment vertical="top" wrapText="1"/>
      <protection locked="0"/>
    </xf>
    <xf numFmtId="0" fontId="4" fillId="0" borderId="13"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12" fillId="0" borderId="14" xfId="0" applyFont="1" applyBorder="1" applyAlignment="1" applyProtection="1">
      <alignment vertical="top" wrapText="1"/>
      <protection locked="0"/>
    </xf>
    <xf numFmtId="0" fontId="12" fillId="0" borderId="15"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9" fontId="4" fillId="4" borderId="12" xfId="3" applyFont="1" applyFill="1" applyBorder="1" applyAlignment="1" applyProtection="1">
      <alignment horizontal="center" vertical="top"/>
    </xf>
    <xf numFmtId="3" fontId="4" fillId="3" borderId="8" xfId="0" applyNumberFormat="1" applyFont="1" applyFill="1" applyBorder="1" applyAlignment="1" applyProtection="1">
      <alignment vertical="top" wrapText="1"/>
      <protection locked="0"/>
    </xf>
    <xf numFmtId="0" fontId="0" fillId="0" borderId="0" xfId="0" applyProtection="1">
      <protection locked="0"/>
    </xf>
    <xf numFmtId="3" fontId="4" fillId="4" borderId="8" xfId="0" applyNumberFormat="1" applyFont="1" applyFill="1" applyBorder="1" applyAlignment="1" applyProtection="1">
      <alignment vertical="top"/>
      <protection locked="0"/>
    </xf>
    <xf numFmtId="3" fontId="4" fillId="4" borderId="13" xfId="0" applyNumberFormat="1" applyFont="1" applyFill="1" applyBorder="1" applyAlignment="1" applyProtection="1">
      <alignment vertical="top"/>
      <protection locked="0"/>
    </xf>
    <xf numFmtId="0" fontId="0" fillId="0" borderId="8" xfId="0" applyBorder="1" applyAlignment="1" applyProtection="1">
      <alignment vertical="top"/>
      <protection locked="0"/>
    </xf>
    <xf numFmtId="0" fontId="12" fillId="0" borderId="12" xfId="0" applyFont="1" applyBorder="1" applyAlignment="1" applyProtection="1">
      <alignment vertical="top" wrapText="1"/>
      <protection locked="0"/>
    </xf>
    <xf numFmtId="0" fontId="4" fillId="0" borderId="1" xfId="0" applyFont="1" applyBorder="1" applyAlignment="1" applyProtection="1">
      <alignment horizontal="center" vertical="top" wrapText="1"/>
      <protection locked="0"/>
    </xf>
    <xf numFmtId="0" fontId="15" fillId="0" borderId="6" xfId="0" applyFont="1" applyBorder="1" applyAlignment="1" applyProtection="1">
      <alignment vertical="top" wrapText="1"/>
      <protection locked="0"/>
    </xf>
    <xf numFmtId="9" fontId="25" fillId="6" borderId="8" xfId="0" applyNumberFormat="1" applyFont="1" applyFill="1" applyBorder="1" applyAlignment="1">
      <alignment horizontal="center" vertical="top"/>
    </xf>
    <xf numFmtId="9" fontId="4" fillId="4" borderId="14" xfId="0" applyNumberFormat="1" applyFont="1" applyFill="1" applyBorder="1" applyAlignment="1">
      <alignment horizontal="right" vertical="top"/>
    </xf>
    <xf numFmtId="9" fontId="26" fillId="4" borderId="8" xfId="0" applyNumberFormat="1" applyFont="1" applyFill="1" applyBorder="1" applyAlignment="1">
      <alignment vertical="top"/>
    </xf>
    <xf numFmtId="0" fontId="14" fillId="0" borderId="16" xfId="0" applyFont="1" applyBorder="1"/>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4" fillId="0" borderId="12" xfId="0" applyFont="1" applyBorder="1" applyAlignment="1">
      <alignment horizontal="center" vertical="top" wrapText="1"/>
    </xf>
    <xf numFmtId="9" fontId="4" fillId="6" borderId="8" xfId="3" applyFont="1" applyFill="1" applyBorder="1" applyAlignment="1">
      <alignment horizontal="center" vertical="top"/>
    </xf>
    <xf numFmtId="9" fontId="8" fillId="4" borderId="14" xfId="0" applyNumberFormat="1" applyFont="1" applyFill="1" applyBorder="1" applyAlignment="1">
      <alignment horizontal="distributed" vertical="top"/>
    </xf>
    <xf numFmtId="0" fontId="4" fillId="3" borderId="7" xfId="0" applyFont="1" applyFill="1" applyBorder="1" applyAlignment="1" applyProtection="1">
      <alignment horizontal="center" vertical="top"/>
      <protection locked="0"/>
    </xf>
    <xf numFmtId="3" fontId="4" fillId="3" borderId="8" xfId="0" applyNumberFormat="1" applyFont="1" applyFill="1" applyBorder="1" applyAlignment="1" applyProtection="1">
      <alignment vertical="top"/>
      <protection locked="0"/>
    </xf>
    <xf numFmtId="0" fontId="0" fillId="3" borderId="30" xfId="0" applyFill="1" applyBorder="1" applyAlignment="1">
      <alignment vertical="top"/>
    </xf>
    <xf numFmtId="0" fontId="23" fillId="6" borderId="18" xfId="0" applyFont="1" applyFill="1" applyBorder="1" applyAlignment="1">
      <alignment vertical="top"/>
    </xf>
    <xf numFmtId="0" fontId="0" fillId="6" borderId="20" xfId="0" applyFill="1" applyBorder="1" applyAlignment="1">
      <alignment vertical="top"/>
    </xf>
    <xf numFmtId="9" fontId="0" fillId="8" borderId="12" xfId="0" applyNumberFormat="1" applyFill="1" applyBorder="1" applyAlignment="1">
      <alignment horizontal="center" vertical="top"/>
    </xf>
    <xf numFmtId="9" fontId="0" fillId="0" borderId="0" xfId="3" applyFont="1"/>
    <xf numFmtId="9" fontId="0" fillId="6" borderId="12" xfId="0" applyNumberFormat="1" applyFill="1" applyBorder="1" applyAlignment="1">
      <alignment horizontal="center" vertical="top"/>
    </xf>
    <xf numFmtId="0" fontId="4" fillId="0" borderId="5" xfId="0" applyFont="1" applyBorder="1" applyAlignment="1" applyProtection="1">
      <alignment vertical="top" wrapText="1"/>
      <protection locked="0"/>
    </xf>
    <xf numFmtId="0" fontId="4" fillId="0" borderId="5" xfId="0" applyFont="1" applyBorder="1" applyAlignment="1">
      <alignment vertical="top" wrapText="1"/>
    </xf>
    <xf numFmtId="0" fontId="4" fillId="0" borderId="14" xfId="0" applyFont="1" applyBorder="1" applyAlignment="1" applyProtection="1">
      <alignment vertical="top"/>
      <protection locked="0"/>
    </xf>
    <xf numFmtId="0" fontId="4" fillId="0" borderId="7" xfId="0" applyFont="1" applyBorder="1" applyAlignment="1" applyProtection="1">
      <alignment vertical="top"/>
      <protection locked="0"/>
    </xf>
    <xf numFmtId="0" fontId="8" fillId="0" borderId="5" xfId="0" applyFont="1" applyBorder="1" applyAlignment="1" applyProtection="1">
      <alignment vertical="top" wrapText="1"/>
      <protection locked="0"/>
    </xf>
    <xf numFmtId="0" fontId="0" fillId="7" borderId="20" xfId="0" applyFill="1" applyBorder="1" applyAlignment="1">
      <alignment vertical="top"/>
    </xf>
    <xf numFmtId="9" fontId="4" fillId="3" borderId="8" xfId="0" applyNumberFormat="1" applyFont="1" applyFill="1" applyBorder="1" applyAlignment="1" applyProtection="1">
      <alignment horizontal="center" vertical="top" wrapText="1"/>
      <protection locked="0"/>
    </xf>
    <xf numFmtId="0" fontId="4" fillId="6" borderId="8" xfId="0" applyFont="1" applyFill="1" applyBorder="1" applyAlignment="1" applyProtection="1">
      <alignment horizontal="left" vertical="top"/>
      <protection locked="0"/>
    </xf>
    <xf numFmtId="0" fontId="2" fillId="0" borderId="0" xfId="0" applyFont="1" applyAlignment="1">
      <alignment vertical="top"/>
    </xf>
    <xf numFmtId="0" fontId="2" fillId="0" borderId="0" xfId="0" applyFont="1" applyAlignment="1">
      <alignment horizontal="center" vertical="top"/>
    </xf>
    <xf numFmtId="0" fontId="23" fillId="6" borderId="18" xfId="1" applyFont="1" applyFill="1" applyBorder="1" applyAlignment="1" applyProtection="1">
      <alignment vertical="top"/>
    </xf>
    <xf numFmtId="0" fontId="1" fillId="6" borderId="20" xfId="1" applyFill="1" applyBorder="1" applyAlignment="1" applyProtection="1">
      <alignment vertical="top"/>
    </xf>
    <xf numFmtId="9" fontId="7" fillId="6" borderId="12" xfId="0" applyNumberFormat="1" applyFont="1" applyFill="1" applyBorder="1" applyAlignment="1">
      <alignment horizontal="center" vertical="top"/>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14" xfId="0" applyFont="1" applyBorder="1" applyAlignment="1">
      <alignment horizontal="center" vertical="top" wrapText="1"/>
    </xf>
    <xf numFmtId="0" fontId="4" fillId="0" borderId="9" xfId="0" applyFont="1" applyBorder="1" applyAlignment="1">
      <alignment vertical="top" wrapText="1"/>
    </xf>
    <xf numFmtId="0" fontId="4" fillId="0" borderId="8" xfId="0" applyFont="1" applyBorder="1" applyAlignment="1" applyProtection="1">
      <alignment horizontal="left" vertical="top"/>
      <protection locked="0"/>
    </xf>
    <xf numFmtId="0" fontId="4" fillId="5" borderId="8" xfId="0" applyFont="1" applyFill="1" applyBorder="1" applyAlignment="1" applyProtection="1">
      <alignment vertical="top" wrapText="1"/>
      <protection locked="0"/>
    </xf>
    <xf numFmtId="9" fontId="4" fillId="9" borderId="12" xfId="3" applyFont="1" applyFill="1" applyBorder="1" applyAlignment="1" applyProtection="1">
      <alignment horizontal="center" vertical="top"/>
    </xf>
    <xf numFmtId="0" fontId="12" fillId="0" borderId="14" xfId="0" applyFont="1" applyBorder="1" applyAlignment="1">
      <alignment horizontal="center" vertical="top"/>
    </xf>
    <xf numFmtId="0" fontId="4" fillId="5" borderId="8" xfId="0" applyFont="1" applyFill="1" applyBorder="1" applyAlignment="1" applyProtection="1">
      <alignment vertical="top"/>
      <protection locked="0"/>
    </xf>
    <xf numFmtId="0" fontId="0" fillId="0" borderId="7" xfId="0" applyBorder="1" applyAlignment="1">
      <alignment vertical="top"/>
    </xf>
    <xf numFmtId="0" fontId="5" fillId="0" borderId="14" xfId="0" applyFont="1" applyBorder="1" applyAlignment="1">
      <alignment vertical="top" wrapText="1"/>
    </xf>
    <xf numFmtId="0" fontId="0" fillId="0" borderId="4" xfId="0" applyBorder="1" applyAlignment="1">
      <alignment vertical="top"/>
    </xf>
    <xf numFmtId="0" fontId="4" fillId="0" borderId="14" xfId="0" applyFont="1" applyBorder="1" applyAlignment="1">
      <alignment vertical="top" wrapText="1"/>
    </xf>
    <xf numFmtId="0" fontId="7" fillId="0" borderId="11" xfId="0" applyFont="1" applyBorder="1" applyAlignment="1">
      <alignment vertical="top" wrapText="1"/>
    </xf>
    <xf numFmtId="0" fontId="5" fillId="0" borderId="14" xfId="0" applyFont="1" applyBorder="1" applyAlignment="1">
      <alignment vertical="top"/>
    </xf>
    <xf numFmtId="0" fontId="4" fillId="0" borderId="10" xfId="0" applyFont="1" applyBorder="1" applyAlignment="1">
      <alignment vertical="top" wrapText="1"/>
    </xf>
    <xf numFmtId="0" fontId="4" fillId="0" borderId="11" xfId="0" applyFont="1" applyBorder="1" applyAlignment="1">
      <alignment horizontal="center" vertical="top" wrapText="1"/>
    </xf>
    <xf numFmtId="0" fontId="4" fillId="0" borderId="15" xfId="0" applyFont="1" applyBorder="1" applyAlignment="1">
      <alignment vertical="top" wrapText="1"/>
    </xf>
    <xf numFmtId="0" fontId="14" fillId="0" borderId="0" xfId="0" applyFont="1" applyAlignment="1">
      <alignment vertical="top" wrapText="1"/>
    </xf>
    <xf numFmtId="0" fontId="14" fillId="0" borderId="0" xfId="0" applyFont="1" applyAlignment="1">
      <alignment horizontal="center" vertical="top" wrapText="1"/>
    </xf>
    <xf numFmtId="0" fontId="4" fillId="3" borderId="7" xfId="0" applyFont="1" applyFill="1" applyBorder="1" applyAlignment="1" applyProtection="1">
      <alignment vertical="top"/>
      <protection locked="0"/>
    </xf>
    <xf numFmtId="0" fontId="4" fillId="0" borderId="5" xfId="0" applyFont="1" applyBorder="1" applyAlignment="1">
      <alignment horizontal="left" vertical="top" wrapText="1"/>
    </xf>
    <xf numFmtId="0" fontId="4" fillId="0" borderId="12" xfId="0" applyFont="1" applyBorder="1" applyAlignment="1">
      <alignment vertical="top"/>
    </xf>
    <xf numFmtId="0" fontId="4" fillId="9" borderId="8" xfId="0" applyFont="1" applyFill="1" applyBorder="1" applyAlignment="1" applyProtection="1">
      <alignment vertical="top"/>
      <protection locked="0"/>
    </xf>
    <xf numFmtId="0" fontId="4" fillId="9" borderId="8" xfId="0" applyFont="1" applyFill="1" applyBorder="1" applyAlignment="1" applyProtection="1">
      <alignment horizontal="center" vertical="top"/>
      <protection locked="0"/>
    </xf>
    <xf numFmtId="0" fontId="4" fillId="9" borderId="7" xfId="0" applyFont="1" applyFill="1" applyBorder="1" applyAlignment="1">
      <alignment vertical="top"/>
    </xf>
    <xf numFmtId="0" fontId="4" fillId="0" borderId="8" xfId="0" applyFont="1" applyBorder="1" applyAlignment="1">
      <alignment horizontal="left" vertical="top" wrapText="1"/>
    </xf>
    <xf numFmtId="0" fontId="17" fillId="0" borderId="8" xfId="2" applyBorder="1" applyAlignment="1" applyProtection="1">
      <alignment vertical="top" wrapText="1"/>
    </xf>
    <xf numFmtId="0" fontId="0" fillId="0" borderId="9" xfId="0" applyBorder="1" applyProtection="1">
      <protection locked="0"/>
    </xf>
    <xf numFmtId="0" fontId="8" fillId="0" borderId="7" xfId="0" applyFont="1" applyBorder="1" applyAlignment="1">
      <alignment horizontal="center" vertical="top" wrapText="1"/>
    </xf>
    <xf numFmtId="0" fontId="3" fillId="0" borderId="7" xfId="0" applyFont="1" applyBorder="1" applyAlignment="1">
      <alignment horizontal="center" vertical="top" wrapText="1"/>
    </xf>
    <xf numFmtId="0" fontId="4" fillId="6" borderId="8" xfId="0" applyFont="1" applyFill="1" applyBorder="1" applyAlignment="1">
      <alignment vertical="top"/>
    </xf>
    <xf numFmtId="9" fontId="4" fillId="6" borderId="8" xfId="0" applyNumberFormat="1" applyFont="1" applyFill="1" applyBorder="1" applyAlignment="1">
      <alignment horizontal="center" vertical="top"/>
    </xf>
    <xf numFmtId="0" fontId="3" fillId="0" borderId="12" xfId="0" applyFont="1" applyBorder="1" applyAlignment="1">
      <alignment horizontal="center" vertical="top" wrapText="1"/>
    </xf>
    <xf numFmtId="0" fontId="12" fillId="0" borderId="4" xfId="0" applyFont="1" applyBorder="1" applyAlignment="1">
      <alignment vertical="top"/>
    </xf>
    <xf numFmtId="0" fontId="12" fillId="0" borderId="12" xfId="0" applyFont="1" applyBorder="1" applyAlignment="1">
      <alignment vertical="top"/>
    </xf>
    <xf numFmtId="9" fontId="4" fillId="5" borderId="8" xfId="0" applyNumberFormat="1" applyFont="1" applyFill="1" applyBorder="1" applyAlignment="1">
      <alignment vertical="top" wrapText="1"/>
    </xf>
    <xf numFmtId="9" fontId="0" fillId="0" borderId="0" xfId="0" applyNumberFormat="1" applyAlignment="1">
      <alignment vertical="top"/>
    </xf>
    <xf numFmtId="0" fontId="8" fillId="0" borderId="5" xfId="0" applyFont="1" applyBorder="1" applyAlignment="1">
      <alignment vertical="top" wrapText="1"/>
    </xf>
    <xf numFmtId="0" fontId="4" fillId="3" borderId="8" xfId="0" applyFont="1" applyFill="1" applyBorder="1" applyAlignment="1" applyProtection="1">
      <alignment horizontal="center" vertical="top"/>
      <protection locked="0"/>
    </xf>
    <xf numFmtId="0" fontId="4" fillId="3" borderId="8" xfId="0" applyFont="1" applyFill="1" applyBorder="1" applyAlignment="1" applyProtection="1">
      <alignment horizontal="center" vertical="top" wrapText="1"/>
      <protection locked="0"/>
    </xf>
    <xf numFmtId="0" fontId="3" fillId="0" borderId="9" xfId="0" applyFont="1" applyBorder="1" applyAlignment="1">
      <alignment vertical="top"/>
    </xf>
    <xf numFmtId="3" fontId="4" fillId="9" borderId="13" xfId="0" applyNumberFormat="1" applyFont="1" applyFill="1" applyBorder="1" applyAlignment="1">
      <alignment horizontal="right" vertical="top"/>
    </xf>
    <xf numFmtId="3" fontId="4" fillId="9" borderId="13" xfId="0" applyNumberFormat="1" applyFont="1" applyFill="1" applyBorder="1" applyAlignment="1">
      <alignment horizontal="center" vertical="top"/>
    </xf>
    <xf numFmtId="0" fontId="4" fillId="9" borderId="8" xfId="0" applyFont="1" applyFill="1" applyBorder="1" applyAlignment="1">
      <alignment vertical="top"/>
    </xf>
    <xf numFmtId="0" fontId="4" fillId="0" borderId="31" xfId="0" applyFont="1" applyBorder="1" applyAlignment="1">
      <alignment vertical="top"/>
    </xf>
    <xf numFmtId="0" fontId="4" fillId="0" borderId="32" xfId="0" applyFont="1" applyBorder="1" applyAlignment="1">
      <alignment vertical="top"/>
    </xf>
    <xf numFmtId="0" fontId="4" fillId="0" borderId="33" xfId="0" applyFont="1" applyBorder="1" applyAlignment="1">
      <alignment vertical="top"/>
    </xf>
    <xf numFmtId="0" fontId="4" fillId="0" borderId="34" xfId="0" applyFont="1" applyBorder="1" applyAlignment="1">
      <alignment vertical="top"/>
    </xf>
    <xf numFmtId="3" fontId="4" fillId="6" borderId="16" xfId="0" applyNumberFormat="1" applyFont="1" applyFill="1" applyBorder="1" applyAlignment="1">
      <alignment horizontal="center" vertical="top"/>
    </xf>
    <xf numFmtId="3" fontId="4" fillId="6" borderId="35" xfId="0" applyNumberFormat="1" applyFont="1" applyFill="1" applyBorder="1" applyAlignment="1">
      <alignment horizontal="center" vertical="top"/>
    </xf>
    <xf numFmtId="0" fontId="4" fillId="0" borderId="34" xfId="0" applyFont="1" applyBorder="1" applyAlignment="1">
      <alignment vertical="top" wrapText="1"/>
    </xf>
    <xf numFmtId="9" fontId="4" fillId="6" borderId="36" xfId="3" applyFont="1" applyFill="1" applyBorder="1" applyAlignment="1" applyProtection="1">
      <alignment horizontal="center" vertical="top"/>
    </xf>
    <xf numFmtId="0" fontId="4" fillId="3" borderId="12"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6" xfId="0" applyBorder="1" applyProtection="1">
      <protection locked="0"/>
    </xf>
    <xf numFmtId="0" fontId="0" fillId="0" borderId="10" xfId="0" applyBorder="1" applyAlignment="1" applyProtection="1">
      <alignment vertical="top"/>
      <protection locked="0"/>
    </xf>
    <xf numFmtId="0" fontId="0" fillId="0" borderId="11" xfId="0" applyBorder="1" applyProtection="1">
      <protection locked="0"/>
    </xf>
    <xf numFmtId="0" fontId="0" fillId="0" borderId="8" xfId="0" applyBorder="1" applyProtection="1">
      <protection locked="0"/>
    </xf>
    <xf numFmtId="0" fontId="0" fillId="0" borderId="2" xfId="0" applyBorder="1" applyAlignment="1">
      <alignment vertical="top"/>
    </xf>
    <xf numFmtId="0" fontId="0" fillId="0" borderId="3" xfId="0" applyBorder="1"/>
    <xf numFmtId="0" fontId="0" fillId="0" borderId="4" xfId="0" applyBorder="1"/>
    <xf numFmtId="3" fontId="4" fillId="0" borderId="8" xfId="0" applyNumberFormat="1" applyFont="1" applyBorder="1" applyAlignment="1">
      <alignment vertical="top"/>
    </xf>
    <xf numFmtId="3" fontId="4" fillId="4" borderId="16" xfId="0" applyNumberFormat="1" applyFont="1" applyFill="1" applyBorder="1" applyAlignment="1">
      <alignment horizontal="right" vertical="top"/>
    </xf>
    <xf numFmtId="3" fontId="4" fillId="6" borderId="13" xfId="0" applyNumberFormat="1" applyFont="1" applyFill="1" applyBorder="1" applyAlignment="1">
      <alignment horizontal="right" vertical="top"/>
    </xf>
    <xf numFmtId="9" fontId="4" fillId="4" borderId="16" xfId="3" applyFont="1" applyFill="1" applyBorder="1" applyAlignment="1">
      <alignment horizontal="right" vertical="top"/>
    </xf>
    <xf numFmtId="9" fontId="4" fillId="3" borderId="16" xfId="0" applyNumberFormat="1" applyFont="1" applyFill="1" applyBorder="1" applyAlignment="1" applyProtection="1">
      <alignment horizontal="center" vertical="top"/>
      <protection locked="0"/>
    </xf>
    <xf numFmtId="0" fontId="28" fillId="0" borderId="16" xfId="0" applyFont="1" applyBorder="1" applyAlignment="1">
      <alignment vertical="top"/>
    </xf>
    <xf numFmtId="9" fontId="4" fillId="0" borderId="16" xfId="0" applyNumberFormat="1" applyFont="1" applyBorder="1" applyAlignment="1" applyProtection="1">
      <alignment horizontal="center" vertical="top"/>
      <protection locked="0"/>
    </xf>
    <xf numFmtId="9" fontId="4" fillId="3" borderId="20" xfId="0" applyNumberFormat="1" applyFont="1" applyFill="1" applyBorder="1" applyAlignment="1" applyProtection="1">
      <alignment horizontal="right" vertical="top"/>
      <protection locked="0"/>
    </xf>
    <xf numFmtId="1" fontId="4" fillId="4" borderId="12" xfId="3" applyNumberFormat="1" applyFont="1" applyFill="1" applyBorder="1" applyAlignment="1">
      <alignment horizontal="center" vertical="top"/>
    </xf>
    <xf numFmtId="0" fontId="8" fillId="0" borderId="0" xfId="0" applyFont="1" applyAlignment="1">
      <alignment vertical="top" wrapText="1"/>
    </xf>
    <xf numFmtId="9" fontId="0" fillId="6" borderId="12" xfId="3" applyFont="1" applyFill="1" applyBorder="1" applyAlignment="1">
      <alignment horizontal="center" vertical="top"/>
    </xf>
    <xf numFmtId="0" fontId="3" fillId="0" borderId="3" xfId="0" applyFont="1" applyBorder="1" applyAlignment="1">
      <alignment vertical="top" wrapText="1"/>
    </xf>
    <xf numFmtId="0" fontId="28" fillId="0" borderId="16" xfId="0" applyFont="1" applyBorder="1" applyAlignment="1">
      <alignment vertical="top" wrapText="1"/>
    </xf>
    <xf numFmtId="9" fontId="4" fillId="4" borderId="12" xfId="0" applyNumberFormat="1" applyFont="1" applyFill="1" applyBorder="1" applyAlignment="1">
      <alignment horizontal="right" vertical="top"/>
    </xf>
    <xf numFmtId="0" fontId="0" fillId="0" borderId="6" xfId="0" applyBorder="1" applyAlignment="1">
      <alignment horizontal="center" vertical="top"/>
    </xf>
    <xf numFmtId="3" fontId="4" fillId="4" borderId="8" xfId="0" applyNumberFormat="1" applyFont="1" applyFill="1" applyBorder="1" applyAlignment="1">
      <alignment horizontal="right" vertical="top"/>
    </xf>
    <xf numFmtId="9" fontId="4" fillId="4" borderId="3" xfId="3" applyFont="1" applyFill="1" applyBorder="1" applyAlignment="1" applyProtection="1">
      <alignment horizontal="center" vertical="top"/>
    </xf>
    <xf numFmtId="9" fontId="4" fillId="4" borderId="4" xfId="3" applyFont="1" applyFill="1" applyBorder="1" applyAlignment="1" applyProtection="1">
      <alignment horizontal="center" vertical="top"/>
    </xf>
    <xf numFmtId="0" fontId="4" fillId="0" borderId="12" xfId="0" applyFont="1" applyBorder="1" applyAlignment="1">
      <alignment horizontal="center" vertical="center" wrapText="1"/>
    </xf>
    <xf numFmtId="0" fontId="3" fillId="3" borderId="8" xfId="0" applyFont="1" applyFill="1" applyBorder="1" applyAlignment="1" applyProtection="1">
      <alignment horizontal="center" vertical="top" wrapText="1"/>
      <protection locked="0"/>
    </xf>
    <xf numFmtId="9" fontId="25" fillId="6" borderId="16" xfId="0" applyNumberFormat="1" applyFont="1" applyFill="1" applyBorder="1" applyAlignment="1">
      <alignment horizontal="right" vertical="top"/>
    </xf>
    <xf numFmtId="9" fontId="25" fillId="6" borderId="16" xfId="3" applyFont="1" applyFill="1" applyBorder="1" applyAlignment="1" applyProtection="1">
      <alignment horizontal="right" vertical="top"/>
    </xf>
    <xf numFmtId="0" fontId="14" fillId="6" borderId="16" xfId="0" applyFont="1" applyFill="1" applyBorder="1" applyAlignment="1">
      <alignment horizontal="right"/>
    </xf>
    <xf numFmtId="0" fontId="14" fillId="6" borderId="37" xfId="0" applyFont="1" applyFill="1" applyBorder="1" applyAlignment="1">
      <alignment horizontal="right"/>
    </xf>
    <xf numFmtId="0" fontId="14" fillId="6" borderId="30" xfId="0" applyFont="1" applyFill="1" applyBorder="1" applyAlignment="1">
      <alignment horizontal="right"/>
    </xf>
    <xf numFmtId="9" fontId="25" fillId="6" borderId="16" xfId="0" applyNumberFormat="1" applyFont="1" applyFill="1" applyBorder="1" applyAlignment="1">
      <alignment horizontal="right" vertical="top" wrapText="1"/>
    </xf>
    <xf numFmtId="9" fontId="25" fillId="6" borderId="16" xfId="3" applyFont="1" applyFill="1" applyBorder="1" applyAlignment="1">
      <alignment horizontal="right" vertical="top"/>
    </xf>
    <xf numFmtId="0" fontId="4" fillId="3" borderId="8" xfId="0" applyFont="1" applyFill="1" applyBorder="1" applyAlignment="1" applyProtection="1">
      <alignment horizontal="left" vertical="center"/>
      <protection locked="0"/>
    </xf>
    <xf numFmtId="0" fontId="0" fillId="3" borderId="16" xfId="0" applyFill="1" applyBorder="1" applyAlignment="1" applyProtection="1">
      <alignment horizontal="center" vertical="center"/>
      <protection locked="0"/>
    </xf>
    <xf numFmtId="9" fontId="4" fillId="4" borderId="14" xfId="3" applyFont="1" applyFill="1" applyBorder="1" applyAlignment="1">
      <alignment horizontal="center" vertical="center"/>
    </xf>
    <xf numFmtId="0" fontId="0" fillId="0" borderId="9" xfId="0" applyBorder="1" applyAlignment="1">
      <alignment vertical="top"/>
    </xf>
    <xf numFmtId="0" fontId="0" fillId="0" borderId="10" xfId="0" applyBorder="1" applyAlignment="1">
      <alignment vertical="top"/>
    </xf>
    <xf numFmtId="0" fontId="4" fillId="7" borderId="8" xfId="0" applyFont="1" applyFill="1" applyBorder="1" applyAlignment="1" applyProtection="1">
      <alignment horizontal="left" vertical="top"/>
      <protection locked="0"/>
    </xf>
    <xf numFmtId="3" fontId="4" fillId="3" borderId="16" xfId="0" applyNumberFormat="1" applyFont="1" applyFill="1" applyBorder="1" applyAlignment="1" applyProtection="1">
      <alignment vertical="top"/>
      <protection locked="0"/>
    </xf>
    <xf numFmtId="0" fontId="4" fillId="10" borderId="8" xfId="0" applyFont="1" applyFill="1" applyBorder="1" applyAlignment="1">
      <alignment vertical="top" wrapText="1"/>
    </xf>
    <xf numFmtId="0" fontId="4" fillId="3" borderId="8" xfId="0" applyFont="1" applyFill="1" applyBorder="1" applyAlignment="1" applyProtection="1">
      <alignment horizontal="left" vertical="top" wrapText="1"/>
      <protection locked="0"/>
    </xf>
    <xf numFmtId="0" fontId="4" fillId="3" borderId="12" xfId="0" applyFont="1" applyFill="1" applyBorder="1" applyAlignment="1" applyProtection="1">
      <alignment vertical="top" wrapText="1"/>
      <protection locked="0"/>
    </xf>
    <xf numFmtId="0" fontId="3" fillId="3" borderId="8" xfId="0" applyFont="1" applyFill="1" applyBorder="1" applyAlignment="1" applyProtection="1">
      <alignment vertical="top" wrapText="1"/>
      <protection locked="0"/>
    </xf>
    <xf numFmtId="0" fontId="14" fillId="3" borderId="8" xfId="0" applyFont="1" applyFill="1" applyBorder="1" applyAlignment="1" applyProtection="1">
      <alignment horizontal="center" vertical="top"/>
      <protection locked="0"/>
    </xf>
    <xf numFmtId="3" fontId="7" fillId="3" borderId="16" xfId="0" applyNumberFormat="1" applyFont="1" applyFill="1" applyBorder="1" applyAlignment="1" applyProtection="1">
      <alignment horizontal="right" vertical="top"/>
      <protection locked="0"/>
    </xf>
    <xf numFmtId="165" fontId="7" fillId="3" borderId="16" xfId="0" applyNumberFormat="1" applyFont="1" applyFill="1" applyBorder="1" applyAlignment="1" applyProtection="1">
      <alignment horizontal="right" vertical="top"/>
      <protection locked="0"/>
    </xf>
    <xf numFmtId="165" fontId="7" fillId="3" borderId="16" xfId="4" applyNumberFormat="1" applyFont="1" applyFill="1" applyBorder="1" applyAlignment="1" applyProtection="1">
      <alignment horizontal="right" vertical="top"/>
      <protection locked="0"/>
    </xf>
    <xf numFmtId="9" fontId="3" fillId="3" borderId="8" xfId="0" applyNumberFormat="1" applyFont="1" applyFill="1" applyBorder="1" applyAlignment="1" applyProtection="1">
      <alignment horizontal="center" vertical="top"/>
      <protection locked="0"/>
    </xf>
    <xf numFmtId="0" fontId="29" fillId="0" borderId="1" xfId="0" applyFont="1" applyBorder="1" applyAlignment="1">
      <alignment vertical="top"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16" xfId="0" applyFont="1" applyBorder="1" applyAlignment="1">
      <alignment vertical="top"/>
    </xf>
    <xf numFmtId="0" fontId="0" fillId="3" borderId="34"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3" fillId="0" borderId="1" xfId="0" applyFont="1" applyBorder="1" applyAlignment="1" applyProtection="1">
      <alignment vertical="top" wrapText="1"/>
      <protection locked="0"/>
    </xf>
    <xf numFmtId="9" fontId="4" fillId="3" borderId="12" xfId="3" applyFont="1" applyFill="1" applyBorder="1" applyAlignment="1" applyProtection="1">
      <alignment horizontal="center" vertical="top"/>
      <protection locked="0"/>
    </xf>
    <xf numFmtId="0" fontId="17" fillId="0" borderId="0" xfId="2" applyFill="1"/>
    <xf numFmtId="0" fontId="0" fillId="0" borderId="16" xfId="0" applyBorder="1" applyAlignment="1">
      <alignment horizontal="center"/>
    </xf>
    <xf numFmtId="0" fontId="17" fillId="0" borderId="0" xfId="2" applyFill="1" applyBorder="1"/>
    <xf numFmtId="0" fontId="4" fillId="3" borderId="16" xfId="0" applyFont="1" applyFill="1" applyBorder="1" applyAlignment="1" applyProtection="1">
      <alignment horizontal="center" vertical="top" wrapText="1"/>
      <protection locked="0"/>
    </xf>
    <xf numFmtId="0" fontId="7" fillId="3" borderId="16" xfId="0" applyFont="1" applyFill="1" applyBorder="1" applyAlignment="1" applyProtection="1">
      <alignment horizontal="center" vertical="top"/>
      <protection locked="0"/>
    </xf>
    <xf numFmtId="0" fontId="7" fillId="0" borderId="16" xfId="0" applyFont="1" applyBorder="1" applyAlignment="1">
      <alignment horizontal="center" vertical="center"/>
    </xf>
    <xf numFmtId="0" fontId="7" fillId="0" borderId="16" xfId="0" applyFont="1" applyBorder="1" applyAlignment="1">
      <alignment horizontal="center" vertical="center" wrapText="1"/>
    </xf>
    <xf numFmtId="0" fontId="0" fillId="0" borderId="16" xfId="0" applyBorder="1" applyAlignment="1">
      <alignment vertical="center"/>
    </xf>
    <xf numFmtId="0" fontId="0" fillId="0" borderId="16" xfId="0"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pplyProtection="1">
      <alignment horizontal="center" vertical="center"/>
      <protection locked="0"/>
    </xf>
    <xf numFmtId="0" fontId="7" fillId="0" borderId="19" xfId="0" applyFont="1" applyBorder="1" applyAlignment="1">
      <alignment horizontal="center" vertical="center"/>
    </xf>
    <xf numFmtId="0" fontId="17" fillId="0" borderId="0" xfId="2" applyFill="1" applyProtection="1"/>
    <xf numFmtId="0" fontId="17" fillId="0" borderId="0" xfId="2" applyFill="1" applyBorder="1" applyProtection="1"/>
    <xf numFmtId="9" fontId="4" fillId="4" borderId="8" xfId="3" applyFont="1" applyFill="1" applyBorder="1" applyAlignment="1" applyProtection="1">
      <alignment vertical="top"/>
    </xf>
    <xf numFmtId="9" fontId="0" fillId="0" borderId="0" xfId="0" applyNumberFormat="1"/>
    <xf numFmtId="9" fontId="4" fillId="4" borderId="12" xfId="0" applyNumberFormat="1" applyFont="1" applyFill="1" applyBorder="1" applyAlignment="1">
      <alignment horizontal="center" vertical="top"/>
    </xf>
    <xf numFmtId="0" fontId="0" fillId="3" borderId="16" xfId="0" applyFill="1" applyBorder="1" applyAlignment="1" applyProtection="1">
      <alignment horizontal="left" vertical="top"/>
      <protection locked="0"/>
    </xf>
    <xf numFmtId="0" fontId="0" fillId="3" borderId="16" xfId="0" applyFill="1" applyBorder="1" applyAlignment="1" applyProtection="1">
      <alignment horizontal="left" vertical="top" wrapText="1"/>
      <protection locked="0"/>
    </xf>
    <xf numFmtId="0" fontId="17" fillId="0" borderId="0" xfId="2" applyProtection="1">
      <protection locked="0"/>
    </xf>
    <xf numFmtId="0" fontId="4" fillId="0" borderId="6" xfId="0" applyFont="1" applyBorder="1" applyAlignment="1">
      <alignment horizontal="center" vertical="top"/>
    </xf>
    <xf numFmtId="0" fontId="4" fillId="0" borderId="0" xfId="0" applyFont="1" applyAlignment="1">
      <alignment horizontal="right" vertical="top" wrapText="1"/>
    </xf>
    <xf numFmtId="0" fontId="30" fillId="0" borderId="0" xfId="0" applyFont="1" applyAlignment="1">
      <alignment vertical="center" wrapText="1"/>
    </xf>
    <xf numFmtId="0" fontId="30" fillId="0" borderId="0" xfId="0" applyFont="1" applyAlignment="1">
      <alignment vertical="center"/>
    </xf>
    <xf numFmtId="0" fontId="0" fillId="0" borderId="0" xfId="0" applyAlignment="1">
      <alignment vertical="center"/>
    </xf>
    <xf numFmtId="0" fontId="22" fillId="0" borderId="31" xfId="0" applyFont="1" applyBorder="1" applyAlignment="1">
      <alignment vertical="center"/>
    </xf>
    <xf numFmtId="0" fontId="0" fillId="0" borderId="33" xfId="0" applyBorder="1" applyAlignment="1">
      <alignment vertical="center"/>
    </xf>
    <xf numFmtId="0" fontId="22" fillId="0" borderId="34" xfId="0" applyFont="1" applyBorder="1" applyAlignment="1">
      <alignment vertical="center"/>
    </xf>
    <xf numFmtId="0" fontId="0" fillId="0" borderId="35" xfId="0" applyBorder="1" applyAlignment="1">
      <alignment vertical="center"/>
    </xf>
    <xf numFmtId="0" fontId="22" fillId="0" borderId="38" xfId="0" applyFont="1" applyBorder="1" applyAlignment="1">
      <alignment vertical="center"/>
    </xf>
    <xf numFmtId="0" fontId="31" fillId="12" borderId="15" xfId="5" applyFont="1" applyFill="1" applyBorder="1" applyAlignment="1">
      <alignment vertical="center" wrapText="1"/>
    </xf>
    <xf numFmtId="0" fontId="31" fillId="12" borderId="15" xfId="0" applyFont="1" applyFill="1" applyBorder="1" applyAlignment="1">
      <alignment vertical="center" wrapText="1"/>
    </xf>
    <xf numFmtId="0" fontId="31" fillId="12" borderId="7" xfId="0" applyFont="1" applyFill="1" applyBorder="1" applyAlignment="1">
      <alignment vertical="center" wrapText="1"/>
    </xf>
    <xf numFmtId="0" fontId="4" fillId="3" borderId="30" xfId="0" applyFont="1" applyFill="1" applyBorder="1" applyAlignment="1">
      <alignment vertical="top" wrapText="1"/>
    </xf>
    <xf numFmtId="49" fontId="36" fillId="0" borderId="46" xfId="5" applyNumberFormat="1" applyFont="1" applyBorder="1" applyAlignment="1">
      <alignment vertical="center" wrapText="1"/>
    </xf>
    <xf numFmtId="49" fontId="36" fillId="0" borderId="46" xfId="5" quotePrefix="1" applyNumberFormat="1" applyFont="1" applyBorder="1" applyAlignment="1">
      <alignment vertical="center" wrapText="1"/>
    </xf>
    <xf numFmtId="0" fontId="36" fillId="0" borderId="46" xfId="5" applyFont="1" applyBorder="1" applyAlignment="1">
      <alignment vertical="center" wrapText="1"/>
    </xf>
    <xf numFmtId="49" fontId="36" fillId="0" borderId="45" xfId="5" applyNumberFormat="1" applyFont="1" applyBorder="1" applyAlignment="1">
      <alignment horizontal="center" vertical="center" wrapText="1"/>
    </xf>
    <xf numFmtId="49" fontId="37" fillId="0" borderId="45" xfId="5" applyNumberFormat="1" applyFont="1" applyBorder="1" applyAlignment="1">
      <alignment horizontal="center" vertical="center" wrapText="1"/>
    </xf>
    <xf numFmtId="49" fontId="36" fillId="9" borderId="45" xfId="5" applyNumberFormat="1" applyFont="1" applyFill="1" applyBorder="1" applyAlignment="1">
      <alignment horizontal="center" vertical="center" wrapText="1"/>
    </xf>
    <xf numFmtId="0" fontId="22" fillId="0" borderId="0" xfId="0" applyFont="1" applyAlignment="1">
      <alignment horizontal="center" wrapText="1"/>
    </xf>
    <xf numFmtId="49" fontId="36" fillId="14" borderId="45" xfId="5" applyNumberFormat="1" applyFont="1" applyFill="1" applyBorder="1" applyAlignment="1">
      <alignment horizontal="center" vertical="center"/>
    </xf>
    <xf numFmtId="49" fontId="38" fillId="14" borderId="45" xfId="5" applyNumberFormat="1" applyFont="1" applyFill="1" applyBorder="1" applyAlignment="1">
      <alignment horizontal="center" vertical="center"/>
    </xf>
    <xf numFmtId="0" fontId="38" fillId="14" borderId="45" xfId="5" applyFont="1" applyFill="1" applyBorder="1" applyAlignment="1">
      <alignment horizontal="left" vertical="center"/>
    </xf>
    <xf numFmtId="0" fontId="36" fillId="14" borderId="45" xfId="5" applyFont="1" applyFill="1" applyBorder="1" applyAlignment="1">
      <alignment horizontal="left" vertical="center"/>
    </xf>
    <xf numFmtId="166" fontId="36" fillId="14" borderId="45" xfId="4" applyNumberFormat="1" applyFont="1" applyFill="1" applyBorder="1" applyAlignment="1">
      <alignment horizontal="right" vertical="center"/>
    </xf>
    <xf numFmtId="10" fontId="36" fillId="14" borderId="45" xfId="3" applyNumberFormat="1" applyFont="1" applyFill="1" applyBorder="1" applyAlignment="1">
      <alignment horizontal="right" vertical="center"/>
    </xf>
    <xf numFmtId="49" fontId="36" fillId="0" borderId="0" xfId="5" applyNumberFormat="1" applyFont="1" applyAlignment="1">
      <alignment horizontal="center" vertical="center"/>
    </xf>
    <xf numFmtId="0" fontId="36" fillId="15" borderId="45" xfId="5" applyFont="1" applyFill="1" applyBorder="1" applyAlignment="1">
      <alignment horizontal="center" vertical="center"/>
    </xf>
    <xf numFmtId="49" fontId="36" fillId="15" borderId="45" xfId="5" applyNumberFormat="1" applyFont="1" applyFill="1" applyBorder="1" applyAlignment="1">
      <alignment horizontal="center" vertical="center"/>
    </xf>
    <xf numFmtId="49" fontId="38" fillId="15" borderId="45" xfId="5" applyNumberFormat="1" applyFont="1" applyFill="1" applyBorder="1" applyAlignment="1">
      <alignment horizontal="center" vertical="center"/>
    </xf>
    <xf numFmtId="0" fontId="36" fillId="15" borderId="45" xfId="5" applyFont="1" applyFill="1" applyBorder="1" applyAlignment="1">
      <alignment horizontal="left" vertical="center"/>
    </xf>
    <xf numFmtId="166" fontId="36" fillId="15" borderId="45" xfId="4" applyNumberFormat="1" applyFont="1" applyFill="1" applyBorder="1" applyAlignment="1">
      <alignment horizontal="right" vertical="center"/>
    </xf>
    <xf numFmtId="10" fontId="36" fillId="15" borderId="45" xfId="3" applyNumberFormat="1" applyFont="1" applyFill="1" applyBorder="1" applyAlignment="1">
      <alignment horizontal="right" vertical="center"/>
    </xf>
    <xf numFmtId="0" fontId="36" fillId="16" borderId="45" xfId="5" applyFont="1" applyFill="1" applyBorder="1" applyAlignment="1">
      <alignment horizontal="center" vertical="center"/>
    </xf>
    <xf numFmtId="49" fontId="36" fillId="16" borderId="45" xfId="5" applyNumberFormat="1" applyFont="1" applyFill="1" applyBorder="1" applyAlignment="1">
      <alignment horizontal="center" vertical="center"/>
    </xf>
    <xf numFmtId="49" fontId="38" fillId="16" borderId="45" xfId="5" applyNumberFormat="1" applyFont="1" applyFill="1" applyBorder="1" applyAlignment="1">
      <alignment horizontal="center" vertical="center"/>
    </xf>
    <xf numFmtId="0" fontId="36" fillId="16" borderId="45" xfId="5" applyFont="1" applyFill="1" applyBorder="1" applyAlignment="1">
      <alignment horizontal="left" vertical="center"/>
    </xf>
    <xf numFmtId="166" fontId="36" fillId="16" borderId="45" xfId="4" applyNumberFormat="1" applyFont="1" applyFill="1" applyBorder="1" applyAlignment="1">
      <alignment horizontal="right" vertical="center"/>
    </xf>
    <xf numFmtId="10" fontId="36" fillId="16" borderId="45" xfId="3" applyNumberFormat="1" applyFont="1" applyFill="1" applyBorder="1" applyAlignment="1">
      <alignment horizontal="right" vertical="center"/>
    </xf>
    <xf numFmtId="0" fontId="36" fillId="17" borderId="45" xfId="5" applyFont="1" applyFill="1" applyBorder="1" applyAlignment="1">
      <alignment horizontal="center" vertical="center"/>
    </xf>
    <xf numFmtId="49" fontId="36" fillId="17" borderId="45" xfId="5" applyNumberFormat="1" applyFont="1" applyFill="1" applyBorder="1" applyAlignment="1">
      <alignment horizontal="center" vertical="center"/>
    </xf>
    <xf numFmtId="49" fontId="38" fillId="17" borderId="45" xfId="5" applyNumberFormat="1" applyFont="1" applyFill="1" applyBorder="1" applyAlignment="1">
      <alignment horizontal="center" vertical="center"/>
    </xf>
    <xf numFmtId="0" fontId="36" fillId="17" borderId="45" xfId="5" applyFont="1" applyFill="1" applyBorder="1" applyAlignment="1">
      <alignment horizontal="left" vertical="center"/>
    </xf>
    <xf numFmtId="166" fontId="36" fillId="17" borderId="45" xfId="4" applyNumberFormat="1" applyFont="1" applyFill="1" applyBorder="1" applyAlignment="1">
      <alignment horizontal="right" vertical="center"/>
    </xf>
    <xf numFmtId="10" fontId="36" fillId="17" borderId="45" xfId="3" applyNumberFormat="1" applyFont="1" applyFill="1" applyBorder="1" applyAlignment="1">
      <alignment horizontal="right" vertical="center"/>
    </xf>
    <xf numFmtId="49" fontId="36" fillId="0" borderId="45" xfId="5" applyNumberFormat="1" applyFont="1" applyBorder="1" applyAlignment="1">
      <alignment horizontal="center" vertical="center"/>
    </xf>
    <xf numFmtId="49" fontId="38" fillId="0" borderId="45" xfId="5" applyNumberFormat="1" applyFont="1" applyBorder="1" applyAlignment="1">
      <alignment horizontal="center" vertical="center"/>
    </xf>
    <xf numFmtId="0" fontId="36" fillId="0" borderId="45" xfId="5" applyFont="1" applyBorder="1" applyAlignment="1">
      <alignment horizontal="left" vertical="center"/>
    </xf>
    <xf numFmtId="166" fontId="36" fillId="0" borderId="45" xfId="4" applyNumberFormat="1" applyFont="1" applyBorder="1" applyAlignment="1">
      <alignment horizontal="right" vertical="center"/>
    </xf>
    <xf numFmtId="10" fontId="36" fillId="0" borderId="45" xfId="3" applyNumberFormat="1" applyFont="1" applyBorder="1" applyAlignment="1">
      <alignment horizontal="right" vertical="center"/>
    </xf>
    <xf numFmtId="0" fontId="36" fillId="0" borderId="45" xfId="5" applyFont="1" applyBorder="1" applyAlignment="1">
      <alignment horizontal="center" vertical="center"/>
    </xf>
    <xf numFmtId="0" fontId="38" fillId="0" borderId="45" xfId="5" applyFont="1" applyBorder="1" applyAlignment="1">
      <alignment horizontal="left" vertical="center"/>
    </xf>
    <xf numFmtId="166" fontId="38" fillId="0" borderId="45" xfId="4" applyNumberFormat="1" applyFont="1" applyBorder="1" applyAlignment="1">
      <alignment horizontal="right" vertical="center"/>
    </xf>
    <xf numFmtId="10" fontId="38" fillId="0" borderId="45" xfId="3" applyNumberFormat="1" applyFont="1" applyBorder="1" applyAlignment="1">
      <alignment horizontal="right" vertical="center"/>
    </xf>
    <xf numFmtId="0" fontId="38" fillId="0" borderId="45" xfId="5" applyFont="1" applyBorder="1" applyAlignment="1">
      <alignment horizontal="center" vertical="center"/>
    </xf>
    <xf numFmtId="166" fontId="36" fillId="0" borderId="45" xfId="4" applyNumberFormat="1" applyFont="1" applyFill="1" applyBorder="1" applyAlignment="1">
      <alignment horizontal="right" vertical="center"/>
    </xf>
    <xf numFmtId="10" fontId="36" fillId="0" borderId="45" xfId="3" applyNumberFormat="1" applyFont="1" applyFill="1" applyBorder="1" applyAlignment="1">
      <alignment horizontal="right" vertical="center"/>
    </xf>
    <xf numFmtId="166" fontId="38" fillId="0" borderId="45" xfId="4" applyNumberFormat="1" applyFont="1" applyFill="1" applyBorder="1" applyAlignment="1">
      <alignment horizontal="right" vertical="center"/>
    </xf>
    <xf numFmtId="10" fontId="38" fillId="0" borderId="45" xfId="3" applyNumberFormat="1" applyFont="1" applyFill="1" applyBorder="1" applyAlignment="1">
      <alignment horizontal="right" vertical="center"/>
    </xf>
    <xf numFmtId="49" fontId="38" fillId="0" borderId="0" xfId="5" applyNumberFormat="1" applyFont="1" applyAlignment="1">
      <alignment horizontal="center" vertical="center"/>
    </xf>
    <xf numFmtId="43" fontId="36" fillId="17" borderId="45" xfId="4" applyFont="1" applyFill="1" applyBorder="1" applyAlignment="1">
      <alignment horizontal="right" vertical="center"/>
    </xf>
    <xf numFmtId="43" fontId="36" fillId="0" borderId="45" xfId="4" applyFont="1" applyFill="1" applyBorder="1" applyAlignment="1">
      <alignment horizontal="right" vertical="center"/>
    </xf>
    <xf numFmtId="43" fontId="38" fillId="0" borderId="45" xfId="4" applyFont="1" applyFill="1" applyBorder="1" applyAlignment="1">
      <alignment horizontal="right" vertical="center"/>
    </xf>
    <xf numFmtId="43" fontId="36" fillId="0" borderId="45" xfId="4" applyFont="1" applyBorder="1" applyAlignment="1">
      <alignment horizontal="right" vertical="center"/>
    </xf>
    <xf numFmtId="43" fontId="38" fillId="0" borderId="45" xfId="4" applyFont="1" applyBorder="1" applyAlignment="1">
      <alignment horizontal="right" vertical="center"/>
    </xf>
    <xf numFmtId="43" fontId="36" fillId="16" borderId="45" xfId="4" applyFont="1" applyFill="1" applyBorder="1" applyAlignment="1">
      <alignment horizontal="right" vertical="center"/>
    </xf>
    <xf numFmtId="43" fontId="36" fillId="0" borderId="45" xfId="4" applyFont="1" applyBorder="1" applyAlignment="1">
      <alignment horizontal="left" vertical="center"/>
    </xf>
    <xf numFmtId="10" fontId="36" fillId="0" borderId="45" xfId="3" applyNumberFormat="1" applyFont="1" applyBorder="1" applyAlignment="1">
      <alignment horizontal="left" vertical="center"/>
    </xf>
    <xf numFmtId="43" fontId="38" fillId="0" borderId="45" xfId="4" applyFont="1" applyBorder="1" applyAlignment="1">
      <alignment horizontal="left" vertical="center"/>
    </xf>
    <xf numFmtId="10" fontId="38" fillId="0" borderId="45" xfId="3" applyNumberFormat="1" applyFont="1" applyBorder="1" applyAlignment="1">
      <alignment horizontal="left" vertical="center"/>
    </xf>
    <xf numFmtId="43" fontId="36" fillId="17" borderId="45" xfId="4" applyFont="1" applyFill="1" applyBorder="1" applyAlignment="1">
      <alignment horizontal="left" vertical="center"/>
    </xf>
    <xf numFmtId="10" fontId="36" fillId="17" borderId="45" xfId="3" applyNumberFormat="1" applyFont="1" applyFill="1" applyBorder="1" applyAlignment="1">
      <alignment horizontal="left" vertical="center"/>
    </xf>
    <xf numFmtId="49" fontId="36" fillId="16" borderId="45" xfId="5" applyNumberFormat="1" applyFont="1" applyFill="1" applyBorder="1" applyAlignment="1">
      <alignment horizontal="left" vertical="center"/>
    </xf>
    <xf numFmtId="43" fontId="36" fillId="16" borderId="45" xfId="4" applyFont="1" applyFill="1" applyBorder="1" applyAlignment="1">
      <alignment horizontal="center" vertical="center"/>
    </xf>
    <xf numFmtId="10" fontId="36" fillId="16" borderId="45" xfId="3" applyNumberFormat="1" applyFont="1" applyFill="1" applyBorder="1" applyAlignment="1">
      <alignment horizontal="center" vertical="center"/>
    </xf>
    <xf numFmtId="43" fontId="38" fillId="0" borderId="45" xfId="4" applyFont="1" applyFill="1" applyBorder="1" applyAlignment="1">
      <alignment horizontal="left" vertical="center"/>
    </xf>
    <xf numFmtId="10" fontId="38" fillId="0" borderId="45" xfId="3" applyNumberFormat="1" applyFont="1" applyFill="1" applyBorder="1" applyAlignment="1">
      <alignment horizontal="left" vertical="center"/>
    </xf>
    <xf numFmtId="43" fontId="36" fillId="0" borderId="45" xfId="4" applyFont="1" applyFill="1" applyBorder="1" applyAlignment="1">
      <alignment horizontal="left" vertical="center"/>
    </xf>
    <xf numFmtId="10" fontId="36" fillId="0" borderId="45" xfId="3" applyNumberFormat="1" applyFont="1" applyFill="1" applyBorder="1" applyAlignment="1">
      <alignment horizontal="left" vertical="center"/>
    </xf>
    <xf numFmtId="43" fontId="36" fillId="16" borderId="45" xfId="4" applyFont="1" applyFill="1" applyBorder="1" applyAlignment="1">
      <alignment horizontal="left" vertical="center"/>
    </xf>
    <xf numFmtId="10" fontId="36" fillId="16" borderId="45" xfId="3" applyNumberFormat="1" applyFont="1" applyFill="1" applyBorder="1" applyAlignment="1">
      <alignment horizontal="left" vertical="center"/>
    </xf>
    <xf numFmtId="0" fontId="39" fillId="0" borderId="0" xfId="0" applyFont="1" applyAlignment="1">
      <alignment horizontal="left" vertical="center"/>
    </xf>
    <xf numFmtId="0" fontId="33" fillId="13" borderId="12" xfId="5" applyFont="1" applyFill="1" applyBorder="1" applyAlignment="1">
      <alignment horizontal="center" vertical="center" wrapText="1"/>
    </xf>
    <xf numFmtId="49" fontId="40" fillId="0" borderId="42" xfId="5" quotePrefix="1" applyNumberFormat="1" applyFont="1" applyBorder="1" applyAlignment="1">
      <alignment horizontal="left" vertical="center" wrapText="1"/>
    </xf>
    <xf numFmtId="0" fontId="41" fillId="0" borderId="42" xfId="0" quotePrefix="1" applyFont="1" applyBorder="1" applyAlignment="1">
      <alignment horizontal="left" vertical="center" wrapText="1"/>
    </xf>
    <xf numFmtId="49" fontId="40" fillId="0" borderId="45" xfId="5" applyNumberFormat="1" applyFont="1" applyBorder="1" applyAlignment="1">
      <alignment horizontal="left" vertical="center" wrapText="1"/>
    </xf>
    <xf numFmtId="0" fontId="41" fillId="0" borderId="42" xfId="0" applyFont="1" applyBorder="1" applyAlignment="1">
      <alignment vertical="center" wrapText="1"/>
    </xf>
    <xf numFmtId="49" fontId="33" fillId="0" borderId="45" xfId="5" applyNumberFormat="1" applyFont="1" applyBorder="1" applyAlignment="1">
      <alignment horizontal="left" vertical="center" wrapText="1"/>
    </xf>
    <xf numFmtId="49" fontId="40" fillId="9" borderId="45" xfId="5" applyNumberFormat="1" applyFont="1" applyFill="1" applyBorder="1" applyAlignment="1">
      <alignment horizontal="left" vertical="center" wrapText="1"/>
    </xf>
    <xf numFmtId="49" fontId="40" fillId="9" borderId="46" xfId="5" applyNumberFormat="1" applyFont="1" applyFill="1" applyBorder="1" applyAlignment="1">
      <alignment horizontal="left" vertical="center" wrapText="1"/>
    </xf>
    <xf numFmtId="49" fontId="40" fillId="0" borderId="46" xfId="5" applyNumberFormat="1" applyFont="1" applyBorder="1" applyAlignment="1">
      <alignment horizontal="left" vertical="center" wrapText="1"/>
    </xf>
    <xf numFmtId="49" fontId="39" fillId="0" borderId="45" xfId="5" quotePrefix="1" applyNumberFormat="1" applyFont="1" applyBorder="1" applyAlignment="1">
      <alignment horizontal="left" vertical="center" wrapText="1"/>
    </xf>
    <xf numFmtId="0" fontId="39" fillId="0" borderId="0" xfId="0" applyFont="1"/>
    <xf numFmtId="0" fontId="30" fillId="0" borderId="16" xfId="2" applyFont="1" applyBorder="1" applyAlignment="1" applyProtection="1">
      <alignment horizontal="left" vertical="top"/>
    </xf>
    <xf numFmtId="9" fontId="4" fillId="3" borderId="7" xfId="0" applyNumberFormat="1" applyFont="1" applyFill="1" applyBorder="1" applyAlignment="1" applyProtection="1">
      <alignment vertical="top"/>
      <protection locked="0"/>
    </xf>
    <xf numFmtId="167" fontId="4" fillId="6" borderId="8" xfId="0" applyNumberFormat="1" applyFont="1" applyFill="1" applyBorder="1" applyAlignment="1">
      <alignment horizontal="center" vertical="top"/>
    </xf>
    <xf numFmtId="10" fontId="4" fillId="4" borderId="8" xfId="0" applyNumberFormat="1" applyFont="1" applyFill="1" applyBorder="1" applyAlignment="1">
      <alignment horizontal="center" vertical="top"/>
    </xf>
    <xf numFmtId="10" fontId="25" fillId="6" borderId="8" xfId="0" applyNumberFormat="1" applyFont="1" applyFill="1" applyBorder="1" applyAlignment="1">
      <alignment horizontal="center" vertical="top"/>
    </xf>
    <xf numFmtId="0" fontId="38" fillId="18" borderId="45" xfId="5" applyFont="1" applyFill="1" applyBorder="1" applyAlignment="1">
      <alignment horizontal="center" vertical="center"/>
    </xf>
    <xf numFmtId="49" fontId="38" fillId="18" borderId="45" xfId="5" applyNumberFormat="1" applyFont="1" applyFill="1" applyBorder="1" applyAlignment="1">
      <alignment horizontal="center" vertical="center"/>
    </xf>
    <xf numFmtId="49" fontId="36" fillId="18" borderId="45" xfId="5" applyNumberFormat="1" applyFont="1" applyFill="1" applyBorder="1" applyAlignment="1">
      <alignment horizontal="center" vertical="center"/>
    </xf>
    <xf numFmtId="0" fontId="36" fillId="18" borderId="45" xfId="5" applyFont="1" applyFill="1" applyBorder="1" applyAlignment="1">
      <alignment horizontal="left" vertical="center"/>
    </xf>
    <xf numFmtId="43" fontId="38" fillId="18" borderId="45" xfId="4" applyFont="1" applyFill="1" applyBorder="1" applyAlignment="1">
      <alignment horizontal="right" vertical="center"/>
    </xf>
    <xf numFmtId="10" fontId="38" fillId="18" borderId="45" xfId="3" applyNumberFormat="1" applyFont="1" applyFill="1" applyBorder="1" applyAlignment="1">
      <alignment horizontal="right" vertical="center"/>
    </xf>
    <xf numFmtId="49" fontId="36" fillId="18" borderId="0" xfId="5" applyNumberFormat="1" applyFont="1" applyFill="1" applyAlignment="1">
      <alignment horizontal="center" vertical="center"/>
    </xf>
    <xf numFmtId="0" fontId="0" fillId="18" borderId="0" xfId="0" applyFill="1"/>
    <xf numFmtId="0" fontId="36" fillId="18" borderId="45" xfId="5" applyFont="1" applyFill="1" applyBorder="1" applyAlignment="1">
      <alignment horizontal="center" vertical="center"/>
    </xf>
    <xf numFmtId="43" fontId="36" fillId="18" borderId="45" xfId="4" applyFont="1" applyFill="1" applyBorder="1" applyAlignment="1">
      <alignment horizontal="right" vertical="center"/>
    </xf>
    <xf numFmtId="10" fontId="36" fillId="18" borderId="45" xfId="3" applyNumberFormat="1" applyFont="1" applyFill="1" applyBorder="1" applyAlignment="1">
      <alignment horizontal="right" vertical="center"/>
    </xf>
    <xf numFmtId="0" fontId="22" fillId="18" borderId="0" xfId="0" applyFont="1" applyFill="1"/>
    <xf numFmtId="0" fontId="36" fillId="9" borderId="45" xfId="5" applyFont="1" applyFill="1" applyBorder="1" applyAlignment="1">
      <alignment horizontal="left" vertical="center"/>
    </xf>
    <xf numFmtId="0" fontId="38" fillId="9" borderId="45" xfId="5" applyFont="1" applyFill="1" applyBorder="1" applyAlignment="1">
      <alignment horizontal="left" vertical="center"/>
    </xf>
    <xf numFmtId="0" fontId="14" fillId="0" borderId="16" xfId="0" applyFont="1" applyBorder="1" applyAlignment="1">
      <alignment horizontal="left" vertical="center"/>
    </xf>
    <xf numFmtId="0" fontId="24" fillId="0" borderId="16" xfId="2" applyFont="1" applyBorder="1" applyAlignment="1" applyProtection="1">
      <alignment horizontal="left" vertical="center" wrapText="1"/>
    </xf>
    <xf numFmtId="0" fontId="0" fillId="6" borderId="16" xfId="3" applyNumberFormat="1" applyFont="1" applyFill="1" applyBorder="1" applyAlignment="1" applyProtection="1">
      <alignment horizontal="left" vertical="center"/>
    </xf>
    <xf numFmtId="0" fontId="7" fillId="6" borderId="16" xfId="3" applyNumberFormat="1" applyFont="1" applyFill="1" applyBorder="1" applyAlignment="1" applyProtection="1">
      <alignment horizontal="left" vertical="center" wrapText="1"/>
      <protection hidden="1"/>
    </xf>
    <xf numFmtId="0" fontId="7" fillId="6" borderId="18" xfId="3" applyNumberFormat="1" applyFont="1" applyFill="1" applyBorder="1" applyAlignment="1" applyProtection="1">
      <alignment horizontal="left" vertical="center" wrapText="1"/>
      <protection hidden="1"/>
    </xf>
    <xf numFmtId="0" fontId="7" fillId="6" borderId="19" xfId="3" applyNumberFormat="1" applyFont="1" applyFill="1" applyBorder="1" applyAlignment="1" applyProtection="1">
      <alignment horizontal="left" vertical="center"/>
    </xf>
    <xf numFmtId="0" fontId="7" fillId="6" borderId="20" xfId="3" applyNumberFormat="1" applyFont="1" applyFill="1" applyBorder="1" applyAlignment="1" applyProtection="1">
      <alignment horizontal="left" vertical="center"/>
      <protection locked="0"/>
    </xf>
    <xf numFmtId="9" fontId="0" fillId="6" borderId="16" xfId="3" applyFont="1" applyFill="1" applyBorder="1" applyAlignment="1" applyProtection="1">
      <alignment horizontal="center" vertical="center"/>
      <protection hidden="1"/>
    </xf>
    <xf numFmtId="9" fontId="0" fillId="6" borderId="16" xfId="3" applyFont="1" applyFill="1" applyBorder="1" applyAlignment="1" applyProtection="1">
      <alignment horizontal="center" vertical="center" wrapText="1"/>
      <protection hidden="1"/>
    </xf>
    <xf numFmtId="9" fontId="4" fillId="3" borderId="16" xfId="3" applyFont="1" applyFill="1" applyBorder="1" applyAlignment="1">
      <alignment horizontal="right" vertical="top"/>
    </xf>
    <xf numFmtId="0" fontId="17" fillId="0" borderId="16" xfId="2" applyBorder="1" applyAlignment="1" applyProtection="1">
      <alignment horizontal="left" vertical="center" wrapText="1"/>
    </xf>
    <xf numFmtId="0" fontId="30" fillId="0" borderId="14" xfId="0" applyFont="1" applyBorder="1" applyAlignment="1">
      <alignment vertical="center" wrapText="1"/>
    </xf>
    <xf numFmtId="0" fontId="30" fillId="0" borderId="15" xfId="0" applyFont="1" applyBorder="1" applyAlignment="1">
      <alignment vertical="center" wrapText="1"/>
    </xf>
    <xf numFmtId="0" fontId="30" fillId="0" borderId="7" xfId="0" applyFont="1" applyBorder="1" applyAlignment="1">
      <alignment vertical="center" wrapText="1"/>
    </xf>
    <xf numFmtId="0" fontId="31" fillId="19" borderId="15" xfId="5" applyFont="1" applyFill="1" applyBorder="1" applyAlignment="1">
      <alignment horizontal="left" vertical="center" wrapText="1"/>
    </xf>
    <xf numFmtId="0" fontId="31" fillId="19" borderId="15" xfId="5" applyFont="1" applyFill="1" applyBorder="1" applyAlignment="1">
      <alignment vertical="center" wrapText="1"/>
    </xf>
    <xf numFmtId="0" fontId="31" fillId="19" borderId="15" xfId="0" applyFont="1" applyFill="1" applyBorder="1" applyAlignment="1">
      <alignment vertical="center" wrapText="1"/>
    </xf>
    <xf numFmtId="0" fontId="31" fillId="19" borderId="7" xfId="0" applyFont="1" applyFill="1" applyBorder="1" applyAlignment="1">
      <alignment vertical="center" wrapText="1"/>
    </xf>
    <xf numFmtId="169" fontId="32" fillId="0" borderId="48" xfId="0" applyNumberFormat="1" applyFont="1" applyBorder="1" applyAlignment="1">
      <alignment horizontal="right" vertical="center"/>
    </xf>
    <xf numFmtId="0" fontId="32" fillId="0" borderId="48" xfId="0" applyFont="1" applyBorder="1" applyAlignment="1">
      <alignment horizontal="center" vertical="center" wrapText="1"/>
    </xf>
    <xf numFmtId="0" fontId="32" fillId="0" borderId="0" xfId="5" applyAlignment="1">
      <alignment vertical="center"/>
    </xf>
    <xf numFmtId="0" fontId="46" fillId="13" borderId="1" xfId="5" applyFont="1" applyFill="1" applyBorder="1" applyAlignment="1">
      <alignment horizontal="center" vertical="center" wrapText="1"/>
    </xf>
    <xf numFmtId="0" fontId="46" fillId="0" borderId="66" xfId="5" applyFont="1" applyBorder="1" applyAlignment="1">
      <alignment vertical="center" wrapText="1"/>
    </xf>
    <xf numFmtId="0" fontId="47" fillId="0" borderId="66" xfId="5" applyFont="1" applyBorder="1" applyAlignment="1">
      <alignment horizontal="justify" vertical="center" wrapText="1"/>
    </xf>
    <xf numFmtId="0" fontId="47" fillId="0" borderId="67" xfId="5" applyFont="1" applyBorder="1" applyAlignment="1">
      <alignment horizontal="justify" vertical="center" wrapText="1"/>
    </xf>
    <xf numFmtId="0" fontId="47" fillId="0" borderId="68" xfId="5" applyFont="1" applyBorder="1" applyAlignment="1">
      <alignment horizontal="justify" vertical="center" wrapText="1"/>
    </xf>
    <xf numFmtId="0" fontId="46" fillId="0" borderId="69" xfId="5" applyFont="1" applyBorder="1" applyAlignment="1">
      <alignment vertical="center" wrapText="1"/>
    </xf>
    <xf numFmtId="0" fontId="47" fillId="0" borderId="69" xfId="5" applyFont="1" applyBorder="1" applyAlignment="1">
      <alignment horizontal="justify" vertical="center" wrapText="1"/>
    </xf>
    <xf numFmtId="0" fontId="17" fillId="0" borderId="35" xfId="2" applyBorder="1" applyAlignment="1">
      <alignment vertical="center"/>
    </xf>
    <xf numFmtId="0" fontId="0" fillId="0" borderId="39" xfId="0" applyBorder="1" applyAlignment="1">
      <alignment horizontal="left" vertical="center"/>
    </xf>
    <xf numFmtId="0" fontId="4" fillId="3" borderId="8" xfId="0" applyFont="1" applyFill="1" applyBorder="1" applyAlignment="1" applyProtection="1">
      <alignment horizontal="justify" vertical="center"/>
      <protection locked="0"/>
    </xf>
    <xf numFmtId="0" fontId="4" fillId="3" borderId="8" xfId="0" applyFont="1" applyFill="1" applyBorder="1" applyAlignment="1" applyProtection="1">
      <alignment horizontal="center" vertical="center"/>
      <protection locked="0"/>
    </xf>
    <xf numFmtId="0" fontId="4" fillId="3" borderId="12" xfId="0" applyFont="1" applyFill="1" applyBorder="1" applyAlignment="1">
      <alignment horizontal="justify" vertical="center" wrapText="1" readingOrder="1"/>
    </xf>
    <xf numFmtId="3" fontId="4" fillId="3" borderId="8" xfId="0" applyNumberFormat="1" applyFont="1" applyFill="1" applyBorder="1" applyAlignment="1" applyProtection="1">
      <alignment vertical="center" wrapText="1"/>
      <protection locked="0"/>
    </xf>
    <xf numFmtId="0" fontId="4" fillId="3" borderId="8" xfId="0" applyFont="1" applyFill="1" applyBorder="1" applyAlignment="1" applyProtection="1">
      <alignment vertical="center" wrapText="1"/>
      <protection locked="0"/>
    </xf>
    <xf numFmtId="9" fontId="4" fillId="3" borderId="8" xfId="0" applyNumberFormat="1" applyFont="1" applyFill="1" applyBorder="1" applyAlignment="1" applyProtection="1">
      <alignment horizontal="center" vertical="center" wrapText="1"/>
      <protection locked="0"/>
    </xf>
    <xf numFmtId="0" fontId="4" fillId="3" borderId="8" xfId="0" applyFont="1" applyFill="1" applyBorder="1" applyAlignment="1" applyProtection="1">
      <alignment horizontal="justify" vertical="center" wrapText="1"/>
      <protection locked="0"/>
    </xf>
    <xf numFmtId="0" fontId="17" fillId="3" borderId="8" xfId="2" applyFill="1" applyBorder="1" applyAlignment="1" applyProtection="1">
      <alignment horizontal="justify" vertical="center" wrapText="1"/>
      <protection locked="0"/>
    </xf>
    <xf numFmtId="49" fontId="49" fillId="3" borderId="70" xfId="0" applyNumberFormat="1" applyFont="1" applyFill="1" applyBorder="1" applyAlignment="1">
      <alignment horizontal="justify" vertical="center" wrapText="1"/>
    </xf>
    <xf numFmtId="49" fontId="17" fillId="3" borderId="70" xfId="2" applyNumberFormat="1" applyFill="1" applyBorder="1" applyAlignment="1">
      <alignment horizontal="justify" vertical="center" wrapText="1"/>
    </xf>
    <xf numFmtId="0" fontId="49" fillId="3" borderId="70" xfId="0" applyFont="1" applyFill="1" applyBorder="1" applyAlignment="1">
      <alignment horizontal="justify" vertical="center" wrapText="1"/>
    </xf>
    <xf numFmtId="0" fontId="50" fillId="3" borderId="8" xfId="0" applyFont="1" applyFill="1" applyBorder="1" applyAlignment="1" applyProtection="1">
      <alignment horizontal="center" vertical="center" wrapText="1"/>
      <protection locked="0"/>
    </xf>
    <xf numFmtId="0" fontId="50" fillId="3" borderId="7"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17" fillId="3" borderId="8" xfId="2" applyFill="1" applyBorder="1" applyAlignment="1" applyProtection="1">
      <alignment horizontal="justify" vertical="center"/>
      <protection locked="0"/>
    </xf>
    <xf numFmtId="3" fontId="4" fillId="3" borderId="8" xfId="0" applyNumberFormat="1" applyFont="1" applyFill="1" applyBorder="1" applyAlignment="1" applyProtection="1">
      <alignment horizontal="center" vertical="center" wrapText="1"/>
      <protection locked="0"/>
    </xf>
    <xf numFmtId="0" fontId="4" fillId="3" borderId="8" xfId="0" applyFont="1" applyFill="1" applyBorder="1" applyAlignment="1" applyProtection="1">
      <alignment horizontal="justify" vertical="top" wrapText="1"/>
      <protection locked="0"/>
    </xf>
    <xf numFmtId="9" fontId="4" fillId="3" borderId="8" xfId="0" applyNumberFormat="1"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wrapText="1"/>
      <protection locked="0"/>
    </xf>
    <xf numFmtId="0" fontId="4" fillId="4" borderId="8" xfId="0" applyFont="1" applyFill="1" applyBorder="1" applyAlignment="1">
      <alignment horizontal="center" vertical="center"/>
    </xf>
    <xf numFmtId="3" fontId="4" fillId="3" borderId="8" xfId="0" applyNumberFormat="1" applyFont="1" applyFill="1" applyBorder="1" applyAlignment="1" applyProtection="1">
      <alignment horizontal="center" vertical="center"/>
      <protection locked="0"/>
    </xf>
    <xf numFmtId="3" fontId="4" fillId="3" borderId="8" xfId="0" applyNumberFormat="1" applyFont="1" applyFill="1" applyBorder="1" applyAlignment="1" applyProtection="1">
      <alignment horizontal="center" vertical="top"/>
      <protection locked="0"/>
    </xf>
    <xf numFmtId="0" fontId="50" fillId="3" borderId="8" xfId="0" applyFont="1" applyFill="1" applyBorder="1" applyAlignment="1" applyProtection="1">
      <alignment horizontal="justify" vertical="center" wrapText="1"/>
      <protection locked="0"/>
    </xf>
    <xf numFmtId="0" fontId="50" fillId="3" borderId="8" xfId="0" applyFont="1" applyFill="1" applyBorder="1" applyAlignment="1" applyProtection="1">
      <alignment horizontal="center" vertical="center"/>
      <protection locked="0"/>
    </xf>
    <xf numFmtId="3" fontId="4" fillId="4" borderId="8" xfId="0" applyNumberFormat="1" applyFont="1" applyFill="1" applyBorder="1" applyAlignment="1">
      <alignment horizontal="center" vertical="center"/>
    </xf>
    <xf numFmtId="0" fontId="4" fillId="0" borderId="7" xfId="0" applyFont="1" applyBorder="1" applyAlignment="1">
      <alignment horizontal="center" vertical="center"/>
    </xf>
    <xf numFmtId="0" fontId="8" fillId="0" borderId="7" xfId="0" applyFont="1" applyBorder="1" applyAlignment="1">
      <alignment horizontal="center" vertical="center" wrapText="1"/>
    </xf>
    <xf numFmtId="3" fontId="4" fillId="3" borderId="8" xfId="0" applyNumberFormat="1" applyFont="1" applyFill="1" applyBorder="1" applyAlignment="1" applyProtection="1">
      <alignment vertical="center"/>
      <protection locked="0"/>
    </xf>
    <xf numFmtId="0" fontId="4" fillId="0" borderId="7" xfId="0" applyFont="1" applyBorder="1" applyAlignment="1">
      <alignment horizontal="center" vertical="center" wrapText="1"/>
    </xf>
    <xf numFmtId="3" fontId="7" fillId="3" borderId="8" xfId="0" applyNumberFormat="1" applyFont="1" applyFill="1" applyBorder="1" applyAlignment="1" applyProtection="1">
      <alignment vertical="center"/>
      <protection locked="0"/>
    </xf>
    <xf numFmtId="3" fontId="4" fillId="4" borderId="13" xfId="0" applyNumberFormat="1" applyFont="1" applyFill="1" applyBorder="1" applyAlignment="1">
      <alignment horizontal="center" vertical="center"/>
    </xf>
    <xf numFmtId="0" fontId="17" fillId="3" borderId="8" xfId="2" applyFill="1" applyBorder="1" applyAlignment="1" applyProtection="1">
      <alignment horizontal="left" vertical="top"/>
      <protection locked="0"/>
    </xf>
    <xf numFmtId="0" fontId="4" fillId="3" borderId="15" xfId="0" applyFont="1" applyFill="1" applyBorder="1" applyAlignment="1" applyProtection="1">
      <alignment horizontal="center" vertical="center" wrapText="1"/>
      <protection locked="0"/>
    </xf>
    <xf numFmtId="0" fontId="51" fillId="3" borderId="8" xfId="2" applyFont="1" applyFill="1" applyBorder="1" applyAlignment="1" applyProtection="1">
      <alignment vertical="top" wrapText="1"/>
      <protection locked="0"/>
    </xf>
    <xf numFmtId="9" fontId="4" fillId="4" borderId="12" xfId="3" applyFont="1" applyFill="1" applyBorder="1" applyAlignment="1" applyProtection="1">
      <alignment horizontal="center" vertical="center"/>
    </xf>
    <xf numFmtId="3" fontId="4" fillId="3" borderId="8" xfId="0" applyNumberFormat="1" applyFont="1" applyFill="1" applyBorder="1" applyAlignment="1" applyProtection="1">
      <alignment horizontal="right" vertical="center"/>
      <protection locked="0"/>
    </xf>
    <xf numFmtId="3" fontId="4" fillId="4" borderId="13"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4" fillId="0" borderId="6" xfId="0" applyFont="1" applyBorder="1" applyAlignment="1">
      <alignment horizontal="center" vertical="center" wrapText="1"/>
    </xf>
    <xf numFmtId="0" fontId="4" fillId="18" borderId="8" xfId="0" applyFont="1" applyFill="1" applyBorder="1" applyAlignment="1">
      <alignment horizontal="center" vertical="center" wrapText="1"/>
    </xf>
    <xf numFmtId="0" fontId="4" fillId="3" borderId="8" xfId="0" applyFont="1" applyFill="1" applyBorder="1" applyAlignment="1">
      <alignment horizontal="justify" vertical="center" wrapText="1"/>
    </xf>
    <xf numFmtId="0" fontId="17" fillId="3" borderId="8" xfId="2" applyFill="1" applyBorder="1" applyAlignment="1">
      <alignment horizontal="justify" vertical="center" wrapText="1"/>
    </xf>
    <xf numFmtId="0" fontId="4" fillId="3" borderId="8"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left" vertical="center" wrapText="1"/>
      <protection locked="0"/>
    </xf>
    <xf numFmtId="0" fontId="17" fillId="3" borderId="12" xfId="2" applyFill="1" applyBorder="1" applyAlignment="1">
      <alignment wrapText="1"/>
    </xf>
    <xf numFmtId="0" fontId="17" fillId="3" borderId="8" xfId="2" applyFill="1" applyBorder="1" applyAlignment="1" applyProtection="1">
      <alignment horizontal="left" vertical="center" wrapText="1"/>
      <protection locked="0"/>
    </xf>
    <xf numFmtId="0" fontId="4" fillId="3" borderId="8" xfId="0" applyFont="1" applyFill="1" applyBorder="1" applyAlignment="1" applyProtection="1">
      <alignment vertical="center"/>
      <protection locked="0"/>
    </xf>
    <xf numFmtId="0" fontId="17" fillId="3" borderId="8" xfId="2" applyFill="1" applyBorder="1" applyAlignment="1" applyProtection="1">
      <alignment vertical="center" wrapText="1"/>
      <protection locked="0"/>
    </xf>
    <xf numFmtId="0" fontId="17" fillId="3" borderId="8" xfId="2" applyFill="1" applyBorder="1" applyAlignment="1" applyProtection="1">
      <alignment vertical="top" wrapText="1"/>
      <protection locked="0"/>
    </xf>
    <xf numFmtId="0" fontId="4" fillId="3" borderId="7" xfId="0" applyFont="1" applyFill="1" applyBorder="1" applyAlignment="1">
      <alignment horizontal="center" vertical="center"/>
    </xf>
    <xf numFmtId="9" fontId="4" fillId="3" borderId="12" xfId="3" applyFont="1" applyFill="1" applyBorder="1" applyAlignment="1" applyProtection="1">
      <alignment horizontal="center" vertical="center"/>
      <protection locked="0"/>
    </xf>
    <xf numFmtId="9" fontId="7" fillId="3" borderId="16" xfId="0" applyNumberFormat="1" applyFont="1" applyFill="1" applyBorder="1" applyAlignment="1">
      <alignment horizontal="center" vertical="center"/>
    </xf>
    <xf numFmtId="0" fontId="4" fillId="3" borderId="8" xfId="0" applyFont="1" applyFill="1" applyBorder="1" applyAlignment="1">
      <alignment horizontal="left" vertical="top" wrapText="1"/>
    </xf>
    <xf numFmtId="3" fontId="4" fillId="3" borderId="7" xfId="0" applyNumberFormat="1" applyFont="1" applyFill="1" applyBorder="1" applyAlignment="1" applyProtection="1">
      <alignment horizontal="center" vertical="center" wrapText="1"/>
      <protection locked="0"/>
    </xf>
    <xf numFmtId="3" fontId="4" fillId="4" borderId="8" xfId="0" applyNumberFormat="1" applyFont="1" applyFill="1" applyBorder="1" applyAlignment="1">
      <alignment horizontal="center" vertical="center" wrapText="1"/>
    </xf>
    <xf numFmtId="0" fontId="0" fillId="3" borderId="0" xfId="0" applyFill="1" applyAlignment="1">
      <alignment horizontal="justify" vertical="center" wrapText="1"/>
    </xf>
    <xf numFmtId="9" fontId="4" fillId="3" borderId="12" xfId="0" applyNumberFormat="1" applyFont="1" applyFill="1" applyBorder="1" applyAlignment="1" applyProtection="1">
      <alignment horizontal="center" vertical="center"/>
      <protection locked="0"/>
    </xf>
    <xf numFmtId="9" fontId="4" fillId="4" borderId="12" xfId="0" applyNumberFormat="1" applyFont="1" applyFill="1" applyBorder="1" applyAlignment="1">
      <alignment horizontal="center" vertical="center"/>
    </xf>
    <xf numFmtId="49" fontId="49" fillId="3" borderId="70" xfId="0" applyNumberFormat="1" applyFont="1" applyFill="1" applyBorder="1" applyAlignment="1">
      <alignment horizontal="justify" vertical="center"/>
    </xf>
    <xf numFmtId="165" fontId="4" fillId="4" borderId="12" xfId="4" applyNumberFormat="1" applyFont="1" applyFill="1" applyBorder="1" applyAlignment="1">
      <alignment horizontal="center" vertical="center" wrapText="1"/>
    </xf>
    <xf numFmtId="0" fontId="4" fillId="0" borderId="8" xfId="0" applyFont="1" applyBorder="1" applyAlignment="1">
      <alignment horizontal="center" vertical="center"/>
    </xf>
    <xf numFmtId="0" fontId="0" fillId="3" borderId="30" xfId="0" applyFill="1" applyBorder="1" applyAlignment="1" applyProtection="1">
      <alignment vertical="center"/>
      <protection locked="0"/>
    </xf>
    <xf numFmtId="0" fontId="0" fillId="3" borderId="16" xfId="0" applyFill="1" applyBorder="1" applyAlignment="1" applyProtection="1">
      <alignment vertical="center"/>
      <protection locked="0"/>
    </xf>
    <xf numFmtId="165" fontId="4" fillId="8" borderId="15" xfId="0" applyNumberFormat="1" applyFont="1" applyFill="1" applyBorder="1" applyAlignment="1" applyProtection="1">
      <alignment vertical="center" wrapText="1"/>
      <protection locked="0"/>
    </xf>
    <xf numFmtId="9" fontId="4" fillId="4" borderId="14" xfId="3" applyFont="1" applyFill="1" applyBorder="1" applyAlignment="1">
      <alignment vertical="center"/>
    </xf>
    <xf numFmtId="0" fontId="4" fillId="3" borderId="6"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9" fontId="4" fillId="4" borderId="13" xfId="3"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7" xfId="0" applyFont="1" applyFill="1" applyBorder="1" applyAlignment="1" applyProtection="1">
      <alignment horizontal="center" vertical="center" wrapText="1"/>
      <protection locked="0"/>
    </xf>
    <xf numFmtId="9" fontId="4" fillId="4" borderId="12" xfId="3" applyFont="1" applyFill="1" applyBorder="1" applyAlignment="1">
      <alignment horizontal="center" vertical="center" wrapText="1"/>
    </xf>
    <xf numFmtId="9" fontId="4" fillId="6" borderId="12" xfId="3" applyFont="1" applyFill="1" applyBorder="1" applyAlignment="1">
      <alignment horizontal="center" vertical="center" wrapText="1"/>
    </xf>
    <xf numFmtId="9" fontId="25" fillId="6" borderId="8" xfId="3" applyFont="1" applyFill="1" applyBorder="1" applyAlignment="1">
      <alignment horizontal="center" vertical="center" wrapText="1"/>
    </xf>
    <xf numFmtId="0" fontId="4" fillId="3" borderId="6" xfId="0" applyFont="1" applyFill="1" applyBorder="1" applyAlignment="1" applyProtection="1">
      <alignment horizontal="center" vertical="center" wrapText="1"/>
      <protection locked="0"/>
    </xf>
    <xf numFmtId="0" fontId="4" fillId="3" borderId="31"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protection locked="0"/>
    </xf>
    <xf numFmtId="0" fontId="17" fillId="3" borderId="8" xfId="2" applyFill="1" applyBorder="1" applyAlignment="1" applyProtection="1">
      <alignment horizontal="left" vertical="top" wrapText="1"/>
      <protection locked="0"/>
    </xf>
    <xf numFmtId="3" fontId="4" fillId="3" borderId="13" xfId="0" applyNumberFormat="1"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protection locked="0"/>
    </xf>
    <xf numFmtId="0" fontId="32" fillId="0" borderId="48" xfId="0" applyFont="1" applyBorder="1" applyAlignment="1">
      <alignment horizontal="justify" vertical="center" wrapText="1"/>
    </xf>
    <xf numFmtId="1" fontId="32" fillId="0" borderId="48" xfId="0" applyNumberFormat="1" applyFont="1" applyBorder="1" applyAlignment="1">
      <alignment horizontal="center" vertical="center" wrapText="1"/>
    </xf>
    <xf numFmtId="0" fontId="3" fillId="0" borderId="7" xfId="0" applyFont="1" applyBorder="1" applyAlignment="1">
      <alignment horizontal="center" vertical="center"/>
    </xf>
    <xf numFmtId="0" fontId="52" fillId="0" borderId="9" xfId="0" applyFont="1" applyBorder="1" applyProtection="1">
      <protection locked="0"/>
    </xf>
    <xf numFmtId="164" fontId="4" fillId="4" borderId="8" xfId="0" applyNumberFormat="1" applyFont="1" applyFill="1" applyBorder="1" applyAlignment="1">
      <alignment horizontal="center" vertical="center"/>
    </xf>
    <xf numFmtId="0" fontId="50" fillId="3" borderId="7" xfId="0" applyFont="1" applyFill="1" applyBorder="1" applyAlignment="1" applyProtection="1">
      <alignment horizontal="center" vertical="center" wrapText="1"/>
      <protection locked="0"/>
    </xf>
    <xf numFmtId="0" fontId="50" fillId="3" borderId="8" xfId="0" applyFont="1" applyFill="1" applyBorder="1" applyAlignment="1" applyProtection="1">
      <alignment vertical="top" wrapText="1"/>
      <protection locked="0"/>
    </xf>
    <xf numFmtId="0" fontId="7" fillId="3" borderId="0" xfId="0" applyFont="1" applyFill="1" applyAlignment="1">
      <alignment horizontal="justify" vertical="center" wrapText="1"/>
    </xf>
    <xf numFmtId="3" fontId="50" fillId="3" borderId="7" xfId="0" applyNumberFormat="1" applyFont="1" applyFill="1" applyBorder="1" applyAlignment="1" applyProtection="1">
      <alignment horizontal="center" vertical="center" wrapText="1"/>
      <protection locked="0"/>
    </xf>
    <xf numFmtId="0" fontId="54" fillId="0" borderId="0" xfId="0" applyFont="1"/>
    <xf numFmtId="0" fontId="33" fillId="21" borderId="48" xfId="0" applyFont="1" applyFill="1" applyBorder="1" applyAlignment="1">
      <alignment horizontal="center" vertical="center" wrapText="1"/>
    </xf>
    <xf numFmtId="0" fontId="33" fillId="21" borderId="49" xfId="0" applyFont="1" applyFill="1" applyBorder="1" applyAlignment="1">
      <alignment horizontal="center" vertical="center" wrapText="1"/>
    </xf>
    <xf numFmtId="0" fontId="53" fillId="0" borderId="50" xfId="0" applyFont="1" applyBorder="1"/>
    <xf numFmtId="0" fontId="53" fillId="0" borderId="51" xfId="0" applyFont="1" applyBorder="1"/>
    <xf numFmtId="0" fontId="33" fillId="25" borderId="61" xfId="0" applyFont="1" applyFill="1" applyBorder="1" applyAlignment="1">
      <alignment horizontal="center" vertical="center" wrapText="1"/>
    </xf>
    <xf numFmtId="0" fontId="33" fillId="24" borderId="48" xfId="0" applyFont="1" applyFill="1" applyBorder="1" applyAlignment="1">
      <alignment horizontal="center" vertical="center" wrapText="1"/>
    </xf>
    <xf numFmtId="0" fontId="33" fillId="25" borderId="48" xfId="0" applyFont="1" applyFill="1" applyBorder="1" applyAlignment="1">
      <alignment horizontal="center" vertical="center" wrapText="1"/>
    </xf>
    <xf numFmtId="0" fontId="33" fillId="26" borderId="48" xfId="0" applyFont="1" applyFill="1" applyBorder="1" applyAlignment="1">
      <alignment horizontal="center" vertical="center" wrapText="1"/>
    </xf>
    <xf numFmtId="0" fontId="33" fillId="26" borderId="48" xfId="27" applyNumberFormat="1" applyFont="1" applyFill="1" applyBorder="1" applyAlignment="1">
      <alignment horizontal="center" vertical="center" wrapText="1"/>
    </xf>
    <xf numFmtId="0" fontId="33" fillId="28" borderId="16" xfId="0" applyFont="1" applyFill="1" applyBorder="1" applyAlignment="1">
      <alignment horizontal="center" vertical="center" wrapText="1"/>
    </xf>
    <xf numFmtId="0" fontId="33" fillId="31" borderId="48" xfId="0" applyFont="1" applyFill="1" applyBorder="1" applyAlignment="1">
      <alignment vertical="center" wrapText="1"/>
    </xf>
    <xf numFmtId="3" fontId="33" fillId="31" borderId="48" xfId="0" applyNumberFormat="1" applyFont="1" applyFill="1" applyBorder="1" applyAlignment="1">
      <alignment vertical="center" wrapText="1"/>
    </xf>
    <xf numFmtId="1" fontId="33" fillId="31" borderId="48" xfId="0" applyNumberFormat="1" applyFont="1" applyFill="1" applyBorder="1" applyAlignment="1">
      <alignment horizontal="center" vertical="center" wrapText="1"/>
    </xf>
    <xf numFmtId="9" fontId="33" fillId="31" borderId="48" xfId="3" applyFont="1" applyFill="1" applyBorder="1" applyAlignment="1">
      <alignment horizontal="center" vertical="center" wrapText="1"/>
    </xf>
    <xf numFmtId="0" fontId="33" fillId="31" borderId="48" xfId="3" applyNumberFormat="1" applyFont="1" applyFill="1" applyBorder="1" applyAlignment="1">
      <alignment horizontal="center" vertical="center" wrapText="1"/>
    </xf>
    <xf numFmtId="0" fontId="33" fillId="31" borderId="48" xfId="0" applyFont="1" applyFill="1" applyBorder="1" applyAlignment="1">
      <alignment horizontal="justify" vertical="center" wrapText="1"/>
    </xf>
    <xf numFmtId="0" fontId="33" fillId="31" borderId="48" xfId="0" applyFont="1" applyFill="1" applyBorder="1" applyAlignment="1">
      <alignment horizontal="center" vertical="center" wrapText="1"/>
    </xf>
    <xf numFmtId="3" fontId="33" fillId="31" borderId="48" xfId="0" applyNumberFormat="1" applyFont="1" applyFill="1" applyBorder="1" applyAlignment="1">
      <alignment horizontal="center" vertical="center" wrapText="1"/>
    </xf>
    <xf numFmtId="9" fontId="33" fillId="31" borderId="48" xfId="0" applyNumberFormat="1" applyFont="1" applyFill="1" applyBorder="1" applyAlignment="1">
      <alignment horizontal="center" vertical="center" wrapText="1"/>
    </xf>
    <xf numFmtId="3" fontId="33" fillId="31" borderId="48" xfId="0" applyNumberFormat="1" applyFont="1" applyFill="1" applyBorder="1" applyAlignment="1">
      <alignment horizontal="right" vertical="center" wrapText="1"/>
    </xf>
    <xf numFmtId="10" fontId="33" fillId="31" borderId="48" xfId="0" applyNumberFormat="1" applyFont="1" applyFill="1" applyBorder="1" applyAlignment="1">
      <alignment horizontal="center" vertical="center" wrapText="1"/>
    </xf>
    <xf numFmtId="168" fontId="33" fillId="31" borderId="48" xfId="0" applyNumberFormat="1" applyFont="1" applyFill="1" applyBorder="1" applyAlignment="1">
      <alignment horizontal="right" vertical="center" wrapText="1"/>
    </xf>
    <xf numFmtId="0" fontId="33" fillId="32" borderId="48" xfId="0" applyFont="1" applyFill="1" applyBorder="1" applyAlignment="1">
      <alignment vertical="center" wrapText="1"/>
    </xf>
    <xf numFmtId="3" fontId="30" fillId="32" borderId="48" xfId="0" applyNumberFormat="1" applyFont="1" applyFill="1" applyBorder="1" applyAlignment="1">
      <alignment vertical="center" wrapText="1"/>
    </xf>
    <xf numFmtId="1" fontId="30" fillId="32" borderId="48" xfId="0" applyNumberFormat="1" applyFont="1" applyFill="1" applyBorder="1" applyAlignment="1">
      <alignment horizontal="center" vertical="center" wrapText="1"/>
    </xf>
    <xf numFmtId="1" fontId="33" fillId="32" borderId="48" xfId="0" applyNumberFormat="1" applyFont="1" applyFill="1" applyBorder="1" applyAlignment="1">
      <alignment horizontal="center" vertical="center" wrapText="1"/>
    </xf>
    <xf numFmtId="9" fontId="33" fillId="32" borderId="48" xfId="0" applyNumberFormat="1" applyFont="1" applyFill="1" applyBorder="1" applyAlignment="1">
      <alignment horizontal="center" vertical="center" wrapText="1"/>
    </xf>
    <xf numFmtId="0" fontId="33" fillId="32" borderId="48" xfId="3" applyNumberFormat="1" applyFont="1" applyFill="1" applyBorder="1" applyAlignment="1">
      <alignment horizontal="center" vertical="center" wrapText="1"/>
    </xf>
    <xf numFmtId="0" fontId="30" fillId="32" borderId="48" xfId="0" applyFont="1" applyFill="1" applyBorder="1" applyAlignment="1">
      <alignment horizontal="justify" vertical="center" wrapText="1"/>
    </xf>
    <xf numFmtId="0" fontId="30" fillId="32" borderId="48" xfId="0" applyFont="1" applyFill="1" applyBorder="1" applyAlignment="1">
      <alignment vertical="center" wrapText="1"/>
    </xf>
    <xf numFmtId="3" fontId="30" fillId="32" borderId="48" xfId="0" applyNumberFormat="1" applyFont="1" applyFill="1" applyBorder="1" applyAlignment="1">
      <alignment horizontal="center" vertical="center" wrapText="1"/>
    </xf>
    <xf numFmtId="3" fontId="33" fillId="32" borderId="48" xfId="0" applyNumberFormat="1" applyFont="1" applyFill="1" applyBorder="1" applyAlignment="1">
      <alignment horizontal="right" vertical="center" wrapText="1"/>
    </xf>
    <xf numFmtId="10" fontId="33" fillId="32" borderId="48" xfId="0" applyNumberFormat="1" applyFont="1" applyFill="1" applyBorder="1" applyAlignment="1">
      <alignment horizontal="center" vertical="center" wrapText="1"/>
    </xf>
    <xf numFmtId="168" fontId="33" fillId="32" borderId="48" xfId="0" applyNumberFormat="1" applyFont="1" applyFill="1" applyBorder="1" applyAlignment="1">
      <alignment horizontal="right" vertical="center" wrapText="1"/>
    </xf>
    <xf numFmtId="9" fontId="30" fillId="32" borderId="48" xfId="0" applyNumberFormat="1" applyFont="1" applyFill="1" applyBorder="1" applyAlignment="1">
      <alignment horizontal="center" vertical="center" wrapText="1"/>
    </xf>
    <xf numFmtId="9" fontId="33" fillId="32" borderId="48" xfId="3" applyFont="1" applyFill="1" applyBorder="1" applyAlignment="1">
      <alignment horizontal="center" vertical="center" wrapText="1"/>
    </xf>
    <xf numFmtId="3" fontId="33" fillId="32" borderId="48" xfId="0" applyNumberFormat="1" applyFont="1" applyFill="1" applyBorder="1" applyAlignment="1">
      <alignment vertical="center" wrapText="1"/>
    </xf>
    <xf numFmtId="0" fontId="33" fillId="21" borderId="48" xfId="0" applyFont="1" applyFill="1" applyBorder="1" applyAlignment="1">
      <alignment vertical="center" wrapText="1"/>
    </xf>
    <xf numFmtId="3" fontId="33" fillId="21" borderId="48" xfId="0" applyNumberFormat="1" applyFont="1" applyFill="1" applyBorder="1" applyAlignment="1">
      <alignment vertical="center" wrapText="1"/>
    </xf>
    <xf numFmtId="1" fontId="33" fillId="21" borderId="48" xfId="0" applyNumberFormat="1" applyFont="1" applyFill="1" applyBorder="1" applyAlignment="1">
      <alignment horizontal="center" vertical="center" wrapText="1"/>
    </xf>
    <xf numFmtId="9" fontId="33" fillId="21" borderId="48" xfId="0" applyNumberFormat="1" applyFont="1" applyFill="1" applyBorder="1" applyAlignment="1">
      <alignment horizontal="center" vertical="center" wrapText="1"/>
    </xf>
    <xf numFmtId="0" fontId="33" fillId="21" borderId="48" xfId="0" applyFont="1" applyFill="1" applyBorder="1" applyAlignment="1">
      <alignment horizontal="justify" vertical="center" wrapText="1"/>
    </xf>
    <xf numFmtId="3" fontId="33" fillId="21" borderId="48" xfId="0" applyNumberFormat="1" applyFont="1" applyFill="1" applyBorder="1" applyAlignment="1">
      <alignment horizontal="center" vertical="center" wrapText="1"/>
    </xf>
    <xf numFmtId="9" fontId="33" fillId="33" borderId="48" xfId="0" applyNumberFormat="1" applyFont="1" applyFill="1" applyBorder="1" applyAlignment="1">
      <alignment horizontal="center" vertical="center" wrapText="1"/>
    </xf>
    <xf numFmtId="3" fontId="33" fillId="21" borderId="48" xfId="0" applyNumberFormat="1" applyFont="1" applyFill="1" applyBorder="1" applyAlignment="1">
      <alignment horizontal="right" vertical="center" wrapText="1"/>
    </xf>
    <xf numFmtId="9" fontId="33" fillId="21" borderId="51" xfId="0" applyNumberFormat="1" applyFont="1" applyFill="1" applyBorder="1" applyAlignment="1">
      <alignment horizontal="center" vertical="center" wrapText="1"/>
    </xf>
    <xf numFmtId="9" fontId="33" fillId="21" borderId="50" xfId="0" applyNumberFormat="1" applyFont="1" applyFill="1" applyBorder="1" applyAlignment="1">
      <alignment horizontal="center" vertical="center" wrapText="1"/>
    </xf>
    <xf numFmtId="3" fontId="33" fillId="21" borderId="49" xfId="0" applyNumberFormat="1" applyFont="1" applyFill="1" applyBorder="1" applyAlignment="1">
      <alignment horizontal="right" vertical="center" wrapText="1"/>
    </xf>
    <xf numFmtId="10" fontId="33" fillId="21" borderId="48" xfId="0" applyNumberFormat="1" applyFont="1" applyFill="1" applyBorder="1" applyAlignment="1">
      <alignment horizontal="center" vertical="center" wrapText="1"/>
    </xf>
    <xf numFmtId="168" fontId="33" fillId="21" borderId="48" xfId="0" applyNumberFormat="1" applyFont="1" applyFill="1" applyBorder="1" applyAlignment="1">
      <alignment horizontal="right" vertical="center" wrapText="1"/>
    </xf>
    <xf numFmtId="9" fontId="33" fillId="21" borderId="48" xfId="3" applyFont="1" applyFill="1" applyBorder="1" applyAlignment="1">
      <alignment horizontal="center" vertical="center" wrapText="1"/>
    </xf>
    <xf numFmtId="0" fontId="54" fillId="19" borderId="0" xfId="0" applyFont="1" applyFill="1"/>
    <xf numFmtId="0" fontId="33" fillId="38" borderId="48" xfId="0" applyFont="1" applyFill="1" applyBorder="1" applyAlignment="1">
      <alignment vertical="center" wrapText="1"/>
    </xf>
    <xf numFmtId="3" fontId="33" fillId="38" borderId="48" xfId="0" applyNumberFormat="1" applyFont="1" applyFill="1" applyBorder="1" applyAlignment="1">
      <alignment horizontal="center" vertical="center" wrapText="1"/>
    </xf>
    <xf numFmtId="9" fontId="33" fillId="38" borderId="48" xfId="3" applyFont="1" applyFill="1" applyBorder="1" applyAlignment="1">
      <alignment horizontal="center" vertical="center" wrapText="1"/>
    </xf>
    <xf numFmtId="1" fontId="33" fillId="38" borderId="48" xfId="0" applyNumberFormat="1" applyFont="1" applyFill="1" applyBorder="1" applyAlignment="1">
      <alignment horizontal="center" vertical="center" wrapText="1"/>
    </xf>
    <xf numFmtId="9" fontId="33" fillId="38" borderId="48" xfId="0" applyNumberFormat="1" applyFont="1" applyFill="1" applyBorder="1" applyAlignment="1">
      <alignment horizontal="center" vertical="center" wrapText="1"/>
    </xf>
    <xf numFmtId="0" fontId="33" fillId="38" borderId="48" xfId="0" applyFont="1" applyFill="1" applyBorder="1" applyAlignment="1">
      <alignment horizontal="justify" vertical="center" wrapText="1"/>
    </xf>
    <xf numFmtId="9" fontId="33" fillId="39" borderId="48" xfId="0" applyNumberFormat="1" applyFont="1" applyFill="1" applyBorder="1" applyAlignment="1">
      <alignment horizontal="center" vertical="center" wrapText="1"/>
    </xf>
    <xf numFmtId="3" fontId="33" fillId="38" borderId="48" xfId="0" applyNumberFormat="1" applyFont="1" applyFill="1" applyBorder="1" applyAlignment="1">
      <alignment horizontal="right" vertical="center" wrapText="1"/>
    </xf>
    <xf numFmtId="9" fontId="33" fillId="38" borderId="51" xfId="0" applyNumberFormat="1" applyFont="1" applyFill="1" applyBorder="1" applyAlignment="1">
      <alignment horizontal="center" vertical="center" wrapText="1"/>
    </xf>
    <xf numFmtId="9" fontId="33" fillId="38" borderId="50" xfId="0" applyNumberFormat="1" applyFont="1" applyFill="1" applyBorder="1" applyAlignment="1">
      <alignment horizontal="center" vertical="center" wrapText="1"/>
    </xf>
    <xf numFmtId="3" fontId="33" fillId="38" borderId="49" xfId="0" applyNumberFormat="1" applyFont="1" applyFill="1" applyBorder="1" applyAlignment="1">
      <alignment horizontal="right" vertical="center" wrapText="1"/>
    </xf>
    <xf numFmtId="10" fontId="33" fillId="38" borderId="48" xfId="0" applyNumberFormat="1" applyFont="1" applyFill="1" applyBorder="1" applyAlignment="1">
      <alignment horizontal="center" vertical="center" wrapText="1"/>
    </xf>
    <xf numFmtId="168" fontId="33" fillId="38" borderId="48" xfId="0" applyNumberFormat="1" applyFont="1" applyFill="1" applyBorder="1" applyAlignment="1">
      <alignment horizontal="right" vertical="center" wrapText="1"/>
    </xf>
    <xf numFmtId="0" fontId="33" fillId="38" borderId="48" xfId="0" applyFont="1" applyFill="1" applyBorder="1" applyAlignment="1">
      <alignment horizontal="center" vertical="center" wrapText="1"/>
    </xf>
    <xf numFmtId="3" fontId="33" fillId="38" borderId="48" xfId="0" applyNumberFormat="1" applyFont="1" applyFill="1" applyBorder="1" applyAlignment="1">
      <alignment vertical="center" wrapText="1"/>
    </xf>
    <xf numFmtId="0" fontId="30" fillId="0" borderId="48" xfId="0" applyFont="1" applyBorder="1" applyAlignment="1">
      <alignment horizontal="left" vertical="center" wrapText="1"/>
    </xf>
    <xf numFmtId="0" fontId="30" fillId="0" borderId="48" xfId="0" applyFont="1" applyBorder="1" applyAlignment="1">
      <alignment horizontal="center" vertical="center" wrapText="1"/>
    </xf>
    <xf numFmtId="0" fontId="30" fillId="0" borderId="48" xfId="0" applyFont="1" applyBorder="1" applyAlignment="1">
      <alignment horizontal="center" vertical="center"/>
    </xf>
    <xf numFmtId="1" fontId="30" fillId="0" borderId="48" xfId="0" applyNumberFormat="1" applyFont="1" applyBorder="1" applyAlignment="1">
      <alignment horizontal="center" vertical="center" wrapText="1"/>
    </xf>
    <xf numFmtId="9" fontId="30" fillId="0" borderId="48" xfId="3" applyFont="1" applyBorder="1" applyAlignment="1">
      <alignment horizontal="center" vertical="center" wrapText="1"/>
    </xf>
    <xf numFmtId="3" fontId="30" fillId="0" borderId="16" xfId="0" applyNumberFormat="1" applyFont="1" applyBorder="1" applyAlignment="1">
      <alignment horizontal="justify" vertical="center" wrapText="1"/>
    </xf>
    <xf numFmtId="14" fontId="30" fillId="0" borderId="48" xfId="0" applyNumberFormat="1" applyFont="1" applyBorder="1" applyAlignment="1">
      <alignment vertical="center" wrapText="1"/>
    </xf>
    <xf numFmtId="3" fontId="30" fillId="0" borderId="48" xfId="0" applyNumberFormat="1" applyFont="1" applyBorder="1" applyAlignment="1">
      <alignment horizontal="center" vertical="center" wrapText="1"/>
    </xf>
    <xf numFmtId="9" fontId="30" fillId="0" borderId="48" xfId="0" applyNumberFormat="1" applyFont="1" applyBorder="1" applyAlignment="1">
      <alignment horizontal="center" vertical="center" wrapText="1"/>
    </xf>
    <xf numFmtId="9" fontId="30" fillId="0" borderId="48" xfId="3" applyFont="1" applyBorder="1" applyAlignment="1">
      <alignment horizontal="center" vertical="center"/>
    </xf>
    <xf numFmtId="9" fontId="30" fillId="0" borderId="48" xfId="0" applyNumberFormat="1" applyFont="1" applyBorder="1" applyAlignment="1">
      <alignment horizontal="center" vertical="center"/>
    </xf>
    <xf numFmtId="3" fontId="30" fillId="0" borderId="48" xfId="0" applyNumberFormat="1" applyFont="1" applyBorder="1" applyAlignment="1">
      <alignment horizontal="right" vertical="center" wrapText="1"/>
    </xf>
    <xf numFmtId="172" fontId="30" fillId="0" borderId="61" xfId="27" applyFont="1" applyBorder="1" applyAlignment="1">
      <alignment horizontal="right" vertical="center" wrapText="1"/>
    </xf>
    <xf numFmtId="170" fontId="30" fillId="0" borderId="48" xfId="0" applyNumberFormat="1" applyFont="1" applyBorder="1" applyAlignment="1">
      <alignment horizontal="right" vertical="center" wrapText="1"/>
    </xf>
    <xf numFmtId="172" fontId="30" fillId="0" borderId="48" xfId="27" applyFont="1" applyBorder="1" applyAlignment="1">
      <alignment horizontal="right" vertical="center" wrapText="1"/>
    </xf>
    <xf numFmtId="10" fontId="30" fillId="0" borderId="48" xfId="0" applyNumberFormat="1" applyFont="1" applyBorder="1" applyAlignment="1">
      <alignment horizontal="center" vertical="center" wrapText="1"/>
    </xf>
    <xf numFmtId="168" fontId="30" fillId="0" borderId="48" xfId="0" applyNumberFormat="1" applyFont="1" applyBorder="1" applyAlignment="1">
      <alignment horizontal="right" vertical="center" wrapText="1"/>
    </xf>
    <xf numFmtId="3" fontId="30" fillId="0" borderId="48" xfId="0" applyNumberFormat="1" applyFont="1" applyBorder="1" applyAlignment="1">
      <alignment vertical="center" wrapText="1"/>
    </xf>
    <xf numFmtId="3" fontId="30" fillId="34" borderId="48" xfId="0" applyNumberFormat="1" applyFont="1" applyFill="1" applyBorder="1" applyAlignment="1">
      <alignment horizontal="justify" vertical="top" wrapText="1"/>
    </xf>
    <xf numFmtId="0" fontId="55" fillId="0" borderId="48" xfId="0" applyFont="1" applyBorder="1" applyAlignment="1">
      <alignment horizontal="justify"/>
    </xf>
    <xf numFmtId="0" fontId="33" fillId="35" borderId="48" xfId="0" applyFont="1" applyFill="1" applyBorder="1" applyAlignment="1">
      <alignment vertical="center" wrapText="1"/>
    </xf>
    <xf numFmtId="3" fontId="33" fillId="35" borderId="48" xfId="0" applyNumberFormat="1" applyFont="1" applyFill="1" applyBorder="1" applyAlignment="1">
      <alignment vertical="center" wrapText="1"/>
    </xf>
    <xf numFmtId="1" fontId="33" fillId="35" borderId="48" xfId="0" applyNumberFormat="1" applyFont="1" applyFill="1" applyBorder="1" applyAlignment="1">
      <alignment horizontal="center" vertical="center" wrapText="1"/>
    </xf>
    <xf numFmtId="9" fontId="33" fillId="35" borderId="48" xfId="0" applyNumberFormat="1" applyFont="1" applyFill="1" applyBorder="1" applyAlignment="1">
      <alignment horizontal="center" vertical="center" wrapText="1"/>
    </xf>
    <xf numFmtId="9" fontId="33" fillId="35" borderId="48" xfId="0" applyNumberFormat="1" applyFont="1" applyFill="1" applyBorder="1" applyAlignment="1">
      <alignment horizontal="justify" vertical="center" wrapText="1"/>
    </xf>
    <xf numFmtId="3" fontId="33" fillId="35" borderId="48" xfId="0" applyNumberFormat="1" applyFont="1" applyFill="1" applyBorder="1" applyAlignment="1">
      <alignment horizontal="center" vertical="center" wrapText="1"/>
    </xf>
    <xf numFmtId="3" fontId="33" fillId="35" borderId="48" xfId="0" applyNumberFormat="1" applyFont="1" applyFill="1" applyBorder="1" applyAlignment="1">
      <alignment horizontal="right" vertical="center" wrapText="1"/>
    </xf>
    <xf numFmtId="10" fontId="33" fillId="35" borderId="48" xfId="0" applyNumberFormat="1" applyFont="1" applyFill="1" applyBorder="1" applyAlignment="1">
      <alignment horizontal="center" vertical="center" wrapText="1"/>
    </xf>
    <xf numFmtId="168" fontId="33" fillId="35" borderId="48" xfId="0" applyNumberFormat="1" applyFont="1" applyFill="1" applyBorder="1" applyAlignment="1">
      <alignment horizontal="right" vertical="center" wrapText="1"/>
    </xf>
    <xf numFmtId="9" fontId="33" fillId="35" borderId="48" xfId="3" applyFont="1" applyFill="1" applyBorder="1" applyAlignment="1">
      <alignment horizontal="center" vertical="center" wrapText="1"/>
    </xf>
    <xf numFmtId="3" fontId="33" fillId="35" borderId="48" xfId="0" applyNumberFormat="1" applyFont="1" applyFill="1" applyBorder="1" applyAlignment="1">
      <alignment horizontal="justify" vertical="center" wrapText="1"/>
    </xf>
    <xf numFmtId="3" fontId="33" fillId="38" borderId="48" xfId="0" applyNumberFormat="1" applyFont="1" applyFill="1" applyBorder="1" applyAlignment="1">
      <alignment horizontal="justify" vertical="center" wrapText="1"/>
    </xf>
    <xf numFmtId="167" fontId="30" fillId="0" borderId="48" xfId="3" applyNumberFormat="1" applyFont="1" applyFill="1" applyBorder="1" applyAlignment="1">
      <alignment horizontal="center" vertical="center" wrapText="1"/>
    </xf>
    <xf numFmtId="9" fontId="30" fillId="36" borderId="48" xfId="3" applyFont="1" applyFill="1" applyBorder="1" applyAlignment="1">
      <alignment horizontal="center" vertical="center" wrapText="1"/>
    </xf>
    <xf numFmtId="167" fontId="30" fillId="0" borderId="48" xfId="0" applyNumberFormat="1" applyFont="1" applyBorder="1" applyAlignment="1">
      <alignment horizontal="center" vertical="center" wrapText="1"/>
    </xf>
    <xf numFmtId="3" fontId="30" fillId="0" borderId="48" xfId="0" applyNumberFormat="1" applyFont="1" applyBorder="1" applyAlignment="1">
      <alignment horizontal="justify" vertical="center" wrapText="1"/>
    </xf>
    <xf numFmtId="0" fontId="30" fillId="0" borderId="49" xfId="0" applyFont="1" applyBorder="1" applyAlignment="1">
      <alignment horizontal="center" vertical="center"/>
    </xf>
    <xf numFmtId="0" fontId="30" fillId="0" borderId="16" xfId="0" applyFont="1" applyBorder="1" applyAlignment="1">
      <alignment horizontal="center" vertical="center"/>
    </xf>
    <xf numFmtId="9" fontId="30" fillId="0" borderId="51" xfId="0" applyNumberFormat="1" applyFont="1" applyBorder="1" applyAlignment="1">
      <alignment horizontal="center" vertical="center" wrapText="1"/>
    </xf>
    <xf numFmtId="9" fontId="30" fillId="0" borderId="48" xfId="3" applyFont="1" applyFill="1" applyBorder="1" applyAlignment="1">
      <alignment horizontal="center" vertical="center" wrapText="1"/>
    </xf>
    <xf numFmtId="167" fontId="30" fillId="0" borderId="49" xfId="0" applyNumberFormat="1" applyFont="1" applyBorder="1" applyAlignment="1">
      <alignment horizontal="center" vertical="center" wrapText="1"/>
    </xf>
    <xf numFmtId="0" fontId="30" fillId="0" borderId="16" xfId="0" applyFont="1" applyBorder="1" applyAlignment="1">
      <alignment horizontal="justify" vertical="center" wrapText="1"/>
    </xf>
    <xf numFmtId="14" fontId="30" fillId="0" borderId="51" xfId="0" applyNumberFormat="1" applyFont="1" applyBorder="1" applyAlignment="1">
      <alignment vertical="center" wrapText="1"/>
    </xf>
    <xf numFmtId="0" fontId="30" fillId="0" borderId="55" xfId="0" applyFont="1" applyBorder="1" applyAlignment="1">
      <alignment horizontal="center" vertical="center"/>
    </xf>
    <xf numFmtId="1" fontId="30" fillId="0" borderId="48" xfId="0" applyNumberFormat="1" applyFont="1" applyBorder="1" applyAlignment="1">
      <alignment horizontal="center" vertical="center"/>
    </xf>
    <xf numFmtId="1" fontId="30" fillId="0" borderId="49" xfId="0" applyNumberFormat="1" applyFont="1" applyBorder="1" applyAlignment="1">
      <alignment horizontal="center" vertical="center"/>
    </xf>
    <xf numFmtId="0" fontId="30" fillId="0" borderId="61" xfId="0" applyFont="1" applyBorder="1" applyAlignment="1">
      <alignment horizontal="center" vertical="center"/>
    </xf>
    <xf numFmtId="0" fontId="30" fillId="34" borderId="16" xfId="0" applyFont="1" applyFill="1" applyBorder="1" applyAlignment="1">
      <alignment horizontal="left" vertical="center" wrapText="1"/>
    </xf>
    <xf numFmtId="0" fontId="53" fillId="31" borderId="48" xfId="0" applyFont="1" applyFill="1" applyBorder="1" applyAlignment="1">
      <alignment horizontal="justify" vertical="center" wrapText="1"/>
    </xf>
    <xf numFmtId="4" fontId="33" fillId="31" borderId="48" xfId="0" applyNumberFormat="1" applyFont="1" applyFill="1" applyBorder="1" applyAlignment="1">
      <alignment horizontal="right" vertical="center" wrapText="1"/>
    </xf>
    <xf numFmtId="3" fontId="33" fillId="31" borderId="48" xfId="0" applyNumberFormat="1" applyFont="1" applyFill="1" applyBorder="1" applyAlignment="1">
      <alignment horizontal="justify" vertical="center" wrapText="1"/>
    </xf>
    <xf numFmtId="0" fontId="53" fillId="32" borderId="48" xfId="0" applyFont="1" applyFill="1" applyBorder="1" applyAlignment="1">
      <alignment horizontal="justify" vertical="center" wrapText="1"/>
    </xf>
    <xf numFmtId="3" fontId="33" fillId="32" borderId="48" xfId="0" applyNumberFormat="1" applyFont="1" applyFill="1" applyBorder="1" applyAlignment="1">
      <alignment horizontal="center" vertical="center" wrapText="1"/>
    </xf>
    <xf numFmtId="4" fontId="33" fillId="32" borderId="48" xfId="0" applyNumberFormat="1" applyFont="1" applyFill="1" applyBorder="1" applyAlignment="1">
      <alignment horizontal="right" vertical="center" wrapText="1"/>
    </xf>
    <xf numFmtId="3" fontId="33" fillId="32" borderId="48" xfId="0" applyNumberFormat="1" applyFont="1" applyFill="1" applyBorder="1" applyAlignment="1">
      <alignment horizontal="justify" vertical="center" wrapText="1"/>
    </xf>
    <xf numFmtId="0" fontId="53" fillId="21" borderId="48" xfId="0" applyFont="1" applyFill="1" applyBorder="1" applyAlignment="1">
      <alignment horizontal="justify" vertical="center" wrapText="1"/>
    </xf>
    <xf numFmtId="4" fontId="33" fillId="21" borderId="48" xfId="0" applyNumberFormat="1" applyFont="1" applyFill="1" applyBorder="1" applyAlignment="1">
      <alignment horizontal="right" vertical="center" wrapText="1"/>
    </xf>
    <xf numFmtId="3" fontId="33" fillId="21" borderId="48" xfId="0" applyNumberFormat="1" applyFont="1" applyFill="1" applyBorder="1" applyAlignment="1">
      <alignment horizontal="justify" vertical="center" wrapText="1"/>
    </xf>
    <xf numFmtId="0" fontId="30" fillId="0" borderId="48" xfId="0" applyFont="1" applyBorder="1" applyAlignment="1">
      <alignment vertical="center" wrapText="1"/>
    </xf>
    <xf numFmtId="0" fontId="30" fillId="34" borderId="48" xfId="0" applyFont="1" applyFill="1" applyBorder="1" applyAlignment="1">
      <alignment horizontal="center" vertical="center" wrapText="1"/>
    </xf>
    <xf numFmtId="0" fontId="30" fillId="34" borderId="48" xfId="0" applyFont="1" applyFill="1" applyBorder="1" applyAlignment="1">
      <alignment horizontal="center" vertical="center"/>
    </xf>
    <xf numFmtId="9" fontId="33" fillId="21" borderId="48" xfId="0" applyNumberFormat="1" applyFont="1" applyFill="1" applyBorder="1" applyAlignment="1">
      <alignment horizontal="justify" vertical="center" wrapText="1"/>
    </xf>
    <xf numFmtId="167" fontId="33" fillId="31" borderId="48" xfId="0" applyNumberFormat="1" applyFont="1" applyFill="1" applyBorder="1" applyAlignment="1">
      <alignment horizontal="center" vertical="center" wrapText="1"/>
    </xf>
    <xf numFmtId="0" fontId="33" fillId="32" borderId="48" xfId="0" applyFont="1" applyFill="1" applyBorder="1" applyAlignment="1">
      <alignment horizontal="justify" vertical="center" wrapText="1"/>
    </xf>
    <xf numFmtId="0" fontId="33" fillId="32" borderId="48" xfId="0" applyFont="1" applyFill="1" applyBorder="1" applyAlignment="1">
      <alignment horizontal="center" vertical="center" wrapText="1"/>
    </xf>
    <xf numFmtId="3" fontId="30" fillId="0" borderId="48" xfId="0" applyNumberFormat="1" applyFont="1" applyBorder="1" applyAlignment="1">
      <alignment horizontal="left" vertical="center" wrapText="1"/>
    </xf>
    <xf numFmtId="3" fontId="30" fillId="0" borderId="16" xfId="0" applyNumberFormat="1" applyFont="1" applyBorder="1" applyAlignment="1">
      <alignment horizontal="justify" vertical="top" wrapText="1"/>
    </xf>
    <xf numFmtId="172" fontId="30" fillId="0" borderId="49" xfId="27" applyFont="1" applyBorder="1" applyAlignment="1">
      <alignment horizontal="right" vertical="center" wrapText="1"/>
    </xf>
    <xf numFmtId="9" fontId="30" fillId="0" borderId="49" xfId="0" applyNumberFormat="1" applyFont="1" applyBorder="1" applyAlignment="1">
      <alignment horizontal="center" vertical="center" wrapText="1"/>
    </xf>
    <xf numFmtId="10" fontId="30" fillId="0" borderId="51" xfId="0" applyNumberFormat="1" applyFont="1" applyBorder="1" applyAlignment="1">
      <alignment horizontal="center" vertical="center" wrapText="1"/>
    </xf>
    <xf numFmtId="9" fontId="30" fillId="34" borderId="48" xfId="0" applyNumberFormat="1" applyFont="1" applyFill="1" applyBorder="1" applyAlignment="1">
      <alignment horizontal="center" vertical="center"/>
    </xf>
    <xf numFmtId="0" fontId="30" fillId="0" borderId="48" xfId="0" applyFont="1" applyBorder="1" applyAlignment="1">
      <alignment horizontal="right" vertical="center" wrapText="1"/>
    </xf>
    <xf numFmtId="9" fontId="33" fillId="38" borderId="61" xfId="3" applyFont="1" applyFill="1" applyBorder="1" applyAlignment="1">
      <alignment horizontal="center" vertical="center" wrapText="1"/>
    </xf>
    <xf numFmtId="3" fontId="33" fillId="38" borderId="52" xfId="0" applyNumberFormat="1" applyFont="1" applyFill="1" applyBorder="1" applyAlignment="1">
      <alignment horizontal="center" vertical="center" wrapText="1"/>
    </xf>
    <xf numFmtId="9" fontId="33" fillId="38" borderId="49" xfId="0" applyNumberFormat="1" applyFont="1" applyFill="1" applyBorder="1" applyAlignment="1">
      <alignment horizontal="center" vertical="center" wrapText="1"/>
    </xf>
    <xf numFmtId="3" fontId="30" fillId="34" borderId="54" xfId="0" applyNumberFormat="1" applyFont="1" applyFill="1" applyBorder="1" applyAlignment="1">
      <alignment horizontal="justify" vertical="top" wrapText="1"/>
    </xf>
    <xf numFmtId="164" fontId="30" fillId="0" borderId="48" xfId="0" applyNumberFormat="1" applyFont="1" applyBorder="1" applyAlignment="1">
      <alignment horizontal="center" vertical="center" wrapText="1"/>
    </xf>
    <xf numFmtId="169" fontId="56" fillId="0" borderId="48" xfId="0" applyNumberFormat="1" applyFont="1" applyBorder="1" applyAlignment="1">
      <alignment horizontal="right" vertical="center"/>
    </xf>
    <xf numFmtId="0" fontId="55" fillId="0" borderId="48" xfId="0" applyFont="1" applyBorder="1" applyAlignment="1">
      <alignment horizontal="justify" vertical="top" wrapText="1"/>
    </xf>
    <xf numFmtId="0" fontId="55" fillId="0" borderId="48" xfId="0" applyFont="1" applyBorder="1" applyAlignment="1">
      <alignment horizontal="justify" wrapText="1"/>
    </xf>
    <xf numFmtId="9" fontId="33" fillId="31" borderId="48" xfId="3" applyFont="1" applyFill="1" applyBorder="1" applyAlignment="1">
      <alignment horizontal="justify" vertical="center" wrapText="1"/>
    </xf>
    <xf numFmtId="167" fontId="33" fillId="21" borderId="48" xfId="0" applyNumberFormat="1" applyFont="1" applyFill="1" applyBorder="1" applyAlignment="1">
      <alignment horizontal="center" vertical="center" wrapText="1"/>
    </xf>
    <xf numFmtId="0" fontId="30" fillId="0" borderId="16" xfId="0" applyFont="1" applyBorder="1" applyAlignment="1">
      <alignment horizontal="justify" vertical="top" wrapText="1"/>
    </xf>
    <xf numFmtId="1" fontId="30" fillId="34" borderId="48" xfId="0" applyNumberFormat="1" applyFont="1" applyFill="1" applyBorder="1" applyAlignment="1">
      <alignment horizontal="center" vertical="center" wrapText="1"/>
    </xf>
    <xf numFmtId="0" fontId="30" fillId="0" borderId="48" xfId="3" applyNumberFormat="1" applyFont="1" applyBorder="1" applyAlignment="1">
      <alignment horizontal="center" vertical="center" wrapText="1"/>
    </xf>
    <xf numFmtId="0" fontId="30" fillId="34" borderId="48" xfId="0" applyFont="1" applyFill="1" applyBorder="1" applyAlignment="1">
      <alignment horizontal="justify" vertical="top" wrapText="1"/>
    </xf>
    <xf numFmtId="9" fontId="30" fillId="34" borderId="48" xfId="3" applyFont="1" applyFill="1" applyBorder="1" applyAlignment="1">
      <alignment horizontal="center" vertical="center" wrapText="1"/>
    </xf>
    <xf numFmtId="9" fontId="30" fillId="34" borderId="48" xfId="3" applyFont="1" applyFill="1" applyBorder="1" applyAlignment="1">
      <alignment horizontal="center" vertical="center"/>
    </xf>
    <xf numFmtId="0" fontId="30" fillId="34" borderId="0" xfId="0" applyFont="1" applyFill="1" applyAlignment="1">
      <alignment horizontal="justify" vertical="top" wrapText="1"/>
    </xf>
    <xf numFmtId="0" fontId="54" fillId="0" borderId="0" xfId="0" applyFont="1" applyAlignment="1">
      <alignment horizontal="right"/>
    </xf>
    <xf numFmtId="3" fontId="30" fillId="31" borderId="48" xfId="0" applyNumberFormat="1" applyFont="1" applyFill="1" applyBorder="1" applyAlignment="1">
      <alignment vertical="center" wrapText="1"/>
    </xf>
    <xf numFmtId="1" fontId="30" fillId="31" borderId="48" xfId="0" applyNumberFormat="1" applyFont="1" applyFill="1" applyBorder="1" applyAlignment="1">
      <alignment horizontal="center" vertical="center" wrapText="1"/>
    </xf>
    <xf numFmtId="167" fontId="33" fillId="31" borderId="48" xfId="0" applyNumberFormat="1" applyFont="1" applyFill="1" applyBorder="1" applyAlignment="1">
      <alignment horizontal="justify" vertical="center" wrapText="1"/>
    </xf>
    <xf numFmtId="0" fontId="30" fillId="31" borderId="48" xfId="0" applyFont="1" applyFill="1" applyBorder="1" applyAlignment="1">
      <alignment vertical="center" wrapText="1"/>
    </xf>
    <xf numFmtId="0" fontId="30" fillId="31" borderId="48" xfId="0" applyFont="1" applyFill="1" applyBorder="1" applyAlignment="1">
      <alignment horizontal="center" vertical="center" wrapText="1"/>
    </xf>
    <xf numFmtId="3" fontId="30" fillId="31" borderId="48" xfId="0" applyNumberFormat="1" applyFont="1" applyFill="1" applyBorder="1" applyAlignment="1">
      <alignment horizontal="center" vertical="center" wrapText="1"/>
    </xf>
    <xf numFmtId="9" fontId="33" fillId="32" borderId="48" xfId="0" applyNumberFormat="1" applyFont="1" applyFill="1" applyBorder="1" applyAlignment="1">
      <alignment horizontal="justify" vertical="center" wrapText="1"/>
    </xf>
    <xf numFmtId="9" fontId="30" fillId="0" borderId="16" xfId="0" applyNumberFormat="1" applyFont="1" applyBorder="1" applyAlignment="1">
      <alignment horizontal="justify" vertical="top" wrapText="1"/>
    </xf>
    <xf numFmtId="164" fontId="30" fillId="34" borderId="48" xfId="0" applyNumberFormat="1" applyFont="1" applyFill="1" applyBorder="1" applyAlignment="1">
      <alignment horizontal="center" vertical="center" wrapText="1"/>
    </xf>
    <xf numFmtId="1" fontId="30" fillId="34" borderId="48" xfId="0" applyNumberFormat="1" applyFont="1" applyFill="1" applyBorder="1" applyAlignment="1">
      <alignment horizontal="center" vertical="center"/>
    </xf>
    <xf numFmtId="0" fontId="57" fillId="21" borderId="48" xfId="0" applyFont="1" applyFill="1" applyBorder="1" applyAlignment="1">
      <alignment horizontal="center" vertical="center" wrapText="1"/>
    </xf>
    <xf numFmtId="9" fontId="57" fillId="21" borderId="48" xfId="0" applyNumberFormat="1" applyFont="1" applyFill="1" applyBorder="1" applyAlignment="1">
      <alignment horizontal="center" vertical="center" wrapText="1"/>
    </xf>
    <xf numFmtId="10" fontId="57" fillId="21" borderId="48" xfId="0" applyNumberFormat="1" applyFont="1" applyFill="1" applyBorder="1" applyAlignment="1">
      <alignment horizontal="center" vertical="center" wrapText="1"/>
    </xf>
    <xf numFmtId="169" fontId="57" fillId="33" borderId="48" xfId="0" applyNumberFormat="1" applyFont="1" applyFill="1" applyBorder="1" applyAlignment="1">
      <alignment horizontal="center" vertical="center" wrapText="1"/>
    </xf>
    <xf numFmtId="171" fontId="57" fillId="33" borderId="48" xfId="0" applyNumberFormat="1" applyFont="1" applyFill="1" applyBorder="1" applyAlignment="1">
      <alignment horizontal="center" vertical="center" wrapText="1"/>
    </xf>
    <xf numFmtId="9" fontId="57" fillId="33" borderId="48" xfId="0" applyNumberFormat="1" applyFont="1" applyFill="1" applyBorder="1" applyAlignment="1">
      <alignment horizontal="center" vertical="center" wrapText="1"/>
    </xf>
    <xf numFmtId="10" fontId="57" fillId="33" borderId="48" xfId="0" applyNumberFormat="1" applyFont="1" applyFill="1" applyBorder="1" applyAlignment="1">
      <alignment horizontal="center" vertical="center" wrapText="1"/>
    </xf>
    <xf numFmtId="168" fontId="57" fillId="21" borderId="48" xfId="0" applyNumberFormat="1" applyFont="1" applyFill="1" applyBorder="1" applyAlignment="1">
      <alignment horizontal="center" vertical="center" wrapText="1"/>
    </xf>
    <xf numFmtId="169" fontId="57" fillId="21" borderId="48" xfId="0" applyNumberFormat="1" applyFont="1" applyFill="1" applyBorder="1" applyAlignment="1">
      <alignment horizontal="center" vertical="center" wrapText="1"/>
    </xf>
    <xf numFmtId="9" fontId="57" fillId="33" borderId="48" xfId="3" applyFont="1" applyFill="1" applyBorder="1" applyAlignment="1">
      <alignment horizontal="center" vertical="center" wrapText="1"/>
    </xf>
    <xf numFmtId="3" fontId="57" fillId="21" borderId="48" xfId="0" applyNumberFormat="1" applyFont="1" applyFill="1" applyBorder="1" applyAlignment="1">
      <alignment horizontal="center" vertical="center" wrapText="1"/>
    </xf>
    <xf numFmtId="0" fontId="58" fillId="21" borderId="48" xfId="0" applyFont="1" applyFill="1" applyBorder="1" applyAlignment="1">
      <alignment horizontal="center" vertical="center" wrapText="1"/>
    </xf>
    <xf numFmtId="0" fontId="54" fillId="0" borderId="0" xfId="0" applyFont="1" applyAlignment="1">
      <alignment horizontal="center"/>
    </xf>
    <xf numFmtId="0" fontId="30" fillId="0" borderId="49" xfId="0" applyFont="1" applyBorder="1" applyAlignment="1">
      <alignment vertical="center" wrapText="1"/>
    </xf>
    <xf numFmtId="0" fontId="30" fillId="0" borderId="50" xfId="0" applyFont="1" applyBorder="1" applyAlignment="1">
      <alignment vertical="center" wrapText="1"/>
    </xf>
    <xf numFmtId="0" fontId="53" fillId="0" borderId="50" xfId="0" applyFont="1" applyBorder="1" applyAlignment="1">
      <alignment horizontal="justify"/>
    </xf>
    <xf numFmtId="173" fontId="53" fillId="0" borderId="50" xfId="26" applyNumberFormat="1" applyFont="1" applyBorder="1" applyAlignment="1">
      <alignment horizontal="right"/>
    </xf>
    <xf numFmtId="173" fontId="53" fillId="0" borderId="50" xfId="26" applyNumberFormat="1" applyFont="1" applyBorder="1" applyAlignment="1">
      <alignment horizontal="center"/>
    </xf>
    <xf numFmtId="43" fontId="53" fillId="0" borderId="50" xfId="4" applyFont="1" applyBorder="1" applyAlignment="1">
      <alignment horizontal="right"/>
    </xf>
    <xf numFmtId="4" fontId="53" fillId="0" borderId="50" xfId="0" applyNumberFormat="1" applyFont="1" applyBorder="1" applyAlignment="1">
      <alignment horizontal="right"/>
    </xf>
    <xf numFmtId="0" fontId="53" fillId="0" borderId="50" xfId="0" applyFont="1" applyBorder="1" applyAlignment="1">
      <alignment horizontal="right"/>
    </xf>
    <xf numFmtId="0" fontId="30" fillId="0" borderId="48" xfId="0" applyFont="1" applyBorder="1" applyAlignment="1">
      <alignment horizontal="justify" vertical="center" wrapText="1"/>
    </xf>
    <xf numFmtId="0" fontId="30" fillId="0" borderId="0" xfId="0" applyFont="1" applyAlignment="1">
      <alignment horizontal="center" vertical="center" wrapText="1"/>
    </xf>
    <xf numFmtId="0" fontId="33" fillId="0" borderId="0" xfId="0" applyFont="1" applyAlignment="1">
      <alignment horizontal="center" vertical="center" wrapText="1"/>
    </xf>
    <xf numFmtId="0" fontId="30" fillId="9" borderId="0" xfId="0" applyFont="1" applyFill="1" applyAlignment="1">
      <alignment horizontal="justify" vertical="top" wrapText="1"/>
    </xf>
    <xf numFmtId="169" fontId="30" fillId="0" borderId="0" xfId="0" applyNumberFormat="1" applyFont="1" applyAlignment="1">
      <alignment horizontal="right" vertical="center" wrapText="1"/>
    </xf>
    <xf numFmtId="0" fontId="30" fillId="0" borderId="0" xfId="0" applyFont="1" applyAlignment="1">
      <alignment horizontal="right" vertical="center" wrapText="1"/>
    </xf>
    <xf numFmtId="172" fontId="30" fillId="0" borderId="0" xfId="27" applyFont="1" applyAlignment="1">
      <alignment horizontal="right" vertical="center" wrapText="1"/>
    </xf>
    <xf numFmtId="10" fontId="30" fillId="0" borderId="0" xfId="0" applyNumberFormat="1" applyFont="1" applyAlignment="1">
      <alignment horizontal="center" vertical="center" wrapText="1"/>
    </xf>
    <xf numFmtId="168" fontId="30" fillId="0" borderId="0" xfId="0" applyNumberFormat="1" applyFont="1" applyAlignment="1">
      <alignment horizontal="right" vertical="center" wrapText="1"/>
    </xf>
    <xf numFmtId="3" fontId="30" fillId="0" borderId="0" xfId="0" applyNumberFormat="1" applyFont="1" applyAlignment="1">
      <alignment horizontal="right" vertical="center" wrapText="1"/>
    </xf>
    <xf numFmtId="0" fontId="59" fillId="0" borderId="0" xfId="0" applyFont="1"/>
    <xf numFmtId="0" fontId="54" fillId="9" borderId="0" xfId="0" applyFont="1" applyFill="1" applyAlignment="1">
      <alignment horizontal="justify"/>
    </xf>
    <xf numFmtId="172" fontId="54" fillId="0" borderId="0" xfId="27" applyFont="1" applyAlignment="1">
      <alignment horizontal="right"/>
    </xf>
    <xf numFmtId="10" fontId="54" fillId="0" borderId="0" xfId="0" applyNumberFormat="1" applyFont="1"/>
    <xf numFmtId="0" fontId="50" fillId="0" borderId="12" xfId="0" applyFont="1" applyBorder="1" applyAlignment="1">
      <alignment vertical="top" wrapText="1"/>
    </xf>
    <xf numFmtId="0" fontId="54" fillId="0" borderId="0" xfId="0" applyFont="1" applyAlignment="1">
      <alignment vertical="top"/>
    </xf>
    <xf numFmtId="0" fontId="50" fillId="0" borderId="7" xfId="0" applyFont="1" applyBorder="1" applyAlignment="1">
      <alignment horizontal="center" vertical="top"/>
    </xf>
    <xf numFmtId="9" fontId="50" fillId="4" borderId="8" xfId="3" applyFont="1" applyFill="1" applyBorder="1" applyAlignment="1" applyProtection="1">
      <alignment horizontal="center" vertical="center"/>
    </xf>
    <xf numFmtId="10" fontId="57" fillId="21" borderId="48" xfId="3" applyNumberFormat="1" applyFont="1" applyFill="1" applyBorder="1" applyAlignment="1">
      <alignment horizontal="center" vertical="center" wrapText="1"/>
    </xf>
    <xf numFmtId="0" fontId="30" fillId="0" borderId="48" xfId="0" applyFont="1" applyBorder="1" applyAlignment="1">
      <alignment horizontal="justify" vertical="top" wrapText="1"/>
    </xf>
    <xf numFmtId="0" fontId="50" fillId="4" borderId="8" xfId="0" applyFont="1" applyFill="1" applyBorder="1" applyAlignment="1">
      <alignment horizontal="center" vertical="center"/>
    </xf>
    <xf numFmtId="0" fontId="50" fillId="3" borderId="8" xfId="0" applyFont="1" applyFill="1" applyBorder="1" applyAlignment="1" applyProtection="1">
      <alignment horizontal="justify" vertical="top" wrapText="1"/>
      <protection locked="0"/>
    </xf>
    <xf numFmtId="0" fontId="50" fillId="0" borderId="0" xfId="0" applyFont="1" applyAlignment="1">
      <alignment vertical="top"/>
    </xf>
    <xf numFmtId="0" fontId="50" fillId="0" borderId="0" xfId="0" applyFont="1" applyAlignment="1">
      <alignment horizontal="center" vertical="top"/>
    </xf>
    <xf numFmtId="0" fontId="54" fillId="3" borderId="16" xfId="0" applyFont="1" applyFill="1" applyBorder="1" applyAlignment="1">
      <alignment vertical="top"/>
    </xf>
    <xf numFmtId="0" fontId="60" fillId="0" borderId="0" xfId="0" applyFont="1" applyAlignment="1">
      <alignment vertical="top"/>
    </xf>
    <xf numFmtId="0" fontId="61" fillId="0" borderId="0" xfId="0" applyFont="1" applyAlignment="1">
      <alignment horizontal="center" vertical="top" wrapText="1"/>
    </xf>
    <xf numFmtId="0" fontId="54" fillId="7" borderId="16" xfId="0" applyFont="1" applyFill="1" applyBorder="1" applyAlignment="1">
      <alignment vertical="top"/>
    </xf>
    <xf numFmtId="0" fontId="50" fillId="0" borderId="0" xfId="0" applyFont="1" applyAlignment="1">
      <alignment horizontal="right" vertical="top"/>
    </xf>
    <xf numFmtId="0" fontId="62" fillId="6" borderId="18" xfId="0" applyFont="1" applyFill="1" applyBorder="1" applyAlignment="1">
      <alignment vertical="top"/>
    </xf>
    <xf numFmtId="9" fontId="54" fillId="6" borderId="12" xfId="0" applyNumberFormat="1" applyFont="1" applyFill="1" applyBorder="1" applyAlignment="1">
      <alignment horizontal="center" vertical="top"/>
    </xf>
    <xf numFmtId="0" fontId="54" fillId="6" borderId="20" xfId="0" applyFont="1" applyFill="1" applyBorder="1" applyAlignment="1">
      <alignment vertical="top"/>
    </xf>
    <xf numFmtId="0" fontId="63" fillId="0" borderId="0" xfId="2" applyFont="1" applyFill="1"/>
    <xf numFmtId="0" fontId="54" fillId="0" borderId="0" xfId="0" applyFont="1" applyAlignment="1">
      <alignment horizontal="center" vertical="top"/>
    </xf>
    <xf numFmtId="0" fontId="50" fillId="3" borderId="16" xfId="0" applyFont="1" applyFill="1" applyBorder="1" applyAlignment="1" applyProtection="1">
      <alignment horizontal="center" vertical="top" wrapText="1"/>
      <protection locked="0"/>
    </xf>
    <xf numFmtId="0" fontId="63" fillId="0" borderId="0" xfId="2" applyFont="1" applyFill="1" applyBorder="1"/>
    <xf numFmtId="0" fontId="50" fillId="3" borderId="16" xfId="0" applyFont="1" applyFill="1" applyBorder="1" applyAlignment="1" applyProtection="1">
      <alignment horizontal="center" vertical="top"/>
      <protection locked="0"/>
    </xf>
    <xf numFmtId="0" fontId="50" fillId="0" borderId="2" xfId="0" applyFont="1" applyBorder="1" applyAlignment="1">
      <alignment horizontal="center" vertical="top" wrapText="1"/>
    </xf>
    <xf numFmtId="0" fontId="50" fillId="0" borderId="9" xfId="0" applyFont="1" applyBorder="1" applyAlignment="1">
      <alignment horizontal="center" vertical="top" wrapText="1"/>
    </xf>
    <xf numFmtId="0" fontId="50" fillId="0" borderId="8" xfId="0" applyFont="1" applyBorder="1" applyAlignment="1">
      <alignment vertical="top" wrapText="1"/>
    </xf>
    <xf numFmtId="0" fontId="50" fillId="0" borderId="6" xfId="0" applyFont="1" applyBorder="1" applyAlignment="1">
      <alignment horizontal="center" vertical="top" wrapText="1"/>
    </xf>
    <xf numFmtId="0" fontId="50" fillId="0" borderId="7" xfId="0" applyFont="1" applyBorder="1" applyAlignment="1">
      <alignment horizontal="center" vertical="center" wrapText="1"/>
    </xf>
    <xf numFmtId="0" fontId="50" fillId="0" borderId="7" xfId="0" applyFont="1" applyBorder="1" applyAlignment="1">
      <alignment horizontal="center" vertical="center"/>
    </xf>
    <xf numFmtId="3" fontId="50" fillId="4" borderId="8" xfId="0" applyNumberFormat="1" applyFont="1" applyFill="1" applyBorder="1" applyAlignment="1">
      <alignment horizontal="center" vertical="center"/>
    </xf>
    <xf numFmtId="0" fontId="59" fillId="0" borderId="0" xfId="0" applyFont="1" applyAlignment="1">
      <alignment vertical="top"/>
    </xf>
    <xf numFmtId="0" fontId="50" fillId="0" borderId="13" xfId="0" applyFont="1" applyBorder="1" applyAlignment="1">
      <alignment vertical="top" wrapText="1"/>
    </xf>
    <xf numFmtId="0" fontId="50" fillId="0" borderId="8" xfId="0" applyFont="1" applyBorder="1" applyAlignment="1">
      <alignment horizontal="center" vertical="top" wrapText="1"/>
    </xf>
    <xf numFmtId="0" fontId="50" fillId="0" borderId="10" xfId="0" applyFont="1" applyBorder="1" applyAlignment="1">
      <alignment horizontal="center" vertical="top" wrapText="1"/>
    </xf>
    <xf numFmtId="0" fontId="50" fillId="0" borderId="7" xfId="0" applyFont="1" applyBorder="1" applyAlignment="1">
      <alignment vertical="top" wrapText="1"/>
    </xf>
    <xf numFmtId="0" fontId="64" fillId="0" borderId="14" xfId="0" applyFont="1" applyBorder="1" applyAlignment="1">
      <alignment vertical="top" wrapText="1"/>
    </xf>
    <xf numFmtId="0" fontId="64" fillId="0" borderId="15" xfId="0" applyFont="1" applyBorder="1" applyAlignment="1">
      <alignment vertical="top" wrapText="1"/>
    </xf>
    <xf numFmtId="0" fontId="64" fillId="0" borderId="7" xfId="0" applyFont="1" applyBorder="1" applyAlignment="1">
      <alignment vertical="top" wrapText="1"/>
    </xf>
    <xf numFmtId="0" fontId="60" fillId="0" borderId="8" xfId="0" applyFont="1" applyBorder="1" applyAlignment="1">
      <alignment vertical="top" wrapText="1"/>
    </xf>
    <xf numFmtId="0" fontId="50" fillId="3" borderId="8" xfId="0" applyFont="1" applyFill="1" applyBorder="1" applyAlignment="1" applyProtection="1">
      <alignment horizontal="left" vertical="top" wrapText="1"/>
      <protection locked="0"/>
    </xf>
    <xf numFmtId="0" fontId="50" fillId="0" borderId="14" xfId="0" applyFont="1" applyBorder="1" applyAlignment="1" applyProtection="1">
      <alignment vertical="top"/>
      <protection locked="0"/>
    </xf>
    <xf numFmtId="0" fontId="50" fillId="0" borderId="14" xfId="0" applyFont="1" applyBorder="1" applyAlignment="1" applyProtection="1">
      <alignment horizontal="left" vertical="top"/>
      <protection locked="0"/>
    </xf>
    <xf numFmtId="0" fontId="50" fillId="5" borderId="8" xfId="0" applyFont="1" applyFill="1" applyBorder="1" applyAlignment="1" applyProtection="1">
      <alignment horizontal="left" vertical="top"/>
      <protection locked="0"/>
    </xf>
    <xf numFmtId="17" fontId="50" fillId="0" borderId="13" xfId="0" applyNumberFormat="1" applyFont="1" applyBorder="1" applyAlignment="1">
      <alignment vertical="top" wrapText="1"/>
    </xf>
    <xf numFmtId="0" fontId="61" fillId="0" borderId="8" xfId="0" applyFont="1" applyBorder="1" applyAlignment="1">
      <alignment vertical="top" wrapText="1"/>
    </xf>
    <xf numFmtId="0" fontId="65" fillId="0" borderId="1" xfId="0" applyFont="1" applyBorder="1" applyAlignment="1">
      <alignment vertical="top" wrapText="1"/>
    </xf>
    <xf numFmtId="0" fontId="65" fillId="0" borderId="0" xfId="0" applyFont="1" applyAlignment="1">
      <alignment horizontal="center" vertical="top" wrapText="1"/>
    </xf>
    <xf numFmtId="0" fontId="64" fillId="0" borderId="12" xfId="0" applyFont="1" applyBorder="1" applyAlignment="1">
      <alignment vertical="top" wrapText="1"/>
    </xf>
    <xf numFmtId="0" fontId="64" fillId="0" borderId="0" xfId="0" applyFont="1" applyAlignment="1">
      <alignment horizontal="center" vertical="top" wrapText="1"/>
    </xf>
    <xf numFmtId="0" fontId="50" fillId="0" borderId="7" xfId="0" applyFont="1" applyBorder="1" applyAlignment="1">
      <alignment horizontal="center" vertical="top" wrapText="1"/>
    </xf>
    <xf numFmtId="0" fontId="65" fillId="0" borderId="6" xfId="0" applyFont="1" applyBorder="1" applyAlignment="1">
      <alignment vertical="top" wrapText="1"/>
    </xf>
    <xf numFmtId="0" fontId="50" fillId="0" borderId="6" xfId="0" applyFont="1" applyBorder="1" applyAlignment="1">
      <alignment vertical="top" wrapText="1"/>
    </xf>
    <xf numFmtId="0" fontId="54" fillId="0" borderId="6" xfId="0" applyFont="1" applyBorder="1" applyAlignment="1">
      <alignment vertical="top" wrapText="1"/>
    </xf>
    <xf numFmtId="164" fontId="50" fillId="3" borderId="8" xfId="0" applyNumberFormat="1" applyFont="1" applyFill="1" applyBorder="1" applyAlignment="1" applyProtection="1">
      <alignment horizontal="center" vertical="top"/>
      <protection locked="0"/>
    </xf>
    <xf numFmtId="49" fontId="36" fillId="0" borderId="44" xfId="5" applyNumberFormat="1" applyFont="1" applyBorder="1" applyAlignment="1">
      <alignment horizontal="center" vertical="center" wrapText="1"/>
    </xf>
    <xf numFmtId="49" fontId="36" fillId="0" borderId="42" xfId="5" applyNumberFormat="1" applyFont="1" applyBorder="1" applyAlignment="1">
      <alignment horizontal="center" vertical="center" wrapText="1"/>
    </xf>
    <xf numFmtId="49" fontId="36" fillId="0" borderId="45" xfId="5" applyNumberFormat="1" applyFont="1" applyBorder="1" applyAlignment="1">
      <alignment horizontal="center" vertical="center" wrapText="1"/>
    </xf>
    <xf numFmtId="49" fontId="36" fillId="0" borderId="45" xfId="5" applyNumberFormat="1" applyFont="1" applyBorder="1" applyAlignment="1">
      <alignment horizontal="center" vertical="center"/>
    </xf>
    <xf numFmtId="0" fontId="36" fillId="0" borderId="45" xfId="5" applyFont="1" applyBorder="1" applyAlignment="1">
      <alignment horizontal="center" vertical="center" wrapText="1"/>
    </xf>
    <xf numFmtId="0" fontId="32" fillId="11" borderId="14" xfId="5" applyFill="1" applyBorder="1" applyAlignment="1">
      <alignment horizontal="center"/>
    </xf>
    <xf numFmtId="0" fontId="32" fillId="11" borderId="15" xfId="5" applyFill="1" applyBorder="1" applyAlignment="1">
      <alignment horizontal="center"/>
    </xf>
    <xf numFmtId="0" fontId="21" fillId="11" borderId="15" xfId="5" applyFont="1" applyFill="1" applyBorder="1" applyAlignment="1">
      <alignment horizontal="center"/>
    </xf>
    <xf numFmtId="0" fontId="32" fillId="11" borderId="7" xfId="5" applyFill="1" applyBorder="1" applyAlignment="1">
      <alignment horizontal="center"/>
    </xf>
    <xf numFmtId="0" fontId="34" fillId="0" borderId="2" xfId="5" applyFont="1" applyBorder="1" applyAlignment="1">
      <alignment horizontal="center"/>
    </xf>
    <xf numFmtId="0" fontId="34" fillId="0" borderId="3" xfId="5" applyFont="1" applyBorder="1" applyAlignment="1">
      <alignment horizontal="center"/>
    </xf>
    <xf numFmtId="0" fontId="32" fillId="0" borderId="3" xfId="5" applyBorder="1" applyAlignment="1">
      <alignment horizontal="center"/>
    </xf>
    <xf numFmtId="0" fontId="34" fillId="0" borderId="4" xfId="5" applyFont="1" applyBorder="1" applyAlignment="1">
      <alignment horizontal="center"/>
    </xf>
    <xf numFmtId="0" fontId="34" fillId="0" borderId="9" xfId="5" applyFont="1" applyBorder="1" applyAlignment="1">
      <alignment horizontal="center"/>
    </xf>
    <xf numFmtId="0" fontId="34" fillId="0" borderId="0" xfId="5" applyFont="1" applyAlignment="1">
      <alignment horizontal="center"/>
    </xf>
    <xf numFmtId="0" fontId="32" fillId="0" borderId="0" xfId="5" applyAlignment="1">
      <alignment horizontal="center"/>
    </xf>
    <xf numFmtId="0" fontId="34" fillId="0" borderId="6" xfId="5" applyFont="1" applyBorder="1" applyAlignment="1">
      <alignment horizontal="center"/>
    </xf>
    <xf numFmtId="0" fontId="34" fillId="0" borderId="10" xfId="5" applyFont="1" applyBorder="1" applyAlignment="1">
      <alignment horizontal="center"/>
    </xf>
    <xf numFmtId="0" fontId="34" fillId="0" borderId="11" xfId="5" applyFont="1" applyBorder="1" applyAlignment="1">
      <alignment horizontal="center"/>
    </xf>
    <xf numFmtId="0" fontId="32" fillId="0" borderId="11" xfId="5" applyBorder="1" applyAlignment="1">
      <alignment horizontal="center"/>
    </xf>
    <xf numFmtId="0" fontId="34" fillId="0" borderId="8" xfId="5" applyFont="1" applyBorder="1" applyAlignment="1">
      <alignment horizontal="center"/>
    </xf>
    <xf numFmtId="0" fontId="35" fillId="0" borderId="40" xfId="0" applyFont="1" applyBorder="1" applyAlignment="1">
      <alignment horizontal="center" vertical="center" wrapText="1"/>
    </xf>
    <xf numFmtId="0" fontId="35" fillId="0" borderId="40" xfId="0" applyFont="1" applyBorder="1" applyAlignment="1">
      <alignment horizontal="center" vertical="center"/>
    </xf>
    <xf numFmtId="0" fontId="35" fillId="0" borderId="41" xfId="0" applyFont="1" applyBorder="1" applyAlignment="1">
      <alignment horizontal="center" vertical="center"/>
    </xf>
    <xf numFmtId="49" fontId="37" fillId="0" borderId="42" xfId="5" applyNumberFormat="1" applyFont="1" applyBorder="1" applyAlignment="1">
      <alignment horizontal="center" vertical="center" wrapText="1"/>
    </xf>
    <xf numFmtId="49" fontId="36" fillId="0" borderId="43" xfId="5" applyNumberFormat="1" applyFont="1" applyBorder="1" applyAlignment="1">
      <alignment horizontal="center" vertical="center" wrapText="1"/>
    </xf>
    <xf numFmtId="49" fontId="36" fillId="0" borderId="40" xfId="5" applyNumberFormat="1" applyFont="1" applyBorder="1" applyAlignment="1">
      <alignment horizontal="center" vertical="center" wrapText="1"/>
    </xf>
    <xf numFmtId="49" fontId="36" fillId="0" borderId="41" xfId="5" applyNumberFormat="1" applyFont="1" applyBorder="1" applyAlignment="1">
      <alignment horizontal="center" vertical="center" wrapText="1"/>
    </xf>
    <xf numFmtId="49" fontId="36" fillId="9" borderId="44" xfId="5" applyNumberFormat="1" applyFont="1" applyFill="1" applyBorder="1" applyAlignment="1">
      <alignment horizontal="center" vertical="center" wrapText="1"/>
    </xf>
    <xf numFmtId="49" fontId="36" fillId="9" borderId="42" xfId="5" applyNumberFormat="1" applyFont="1" applyFill="1" applyBorder="1" applyAlignment="1">
      <alignment horizontal="center" vertical="center" wrapText="1"/>
    </xf>
    <xf numFmtId="0" fontId="33" fillId="11" borderId="11" xfId="5" applyFont="1" applyFill="1" applyBorder="1" applyAlignment="1">
      <alignment horizontal="center" vertical="center"/>
    </xf>
    <xf numFmtId="0" fontId="33" fillId="13" borderId="2" xfId="5" applyFont="1" applyFill="1" applyBorder="1" applyAlignment="1">
      <alignment horizontal="center" vertical="center" wrapText="1"/>
    </xf>
    <xf numFmtId="0" fontId="33" fillId="13" borderId="4" xfId="5" applyFont="1" applyFill="1" applyBorder="1" applyAlignment="1">
      <alignment horizontal="center" vertical="center" wrapText="1"/>
    </xf>
    <xf numFmtId="0" fontId="33" fillId="13" borderId="14" xfId="5" applyFont="1" applyFill="1" applyBorder="1" applyAlignment="1">
      <alignment horizontal="center" vertical="center" wrapText="1"/>
    </xf>
    <xf numFmtId="0" fontId="33" fillId="13" borderId="7" xfId="5" applyFont="1" applyFill="1" applyBorder="1" applyAlignment="1">
      <alignment horizontal="center" vertical="center" wrapText="1"/>
    </xf>
    <xf numFmtId="0" fontId="31" fillId="19" borderId="14" xfId="0" applyFont="1" applyFill="1" applyBorder="1" applyAlignment="1">
      <alignment horizontal="center" vertical="center" wrapText="1"/>
    </xf>
    <xf numFmtId="0" fontId="31" fillId="19" borderId="15" xfId="0" applyFont="1" applyFill="1" applyBorder="1" applyAlignment="1">
      <alignment horizontal="center" vertical="center" wrapText="1"/>
    </xf>
    <xf numFmtId="0" fontId="31" fillId="19" borderId="7" xfId="0" applyFont="1" applyFill="1" applyBorder="1" applyAlignment="1">
      <alignment horizontal="center" vertical="center" wrapText="1"/>
    </xf>
    <xf numFmtId="0" fontId="45" fillId="11" borderId="11" xfId="5" applyFont="1" applyFill="1" applyBorder="1" applyAlignment="1">
      <alignment horizontal="center" vertical="center"/>
    </xf>
    <xf numFmtId="0" fontId="45" fillId="13" borderId="2" xfId="5" applyFont="1" applyFill="1" applyBorder="1" applyAlignment="1">
      <alignment horizontal="center" vertical="center" wrapText="1"/>
    </xf>
    <xf numFmtId="0" fontId="45" fillId="13" borderId="65" xfId="5" applyFont="1" applyFill="1" applyBorder="1" applyAlignment="1">
      <alignment horizontal="center" vertical="center" wrapText="1"/>
    </xf>
    <xf numFmtId="0" fontId="45" fillId="13" borderId="14" xfId="5" applyFont="1" applyFill="1" applyBorder="1" applyAlignment="1">
      <alignment horizontal="center" vertical="center" wrapText="1"/>
    </xf>
    <xf numFmtId="0" fontId="45" fillId="13" borderId="7" xfId="5" applyFont="1" applyFill="1" applyBorder="1" applyAlignment="1">
      <alignment horizontal="center" vertical="center" wrapText="1"/>
    </xf>
    <xf numFmtId="0" fontId="54" fillId="23" borderId="52" xfId="0" applyFont="1" applyFill="1" applyBorder="1" applyAlignment="1">
      <alignment horizontal="center"/>
    </xf>
    <xf numFmtId="0" fontId="54" fillId="23" borderId="53" xfId="0" applyFont="1" applyFill="1" applyBorder="1" applyAlignment="1">
      <alignment horizontal="center"/>
    </xf>
    <xf numFmtId="0" fontId="30" fillId="37" borderId="47" xfId="0" applyFont="1" applyFill="1" applyBorder="1" applyAlignment="1">
      <alignment horizontal="center" vertical="center" wrapText="1"/>
    </xf>
    <xf numFmtId="0" fontId="30" fillId="37" borderId="0" xfId="0" applyFont="1" applyFill="1" applyAlignment="1">
      <alignment horizontal="center" vertical="center" wrapText="1"/>
    </xf>
    <xf numFmtId="0" fontId="53" fillId="9" borderId="0" xfId="0" applyFont="1" applyFill="1"/>
    <xf numFmtId="0" fontId="33" fillId="20" borderId="47" xfId="0" applyFont="1" applyFill="1" applyBorder="1" applyAlignment="1">
      <alignment horizontal="center" vertical="center" wrapText="1"/>
    </xf>
    <xf numFmtId="0" fontId="33" fillId="20" borderId="0" xfId="0" applyFont="1" applyFill="1" applyAlignment="1">
      <alignment horizontal="center" vertical="center" wrapText="1"/>
    </xf>
    <xf numFmtId="0" fontId="53" fillId="0" borderId="0" xfId="0" applyFont="1"/>
    <xf numFmtId="0" fontId="33" fillId="21" borderId="16" xfId="0" applyFont="1" applyFill="1" applyBorder="1" applyAlignment="1">
      <alignment horizontal="center" vertical="center" wrapText="1"/>
    </xf>
    <xf numFmtId="0" fontId="33" fillId="22" borderId="50" xfId="0" applyFont="1" applyFill="1" applyBorder="1" applyAlignment="1">
      <alignment horizontal="center" vertical="center" wrapText="1"/>
    </xf>
    <xf numFmtId="0" fontId="53" fillId="0" borderId="50" xfId="0" applyFont="1" applyBorder="1"/>
    <xf numFmtId="0" fontId="53" fillId="0" borderId="51" xfId="0" applyFont="1" applyBorder="1"/>
    <xf numFmtId="0" fontId="33" fillId="24" borderId="60" xfId="0" applyFont="1" applyFill="1" applyBorder="1" applyAlignment="1">
      <alignment horizontal="center" vertical="center" wrapText="1"/>
    </xf>
    <xf numFmtId="0" fontId="33" fillId="24" borderId="61" xfId="0" applyFont="1" applyFill="1" applyBorder="1" applyAlignment="1">
      <alignment horizontal="center" vertical="center" wrapText="1"/>
    </xf>
    <xf numFmtId="0" fontId="33" fillId="21" borderId="54" xfId="0" applyFont="1" applyFill="1" applyBorder="1" applyAlignment="1">
      <alignment horizontal="center" vertical="center" wrapText="1"/>
    </xf>
    <xf numFmtId="0" fontId="33" fillId="21" borderId="61" xfId="0" applyFont="1" applyFill="1" applyBorder="1" applyAlignment="1">
      <alignment horizontal="center" vertical="center" wrapText="1"/>
    </xf>
    <xf numFmtId="0" fontId="33" fillId="24" borderId="54" xfId="0" applyFont="1" applyFill="1" applyBorder="1" applyAlignment="1">
      <alignment horizontal="center" vertical="center" wrapText="1"/>
    </xf>
    <xf numFmtId="0" fontId="33" fillId="24" borderId="57" xfId="0" applyFont="1" applyFill="1" applyBorder="1" applyAlignment="1">
      <alignment horizontal="center" vertical="center" wrapText="1"/>
    </xf>
    <xf numFmtId="0" fontId="33" fillId="24" borderId="58" xfId="0" applyFont="1" applyFill="1" applyBorder="1" applyAlignment="1">
      <alignment horizontal="center" vertical="center" wrapText="1"/>
    </xf>
    <xf numFmtId="0" fontId="33" fillId="24" borderId="71" xfId="0" applyFont="1" applyFill="1" applyBorder="1" applyAlignment="1">
      <alignment horizontal="center" vertical="center" wrapText="1"/>
    </xf>
    <xf numFmtId="0" fontId="33" fillId="24" borderId="59" xfId="0" applyFont="1" applyFill="1" applyBorder="1" applyAlignment="1">
      <alignment horizontal="center" vertical="center" wrapText="1"/>
    </xf>
    <xf numFmtId="0" fontId="33" fillId="30" borderId="54" xfId="0" applyFont="1" applyFill="1" applyBorder="1" applyAlignment="1">
      <alignment horizontal="center" vertical="center" wrapText="1"/>
    </xf>
    <xf numFmtId="0" fontId="33" fillId="30" borderId="61" xfId="0" applyFont="1" applyFill="1" applyBorder="1" applyAlignment="1">
      <alignment horizontal="center" vertical="center" wrapText="1"/>
    </xf>
    <xf numFmtId="0" fontId="33" fillId="28" borderId="62" xfId="0" applyFont="1" applyFill="1" applyBorder="1" applyAlignment="1">
      <alignment horizontal="center" vertical="center" wrapText="1"/>
    </xf>
    <xf numFmtId="0" fontId="33" fillId="28" borderId="63" xfId="0" applyFont="1" applyFill="1" applyBorder="1" applyAlignment="1">
      <alignment horizontal="center" vertical="center" wrapText="1"/>
    </xf>
    <xf numFmtId="0" fontId="33" fillId="28" borderId="64" xfId="0" applyFont="1" applyFill="1" applyBorder="1" applyAlignment="1">
      <alignment horizontal="center" vertical="center" wrapText="1"/>
    </xf>
    <xf numFmtId="0" fontId="33" fillId="29" borderId="54" xfId="0" applyFont="1" applyFill="1" applyBorder="1" applyAlignment="1">
      <alignment horizontal="center" vertical="center" wrapText="1"/>
    </xf>
    <xf numFmtId="0" fontId="33" fillId="29" borderId="61" xfId="0" applyFont="1" applyFill="1" applyBorder="1" applyAlignment="1">
      <alignment horizontal="center" vertical="center" wrapText="1"/>
    </xf>
    <xf numFmtId="0" fontId="57" fillId="21" borderId="49" xfId="0" applyFont="1" applyFill="1" applyBorder="1" applyAlignment="1">
      <alignment horizontal="center" vertical="center" wrapText="1"/>
    </xf>
    <xf numFmtId="0" fontId="57" fillId="21" borderId="50" xfId="0" applyFont="1" applyFill="1" applyBorder="1" applyAlignment="1">
      <alignment horizontal="center" vertical="center" wrapText="1"/>
    </xf>
    <xf numFmtId="0" fontId="53" fillId="0" borderId="51" xfId="0" applyFont="1" applyBorder="1" applyAlignment="1">
      <alignment horizontal="center"/>
    </xf>
    <xf numFmtId="0" fontId="33" fillId="25" borderId="52" xfId="0" applyFont="1" applyFill="1" applyBorder="1" applyAlignment="1">
      <alignment horizontal="center" vertical="center" wrapText="1"/>
    </xf>
    <xf numFmtId="0" fontId="33" fillId="25" borderId="53" xfId="0" applyFont="1" applyFill="1" applyBorder="1" applyAlignment="1">
      <alignment horizontal="center" vertical="center" wrapText="1"/>
    </xf>
    <xf numFmtId="0" fontId="33" fillId="25" borderId="56" xfId="0" applyFont="1" applyFill="1" applyBorder="1" applyAlignment="1">
      <alignment horizontal="center" vertical="center" wrapText="1"/>
    </xf>
    <xf numFmtId="0" fontId="33" fillId="26" borderId="62" xfId="0" applyFont="1" applyFill="1" applyBorder="1" applyAlignment="1">
      <alignment horizontal="center" vertical="center" wrapText="1"/>
    </xf>
    <xf numFmtId="0" fontId="33" fillId="26" borderId="63" xfId="0" applyFont="1" applyFill="1" applyBorder="1" applyAlignment="1">
      <alignment horizontal="center" vertical="center" wrapText="1"/>
    </xf>
    <xf numFmtId="0" fontId="33" fillId="26" borderId="64" xfId="0" applyFont="1" applyFill="1" applyBorder="1" applyAlignment="1">
      <alignment horizontal="center" vertical="center" wrapText="1"/>
    </xf>
    <xf numFmtId="0" fontId="33" fillId="26" borderId="49" xfId="0" applyFont="1" applyFill="1" applyBorder="1" applyAlignment="1">
      <alignment horizontal="center" vertical="center" wrapText="1"/>
    </xf>
    <xf numFmtId="0" fontId="33" fillId="26" borderId="50" xfId="0" applyFont="1" applyFill="1" applyBorder="1" applyAlignment="1">
      <alignment horizontal="center" vertical="center" wrapText="1"/>
    </xf>
    <xf numFmtId="0" fontId="33" fillId="26" borderId="51" xfId="0" applyFont="1" applyFill="1" applyBorder="1" applyAlignment="1">
      <alignment horizontal="center" vertical="center" wrapText="1"/>
    </xf>
    <xf numFmtId="172" fontId="33" fillId="26" borderId="49" xfId="27" applyFont="1" applyFill="1" applyBorder="1" applyAlignment="1">
      <alignment horizontal="center" vertical="center" wrapText="1"/>
    </xf>
    <xf numFmtId="172" fontId="33" fillId="26" borderId="50" xfId="27" applyFont="1" applyFill="1" applyBorder="1" applyAlignment="1">
      <alignment horizontal="center" vertical="center" wrapText="1"/>
    </xf>
    <xf numFmtId="172" fontId="33" fillId="26" borderId="51" xfId="27" applyFont="1" applyFill="1" applyBorder="1" applyAlignment="1">
      <alignment horizontal="center" vertical="center" wrapText="1"/>
    </xf>
    <xf numFmtId="10" fontId="33" fillId="27" borderId="62" xfId="0" applyNumberFormat="1" applyFont="1" applyFill="1" applyBorder="1" applyAlignment="1">
      <alignment horizontal="center" vertical="center" wrapText="1"/>
    </xf>
    <xf numFmtId="10" fontId="33" fillId="27" borderId="63" xfId="0" applyNumberFormat="1" applyFont="1" applyFill="1" applyBorder="1" applyAlignment="1">
      <alignment horizontal="center" vertical="center" wrapText="1"/>
    </xf>
    <xf numFmtId="10" fontId="33" fillId="27" borderId="64" xfId="0" applyNumberFormat="1" applyFont="1" applyFill="1" applyBorder="1" applyAlignment="1">
      <alignment horizontal="center" vertical="center" wrapText="1"/>
    </xf>
    <xf numFmtId="0" fontId="33" fillId="24" borderId="72" xfId="0" applyFont="1" applyFill="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7" xfId="0" applyFont="1" applyBorder="1" applyAlignment="1">
      <alignment horizontal="center" vertical="center" wrapText="1"/>
    </xf>
    <xf numFmtId="0" fontId="31" fillId="19" borderId="14" xfId="0" applyFont="1" applyFill="1" applyBorder="1" applyAlignment="1">
      <alignment horizontal="left" vertical="center" wrapText="1"/>
    </xf>
    <xf numFmtId="0" fontId="31" fillId="19" borderId="15" xfId="0" applyFont="1" applyFill="1" applyBorder="1" applyAlignment="1">
      <alignment horizontal="left" vertical="center" wrapText="1"/>
    </xf>
    <xf numFmtId="0" fontId="31" fillId="19" borderId="7" xfId="0" applyFont="1" applyFill="1" applyBorder="1" applyAlignment="1">
      <alignment horizontal="left" vertical="center" wrapText="1"/>
    </xf>
    <xf numFmtId="0" fontId="31" fillId="19" borderId="14" xfId="5" applyFont="1" applyFill="1" applyBorder="1" applyAlignment="1">
      <alignment horizontal="left" vertical="center" wrapText="1"/>
    </xf>
    <xf numFmtId="0" fontId="31" fillId="19" borderId="15" xfId="5" applyFont="1" applyFill="1" applyBorder="1" applyAlignment="1">
      <alignment horizontal="left" vertical="center" wrapText="1"/>
    </xf>
    <xf numFmtId="0" fontId="31" fillId="19" borderId="14" xfId="5" applyFont="1" applyFill="1" applyBorder="1" applyAlignment="1">
      <alignment horizontal="center" vertical="center" wrapText="1"/>
    </xf>
    <xf numFmtId="0" fontId="31" fillId="19" borderId="15" xfId="5" applyFont="1" applyFill="1" applyBorder="1" applyAlignment="1">
      <alignment horizontal="center" vertical="center" wrapText="1"/>
    </xf>
    <xf numFmtId="0" fontId="31" fillId="19" borderId="7" xfId="5" applyFont="1" applyFill="1" applyBorder="1" applyAlignment="1">
      <alignment horizontal="center" vertical="center" wrapText="1"/>
    </xf>
    <xf numFmtId="0" fontId="31" fillId="12" borderId="14" xfId="0" applyFont="1" applyFill="1" applyBorder="1" applyAlignment="1">
      <alignment horizontal="left" vertical="center" wrapText="1"/>
    </xf>
    <xf numFmtId="0" fontId="31" fillId="12" borderId="15" xfId="0" applyFont="1" applyFill="1" applyBorder="1" applyAlignment="1">
      <alignment horizontal="left" vertical="center" wrapText="1"/>
    </xf>
    <xf numFmtId="0" fontId="31" fillId="12" borderId="7" xfId="0" applyFont="1" applyFill="1" applyBorder="1" applyAlignment="1">
      <alignment horizontal="left" vertical="center" wrapText="1"/>
    </xf>
    <xf numFmtId="0" fontId="30" fillId="11" borderId="14" xfId="0" applyFont="1" applyFill="1" applyBorder="1" applyAlignment="1">
      <alignment horizontal="center" vertical="center" wrapText="1"/>
    </xf>
    <xf numFmtId="0" fontId="30" fillId="11" borderId="15" xfId="0" applyFont="1" applyFill="1" applyBorder="1" applyAlignment="1">
      <alignment horizontal="center" vertical="center" wrapText="1"/>
    </xf>
    <xf numFmtId="0" fontId="30" fillId="11" borderId="7" xfId="0" applyFont="1" applyFill="1" applyBorder="1" applyAlignment="1">
      <alignment horizontal="center" vertical="center" wrapText="1"/>
    </xf>
    <xf numFmtId="0" fontId="31" fillId="12" borderId="14" xfId="5" applyFont="1" applyFill="1" applyBorder="1" applyAlignment="1">
      <alignment horizontal="center" vertical="center" wrapText="1"/>
    </xf>
    <xf numFmtId="0" fontId="31" fillId="12" borderId="15" xfId="5" applyFont="1" applyFill="1" applyBorder="1" applyAlignment="1">
      <alignment horizontal="center" vertical="center" wrapText="1"/>
    </xf>
    <xf numFmtId="0" fontId="31" fillId="12" borderId="7" xfId="5" applyFont="1" applyFill="1" applyBorder="1" applyAlignment="1">
      <alignment horizontal="center" vertical="center" wrapText="1"/>
    </xf>
    <xf numFmtId="0" fontId="31" fillId="12" borderId="14" xfId="5" applyFont="1" applyFill="1" applyBorder="1" applyAlignment="1">
      <alignment horizontal="left" vertical="center" wrapText="1"/>
    </xf>
    <xf numFmtId="0" fontId="31" fillId="12" borderId="15" xfId="5" applyFont="1" applyFill="1" applyBorder="1" applyAlignment="1">
      <alignment horizontal="left" vertical="center" wrapText="1"/>
    </xf>
    <xf numFmtId="0" fontId="4" fillId="0" borderId="0" xfId="0" applyFont="1" applyAlignment="1">
      <alignment horizontal="right" vertical="top" wrapText="1"/>
    </xf>
    <xf numFmtId="0" fontId="0" fillId="0" borderId="2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3" borderId="18" xfId="0" applyFont="1" applyFill="1" applyBorder="1" applyAlignment="1" applyProtection="1">
      <alignment horizontal="left" vertical="top" wrapText="1"/>
      <protection locked="0"/>
    </xf>
    <xf numFmtId="0" fontId="14" fillId="3" borderId="19" xfId="0" applyFont="1" applyFill="1" applyBorder="1" applyAlignment="1" applyProtection="1">
      <alignment horizontal="left" vertical="top" wrapText="1"/>
      <protection locked="0"/>
    </xf>
    <xf numFmtId="0" fontId="14" fillId="3" borderId="20" xfId="0" applyFont="1" applyFill="1" applyBorder="1" applyAlignment="1" applyProtection="1">
      <alignment horizontal="left" vertical="top" wrapText="1"/>
      <protection locked="0"/>
    </xf>
    <xf numFmtId="0" fontId="0" fillId="0" borderId="27" xfId="0" applyBorder="1" applyAlignment="1" applyProtection="1">
      <alignment horizontal="left" vertical="top"/>
      <protection hidden="1"/>
    </xf>
    <xf numFmtId="0" fontId="0" fillId="0" borderId="0" xfId="0" applyAlignment="1" applyProtection="1">
      <alignment horizontal="left" vertical="top"/>
      <protection hidden="1"/>
    </xf>
    <xf numFmtId="0" fontId="0" fillId="0" borderId="9"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4" fillId="0" borderId="9" xfId="0" applyFont="1" applyBorder="1" applyAlignment="1">
      <alignment vertical="top" wrapText="1"/>
    </xf>
    <xf numFmtId="0" fontId="4" fillId="0" borderId="0" xfId="0" applyFont="1" applyAlignment="1">
      <alignment vertical="top" wrapText="1"/>
    </xf>
    <xf numFmtId="0" fontId="4" fillId="0" borderId="6"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8"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3" fillId="0" borderId="9" xfId="0" applyFont="1" applyBorder="1" applyAlignment="1">
      <alignment vertical="top" wrapText="1"/>
    </xf>
    <xf numFmtId="0" fontId="3" fillId="0" borderId="0" xfId="0" applyFont="1" applyAlignment="1">
      <alignment vertical="top" wrapText="1"/>
    </xf>
    <xf numFmtId="0" fontId="3" fillId="0" borderId="6"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8" xfId="0" applyFont="1" applyBorder="1" applyAlignment="1">
      <alignment vertical="top" wrapText="1"/>
    </xf>
    <xf numFmtId="0" fontId="4" fillId="0" borderId="1" xfId="0" applyFont="1" applyBorder="1" applyAlignment="1">
      <alignment vertical="top" wrapText="1"/>
    </xf>
    <xf numFmtId="0" fontId="4" fillId="0" borderId="5" xfId="0" applyFont="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7"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8" xfId="0" applyFont="1" applyBorder="1" applyAlignment="1">
      <alignment vertical="top" wrapText="1"/>
    </xf>
    <xf numFmtId="0" fontId="12" fillId="0" borderId="14" xfId="0" applyFont="1" applyBorder="1" applyAlignment="1">
      <alignment vertical="top" wrapText="1"/>
    </xf>
    <xf numFmtId="0" fontId="12" fillId="0" borderId="15" xfId="0" applyFont="1" applyBorder="1" applyAlignment="1">
      <alignment vertical="top" wrapText="1"/>
    </xf>
    <xf numFmtId="0" fontId="12" fillId="0" borderId="7" xfId="0" applyFont="1" applyBorder="1" applyAlignment="1">
      <alignment vertical="top" wrapText="1"/>
    </xf>
    <xf numFmtId="0" fontId="3" fillId="3" borderId="16" xfId="0" applyFont="1" applyFill="1" applyBorder="1" applyAlignment="1" applyProtection="1">
      <alignment horizontal="center" vertical="top" wrapText="1"/>
      <protection locked="0"/>
    </xf>
    <xf numFmtId="9" fontId="4" fillId="4" borderId="14" xfId="0" applyNumberFormat="1" applyFont="1" applyFill="1" applyBorder="1" applyAlignment="1">
      <alignment horizontal="right" vertical="top"/>
    </xf>
    <xf numFmtId="9" fontId="4" fillId="4" borderId="7" xfId="0" applyNumberFormat="1" applyFont="1" applyFill="1" applyBorder="1" applyAlignment="1">
      <alignment horizontal="right" vertical="top"/>
    </xf>
    <xf numFmtId="9" fontId="3" fillId="0" borderId="2" xfId="0" applyNumberFormat="1" applyFont="1" applyBorder="1" applyAlignment="1">
      <alignment vertical="top" wrapText="1"/>
    </xf>
    <xf numFmtId="9" fontId="3" fillId="0" borderId="3" xfId="0" applyNumberFormat="1" applyFont="1" applyBorder="1" applyAlignment="1">
      <alignment vertical="top" wrapText="1"/>
    </xf>
    <xf numFmtId="9" fontId="3" fillId="0" borderId="4" xfId="0" applyNumberFormat="1" applyFont="1" applyBorder="1" applyAlignment="1">
      <alignmen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0" borderId="13" xfId="0" applyFont="1" applyBorder="1" applyAlignment="1">
      <alignment horizontal="left" vertical="top" wrapText="1"/>
    </xf>
    <xf numFmtId="0" fontId="9" fillId="0" borderId="9" xfId="0" applyFont="1" applyBorder="1" applyAlignment="1">
      <alignment vertical="top" wrapText="1"/>
    </xf>
    <xf numFmtId="0" fontId="9" fillId="0" borderId="0" xfId="0" applyFont="1" applyAlignment="1">
      <alignment vertical="top" wrapText="1"/>
    </xf>
    <xf numFmtId="0" fontId="9" fillId="0" borderId="6" xfId="0" applyFont="1" applyBorder="1" applyAlignment="1">
      <alignment vertical="top" wrapText="1"/>
    </xf>
    <xf numFmtId="0" fontId="3" fillId="3" borderId="18"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0" xfId="0" applyFont="1" applyFill="1" applyBorder="1" applyAlignment="1" applyProtection="1">
      <alignment horizontal="left" vertical="top" wrapText="1"/>
      <protection locked="0"/>
    </xf>
    <xf numFmtId="0" fontId="3" fillId="3" borderId="18" xfId="0" applyFont="1" applyFill="1" applyBorder="1" applyAlignment="1" applyProtection="1">
      <alignment horizontal="center" vertical="top" wrapText="1"/>
      <protection locked="0"/>
    </xf>
    <xf numFmtId="0" fontId="3" fillId="3" borderId="19" xfId="0" applyFont="1" applyFill="1" applyBorder="1" applyAlignment="1" applyProtection="1">
      <alignment horizontal="center" vertical="top" wrapText="1"/>
      <protection locked="0"/>
    </xf>
    <xf numFmtId="0" fontId="3" fillId="3" borderId="20" xfId="0" applyFont="1" applyFill="1" applyBorder="1" applyAlignment="1" applyProtection="1">
      <alignment horizontal="center" vertical="top" wrapText="1"/>
      <protection locked="0"/>
    </xf>
    <xf numFmtId="0" fontId="3" fillId="3" borderId="21" xfId="0" applyFont="1" applyFill="1" applyBorder="1" applyAlignment="1" applyProtection="1">
      <alignment horizontal="center" vertical="top" wrapText="1"/>
      <protection locked="0"/>
    </xf>
    <xf numFmtId="0" fontId="3" fillId="3" borderId="22" xfId="0" applyFont="1" applyFill="1" applyBorder="1" applyAlignment="1" applyProtection="1">
      <alignment horizontal="center" vertical="top" wrapText="1"/>
      <protection locked="0"/>
    </xf>
    <xf numFmtId="0" fontId="3" fillId="3" borderId="23" xfId="0" applyFont="1" applyFill="1" applyBorder="1" applyAlignment="1" applyProtection="1">
      <alignment horizontal="center" vertical="top" wrapText="1"/>
      <protection locked="0"/>
    </xf>
    <xf numFmtId="0" fontId="3" fillId="3" borderId="24" xfId="0" applyFont="1" applyFill="1" applyBorder="1" applyAlignment="1" applyProtection="1">
      <alignment horizontal="center" vertical="top" wrapText="1"/>
      <protection locked="0"/>
    </xf>
    <xf numFmtId="0" fontId="3" fillId="3" borderId="25" xfId="0" applyFont="1" applyFill="1" applyBorder="1" applyAlignment="1" applyProtection="1">
      <alignment horizontal="center" vertical="top" wrapText="1"/>
      <protection locked="0"/>
    </xf>
    <xf numFmtId="0" fontId="3" fillId="3" borderId="26" xfId="0" applyFont="1" applyFill="1" applyBorder="1" applyAlignment="1" applyProtection="1">
      <alignment horizontal="center" vertical="top" wrapText="1"/>
      <protection locked="0"/>
    </xf>
    <xf numFmtId="0" fontId="3" fillId="3" borderId="9" xfId="0" applyFont="1" applyFill="1" applyBorder="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17" fontId="4" fillId="0" borderId="14" xfId="0" applyNumberFormat="1" applyFont="1" applyBorder="1" applyAlignment="1">
      <alignment vertical="top" wrapText="1"/>
    </xf>
    <xf numFmtId="17" fontId="4" fillId="0" borderId="15" xfId="0" applyNumberFormat="1" applyFont="1" applyBorder="1" applyAlignment="1">
      <alignment vertical="top" wrapText="1"/>
    </xf>
    <xf numFmtId="17" fontId="4" fillId="0" borderId="7" xfId="0" applyNumberFormat="1" applyFont="1" applyBorder="1" applyAlignment="1">
      <alignment vertical="top" wrapText="1"/>
    </xf>
    <xf numFmtId="0" fontId="3" fillId="0" borderId="14" xfId="0" applyFont="1" applyBorder="1" applyAlignment="1">
      <alignment vertical="top" wrapText="1"/>
    </xf>
    <xf numFmtId="0" fontId="3" fillId="0" borderId="7" xfId="0" applyFont="1" applyBorder="1" applyAlignment="1">
      <alignment vertical="top" wrapText="1"/>
    </xf>
    <xf numFmtId="0" fontId="4" fillId="5" borderId="14" xfId="0" applyFont="1" applyFill="1" applyBorder="1" applyAlignment="1" applyProtection="1">
      <alignment vertical="top" wrapText="1"/>
      <protection locked="0"/>
    </xf>
    <xf numFmtId="0" fontId="4" fillId="5" borderId="7" xfId="0" applyFont="1" applyFill="1" applyBorder="1" applyAlignment="1" applyProtection="1">
      <alignment vertical="top" wrapText="1"/>
      <protection locked="0"/>
    </xf>
    <xf numFmtId="0" fontId="4" fillId="3" borderId="14"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17" fillId="3" borderId="14" xfId="2" applyFill="1" applyBorder="1" applyAlignment="1" applyProtection="1">
      <alignment horizontal="left" vertical="top" wrapText="1"/>
      <protection locked="0"/>
    </xf>
    <xf numFmtId="0" fontId="4" fillId="0" borderId="29" xfId="0" applyFont="1" applyBorder="1" applyAlignment="1">
      <alignment horizontal="left" vertical="top" wrapText="1"/>
    </xf>
    <xf numFmtId="3" fontId="7" fillId="3" borderId="1" xfId="0" applyNumberFormat="1" applyFont="1" applyFill="1" applyBorder="1" applyAlignment="1" applyProtection="1">
      <alignment horizontal="right" vertical="center" wrapText="1"/>
      <protection locked="0"/>
    </xf>
    <xf numFmtId="3" fontId="7" fillId="3" borderId="5" xfId="0" applyNumberFormat="1" applyFont="1" applyFill="1" applyBorder="1" applyAlignment="1" applyProtection="1">
      <alignment horizontal="right" vertical="center" wrapText="1"/>
      <protection locked="0"/>
    </xf>
    <xf numFmtId="3" fontId="7" fillId="3" borderId="13" xfId="0" applyNumberFormat="1" applyFont="1" applyFill="1" applyBorder="1" applyAlignment="1" applyProtection="1">
      <alignment horizontal="right" vertical="center" wrapText="1"/>
      <protection locked="0"/>
    </xf>
    <xf numFmtId="0" fontId="50" fillId="3"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left" vertical="center" wrapText="1"/>
      <protection locked="0"/>
    </xf>
    <xf numFmtId="0" fontId="50" fillId="3" borderId="13" xfId="0" applyFont="1" applyFill="1" applyBorder="1" applyAlignment="1" applyProtection="1">
      <alignment horizontal="left" vertical="center" wrapText="1"/>
      <protection locked="0"/>
    </xf>
    <xf numFmtId="0" fontId="4" fillId="0" borderId="1" xfId="0" applyFont="1" applyBorder="1" applyAlignment="1">
      <alignment horizontal="center" vertical="top" wrapText="1"/>
    </xf>
    <xf numFmtId="0" fontId="4" fillId="0" borderId="13" xfId="0" applyFont="1" applyBorder="1" applyAlignment="1">
      <alignment horizontal="center" vertical="top" wrapText="1"/>
    </xf>
    <xf numFmtId="0" fontId="4" fillId="0" borderId="4" xfId="0" applyFont="1" applyBorder="1" applyAlignment="1">
      <alignment horizontal="center" vertical="top" wrapText="1"/>
    </xf>
    <xf numFmtId="0" fontId="4" fillId="0" borderId="8" xfId="0" applyFont="1" applyBorder="1" applyAlignment="1">
      <alignment horizontal="center" vertical="top" wrapText="1"/>
    </xf>
    <xf numFmtId="0" fontId="4" fillId="0" borderId="1" xfId="0" applyFont="1" applyBorder="1" applyAlignment="1">
      <alignment horizontal="center" vertical="top"/>
    </xf>
    <xf numFmtId="0" fontId="4" fillId="0" borderId="13" xfId="0" applyFont="1" applyBorder="1" applyAlignment="1">
      <alignment horizontal="center" vertical="top"/>
    </xf>
    <xf numFmtId="0" fontId="27" fillId="0" borderId="9" xfId="0" applyFont="1" applyBorder="1" applyAlignment="1">
      <alignment vertical="top" wrapText="1"/>
    </xf>
    <xf numFmtId="0" fontId="27" fillId="0" borderId="0" xfId="0" applyFont="1" applyAlignment="1">
      <alignment vertical="top" wrapText="1"/>
    </xf>
    <xf numFmtId="0" fontId="27" fillId="0" borderId="6" xfId="0" applyFont="1" applyBorder="1" applyAlignment="1">
      <alignment vertical="top"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8" fillId="0" borderId="1" xfId="0" applyFont="1" applyBorder="1" applyAlignment="1">
      <alignment horizontal="center" vertical="top"/>
    </xf>
    <xf numFmtId="0" fontId="8" fillId="0" borderId="13" xfId="0" applyFont="1" applyBorder="1" applyAlignment="1">
      <alignment horizontal="center" vertical="top"/>
    </xf>
    <xf numFmtId="0" fontId="4" fillId="3" borderId="9" xfId="0" applyFont="1" applyFill="1" applyBorder="1" applyAlignment="1">
      <alignment horizontal="left" vertical="top" wrapText="1"/>
    </xf>
    <xf numFmtId="0" fontId="4" fillId="3" borderId="0" xfId="0" applyFont="1" applyFill="1" applyAlignment="1">
      <alignment horizontal="left" vertical="top" wrapText="1"/>
    </xf>
    <xf numFmtId="0" fontId="4" fillId="3" borderId="9" xfId="0" applyFont="1" applyFill="1" applyBorder="1" applyAlignment="1" applyProtection="1">
      <alignment horizontal="left" vertical="top" wrapText="1"/>
      <protection locked="0"/>
    </xf>
    <xf numFmtId="0" fontId="4" fillId="3" borderId="0" xfId="0" applyFont="1" applyFill="1" applyAlignment="1" applyProtection="1">
      <alignment horizontal="left" vertical="top" wrapText="1"/>
      <protection locked="0"/>
    </xf>
    <xf numFmtId="0" fontId="4" fillId="0" borderId="29" xfId="0" applyFont="1" applyBorder="1" applyAlignment="1">
      <alignment vertical="top" wrapText="1"/>
    </xf>
    <xf numFmtId="0" fontId="8" fillId="0" borderId="16" xfId="0" applyFont="1" applyBorder="1" applyAlignment="1">
      <alignment horizontal="center" vertical="top" wrapText="1"/>
    </xf>
    <xf numFmtId="0" fontId="4" fillId="3" borderId="1"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3" fontId="4" fillId="3" borderId="1" xfId="0" applyNumberFormat="1" applyFont="1" applyFill="1" applyBorder="1" applyAlignment="1" applyProtection="1">
      <alignment horizontal="center" vertical="center"/>
      <protection locked="0"/>
    </xf>
    <xf numFmtId="3" fontId="4" fillId="3" borderId="5" xfId="0" applyNumberFormat="1" applyFont="1" applyFill="1" applyBorder="1" applyAlignment="1" applyProtection="1">
      <alignment horizontal="center" vertical="center"/>
      <protection locked="0"/>
    </xf>
    <xf numFmtId="3" fontId="4" fillId="3" borderId="13" xfId="0" applyNumberFormat="1" applyFont="1" applyFill="1" applyBorder="1" applyAlignment="1" applyProtection="1">
      <alignment horizontal="center" vertical="center"/>
      <protection locked="0"/>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3" fillId="0" borderId="6" xfId="0" applyFont="1" applyBorder="1" applyAlignment="1">
      <alignment horizontal="left" vertical="center" wrapText="1"/>
    </xf>
    <xf numFmtId="0" fontId="4" fillId="0" borderId="8" xfId="0" applyFont="1" applyBorder="1" applyAlignment="1">
      <alignment horizontal="left"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29" xfId="0" applyFont="1" applyBorder="1" applyAlignment="1">
      <alignment horizontal="center" vertical="top" wrapText="1"/>
    </xf>
    <xf numFmtId="0" fontId="4" fillId="0" borderId="5" xfId="0" applyFont="1" applyBorder="1" applyAlignment="1">
      <alignment horizontal="center" vertical="top" wrapText="1"/>
    </xf>
    <xf numFmtId="0" fontId="3" fillId="3" borderId="21" xfId="0" applyFont="1" applyFill="1" applyBorder="1" applyAlignment="1">
      <alignment horizontal="left" vertical="top" wrapText="1"/>
    </xf>
    <xf numFmtId="0" fontId="3" fillId="3" borderId="22" xfId="0" applyFont="1" applyFill="1" applyBorder="1" applyAlignment="1">
      <alignment horizontal="left" vertical="top" wrapText="1"/>
    </xf>
    <xf numFmtId="0" fontId="3" fillId="3" borderId="23"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3" borderId="0" xfId="0" applyFont="1" applyFill="1" applyAlignment="1">
      <alignment horizontal="left" vertical="top" wrapText="1"/>
    </xf>
    <xf numFmtId="0" fontId="3" fillId="3" borderId="28" xfId="0" applyFont="1" applyFill="1" applyBorder="1" applyAlignment="1">
      <alignment horizontal="left" vertical="top" wrapText="1"/>
    </xf>
    <xf numFmtId="0" fontId="8" fillId="0" borderId="4" xfId="0" applyFont="1" applyBorder="1" applyAlignment="1">
      <alignment horizontal="center" vertical="top" wrapText="1"/>
    </xf>
    <xf numFmtId="0" fontId="8" fillId="0" borderId="8" xfId="0" applyFont="1" applyBorder="1" applyAlignment="1">
      <alignment horizontal="center" vertical="top"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0" fontId="3" fillId="3" borderId="9"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4" fillId="0" borderId="14" xfId="0" applyFont="1" applyBorder="1" applyAlignment="1">
      <alignment vertical="top"/>
    </xf>
    <xf numFmtId="0" fontId="4" fillId="0" borderId="15"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17" xfId="0" applyFont="1" applyBorder="1" applyAlignment="1">
      <alignment vertical="top" wrapText="1"/>
    </xf>
    <xf numFmtId="0" fontId="4" fillId="0" borderId="15" xfId="0" applyFont="1" applyBorder="1" applyAlignment="1">
      <alignment vertical="top"/>
    </xf>
    <xf numFmtId="0" fontId="4" fillId="0" borderId="7" xfId="0" applyFont="1" applyBorder="1" applyAlignment="1">
      <alignment vertical="top"/>
    </xf>
    <xf numFmtId="0" fontId="8" fillId="0" borderId="1" xfId="0" applyFont="1" applyBorder="1" applyAlignment="1">
      <alignment vertical="top" wrapText="1"/>
    </xf>
    <xf numFmtId="0" fontId="8" fillId="0" borderId="5" xfId="0" applyFont="1" applyBorder="1" applyAlignment="1">
      <alignment vertical="top" wrapText="1"/>
    </xf>
    <xf numFmtId="0" fontId="8" fillId="0" borderId="13" xfId="0" applyFont="1" applyBorder="1" applyAlignment="1">
      <alignment vertical="top" wrapText="1"/>
    </xf>
    <xf numFmtId="0" fontId="4" fillId="0" borderId="3" xfId="0" applyFont="1" applyBorder="1" applyAlignment="1">
      <alignment horizontal="left" vertical="center" wrapText="1"/>
    </xf>
    <xf numFmtId="0" fontId="4" fillId="3" borderId="1"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Border="1" applyAlignment="1">
      <alignment horizontal="center" vertical="center" wrapText="1"/>
    </xf>
    <xf numFmtId="0" fontId="4" fillId="3" borderId="21"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3" borderId="23" xfId="0" applyFont="1" applyFill="1" applyBorder="1" applyAlignment="1" applyProtection="1">
      <alignment horizontal="left" vertical="top" wrapText="1"/>
      <protection locked="0"/>
    </xf>
    <xf numFmtId="0" fontId="4" fillId="3" borderId="24" xfId="0" applyFont="1" applyFill="1" applyBorder="1" applyAlignment="1" applyProtection="1">
      <alignment horizontal="left" vertical="top" wrapText="1"/>
      <protection locked="0"/>
    </xf>
    <xf numFmtId="0" fontId="4" fillId="3" borderId="25" xfId="0" applyFont="1" applyFill="1" applyBorder="1" applyAlignment="1" applyProtection="1">
      <alignment horizontal="left" vertical="top" wrapText="1"/>
      <protection locked="0"/>
    </xf>
    <xf numFmtId="0" fontId="4" fillId="3" borderId="26" xfId="0" applyFont="1" applyFill="1" applyBorder="1" applyAlignment="1" applyProtection="1">
      <alignment horizontal="left" vertical="top" wrapText="1"/>
      <protection locked="0"/>
    </xf>
    <xf numFmtId="0" fontId="3" fillId="3" borderId="2" xfId="0" applyFont="1" applyFill="1" applyBorder="1" applyAlignment="1" applyProtection="1">
      <alignment horizontal="center" vertical="top" wrapText="1"/>
      <protection locked="0"/>
    </xf>
    <xf numFmtId="0" fontId="3" fillId="3" borderId="3"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3" fillId="3" borderId="10" xfId="0" applyFont="1" applyFill="1" applyBorder="1" applyAlignment="1" applyProtection="1">
      <alignment horizontal="center" vertical="top" wrapText="1"/>
      <protection locked="0"/>
    </xf>
    <xf numFmtId="0" fontId="3" fillId="3" borderId="11" xfId="0" applyFont="1" applyFill="1" applyBorder="1" applyAlignment="1" applyProtection="1">
      <alignment horizontal="center" vertical="top" wrapText="1"/>
      <protection locked="0"/>
    </xf>
    <xf numFmtId="0" fontId="3" fillId="3" borderId="8" xfId="0" applyFont="1" applyFill="1" applyBorder="1" applyAlignment="1" applyProtection="1">
      <alignment horizontal="center" vertical="top" wrapText="1"/>
      <protection locked="0"/>
    </xf>
    <xf numFmtId="0" fontId="12" fillId="0" borderId="9" xfId="0" applyFont="1" applyBorder="1" applyAlignment="1">
      <alignment vertical="top" wrapText="1"/>
    </xf>
    <xf numFmtId="0" fontId="12" fillId="0" borderId="0" xfId="0" applyFont="1" applyAlignment="1">
      <alignment vertical="top" wrapText="1"/>
    </xf>
    <xf numFmtId="0" fontId="12" fillId="0" borderId="6" xfId="0" applyFont="1" applyBorder="1" applyAlignment="1">
      <alignment vertical="top" wrapText="1"/>
    </xf>
    <xf numFmtId="0" fontId="3" fillId="3" borderId="21" xfId="0" applyFont="1" applyFill="1" applyBorder="1" applyAlignment="1">
      <alignment horizontal="center" vertical="top" wrapText="1"/>
    </xf>
    <xf numFmtId="0" fontId="3" fillId="3" borderId="22" xfId="0" applyFont="1" applyFill="1" applyBorder="1" applyAlignment="1">
      <alignment horizontal="center" vertical="top" wrapText="1"/>
    </xf>
    <xf numFmtId="0" fontId="3" fillId="3" borderId="23" xfId="0" applyFont="1" applyFill="1" applyBorder="1" applyAlignment="1">
      <alignment horizontal="center" vertical="top" wrapText="1"/>
    </xf>
    <xf numFmtId="0" fontId="3" fillId="3" borderId="24" xfId="0" applyFont="1" applyFill="1" applyBorder="1" applyAlignment="1">
      <alignment horizontal="center" vertical="top" wrapText="1"/>
    </xf>
    <xf numFmtId="0" fontId="3" fillId="3" borderId="25" xfId="0" applyFont="1" applyFill="1" applyBorder="1" applyAlignment="1">
      <alignment horizontal="center" vertical="top" wrapText="1"/>
    </xf>
    <xf numFmtId="0" fontId="3" fillId="3" borderId="26" xfId="0" applyFont="1" applyFill="1" applyBorder="1" applyAlignment="1">
      <alignment horizontal="center"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0" fontId="12" fillId="0" borderId="8" xfId="0" applyFont="1" applyBorder="1" applyAlignment="1">
      <alignment vertical="top"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vertical="top"/>
    </xf>
    <xf numFmtId="0" fontId="3" fillId="0" borderId="7" xfId="0" applyFont="1" applyBorder="1" applyAlignment="1">
      <alignment vertical="top"/>
    </xf>
    <xf numFmtId="0" fontId="12" fillId="0" borderId="6" xfId="0" applyFont="1" applyBorder="1" applyAlignment="1">
      <alignment horizontal="left" vertical="center" wrapText="1"/>
    </xf>
    <xf numFmtId="0" fontId="3" fillId="0" borderId="8" xfId="0" applyFont="1" applyBorder="1" applyAlignment="1">
      <alignment horizontal="left" vertical="center"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4" fillId="0" borderId="7" xfId="0" applyFont="1" applyBorder="1" applyAlignment="1">
      <alignment horizontal="center"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0" borderId="1" xfId="0" applyFont="1" applyBorder="1" applyAlignment="1">
      <alignment vertical="top" wrapText="1"/>
    </xf>
    <xf numFmtId="0" fontId="3" fillId="0" borderId="5" xfId="0" applyFont="1" applyBorder="1" applyAlignment="1">
      <alignment vertical="top" wrapText="1"/>
    </xf>
    <xf numFmtId="0" fontId="3" fillId="0" borderId="13" xfId="0" applyFont="1" applyBorder="1" applyAlignment="1">
      <alignment vertical="top" wrapText="1"/>
    </xf>
    <xf numFmtId="0" fontId="3"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0" borderId="4" xfId="0" applyFont="1" applyBorder="1" applyAlignment="1">
      <alignment horizontal="center" vertical="top"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0" borderId="1" xfId="0" applyFont="1" applyBorder="1" applyAlignment="1">
      <alignment vertical="top"/>
    </xf>
    <xf numFmtId="0" fontId="3" fillId="0" borderId="5" xfId="0" applyFont="1" applyBorder="1" applyAlignment="1">
      <alignment vertical="top"/>
    </xf>
    <xf numFmtId="0" fontId="3" fillId="0" borderId="13" xfId="0" applyFont="1" applyBorder="1" applyAlignment="1">
      <alignment vertical="top"/>
    </xf>
    <xf numFmtId="0" fontId="3" fillId="3" borderId="14" xfId="0" applyFont="1" applyFill="1" applyBorder="1" applyAlignment="1" applyProtection="1">
      <alignment horizontal="left" vertical="top"/>
      <protection locked="0"/>
    </xf>
    <xf numFmtId="0" fontId="3" fillId="3" borderId="15" xfId="0" applyFont="1" applyFill="1" applyBorder="1" applyAlignment="1" applyProtection="1">
      <alignment horizontal="left" vertical="top"/>
      <protection locked="0"/>
    </xf>
    <xf numFmtId="0" fontId="3" fillId="3" borderId="7" xfId="0" applyFont="1" applyFill="1" applyBorder="1" applyAlignment="1" applyProtection="1">
      <alignment horizontal="left" vertical="top"/>
      <protection locked="0"/>
    </xf>
    <xf numFmtId="0" fontId="62" fillId="3" borderId="18" xfId="0" applyFont="1" applyFill="1" applyBorder="1" applyAlignment="1" applyProtection="1">
      <alignment horizontal="left" vertical="top" wrapText="1"/>
      <protection locked="0"/>
    </xf>
    <xf numFmtId="0" fontId="62" fillId="3" borderId="19" xfId="0" applyFont="1" applyFill="1" applyBorder="1" applyAlignment="1" applyProtection="1">
      <alignment horizontal="left" vertical="top" wrapText="1"/>
      <protection locked="0"/>
    </xf>
    <xf numFmtId="0" fontId="62" fillId="3" borderId="20" xfId="0" applyFont="1" applyFill="1" applyBorder="1" applyAlignment="1" applyProtection="1">
      <alignment horizontal="left" vertical="top" wrapText="1"/>
      <protection locked="0"/>
    </xf>
    <xf numFmtId="0" fontId="50" fillId="0" borderId="1" xfId="0" applyFont="1" applyBorder="1" applyAlignment="1">
      <alignment vertical="top" wrapText="1"/>
    </xf>
    <xf numFmtId="0" fontId="50" fillId="0" borderId="5" xfId="0" applyFont="1" applyBorder="1" applyAlignment="1">
      <alignment vertical="top" wrapText="1"/>
    </xf>
    <xf numFmtId="0" fontId="50" fillId="0" borderId="13" xfId="0" applyFont="1" applyBorder="1" applyAlignment="1">
      <alignment vertical="top" wrapText="1"/>
    </xf>
    <xf numFmtId="0" fontId="50" fillId="0" borderId="2" xfId="0" applyFont="1" applyBorder="1" applyAlignment="1">
      <alignment vertical="top" wrapText="1"/>
    </xf>
    <xf numFmtId="0" fontId="50" fillId="0" borderId="3" xfId="0" applyFont="1" applyBorder="1" applyAlignment="1">
      <alignment vertical="top" wrapText="1"/>
    </xf>
    <xf numFmtId="0" fontId="50" fillId="0" borderId="4" xfId="0" applyFont="1" applyBorder="1" applyAlignment="1">
      <alignment vertical="top" wrapText="1"/>
    </xf>
    <xf numFmtId="0" fontId="50" fillId="0" borderId="10" xfId="0" applyFont="1" applyBorder="1" applyAlignment="1">
      <alignment vertical="top" wrapText="1"/>
    </xf>
    <xf numFmtId="0" fontId="50" fillId="0" borderId="11" xfId="0" applyFont="1" applyBorder="1" applyAlignment="1">
      <alignment vertical="top" wrapText="1"/>
    </xf>
    <xf numFmtId="0" fontId="50" fillId="0" borderId="8" xfId="0" applyFont="1" applyBorder="1" applyAlignment="1">
      <alignment vertical="top" wrapText="1"/>
    </xf>
    <xf numFmtId="0" fontId="50" fillId="0" borderId="14" xfId="0" applyFont="1" applyBorder="1" applyAlignment="1">
      <alignment vertical="top" wrapText="1"/>
    </xf>
    <xf numFmtId="0" fontId="50" fillId="0" borderId="15" xfId="0" applyFont="1" applyBorder="1" applyAlignment="1">
      <alignment vertical="top" wrapText="1"/>
    </xf>
    <xf numFmtId="0" fontId="50" fillId="0" borderId="7" xfId="0" applyFont="1" applyBorder="1" applyAlignment="1">
      <alignment vertical="top" wrapText="1"/>
    </xf>
    <xf numFmtId="0" fontId="64" fillId="0" borderId="14" xfId="0" applyFont="1" applyBorder="1" applyAlignment="1">
      <alignment vertical="top" wrapText="1"/>
    </xf>
    <xf numFmtId="0" fontId="64" fillId="0" borderId="15" xfId="0" applyFont="1" applyBorder="1" applyAlignment="1">
      <alignment vertical="top" wrapText="1"/>
    </xf>
    <xf numFmtId="0" fontId="64" fillId="0" borderId="7" xfId="0" applyFont="1" applyBorder="1" applyAlignment="1">
      <alignment vertical="top" wrapText="1"/>
    </xf>
    <xf numFmtId="0" fontId="65" fillId="3" borderId="21" xfId="0" applyFont="1" applyFill="1" applyBorder="1" applyAlignment="1" applyProtection="1">
      <alignment horizontal="left" vertical="top" wrapText="1"/>
      <protection locked="0"/>
    </xf>
    <xf numFmtId="0" fontId="65" fillId="3" borderId="22" xfId="0" applyFont="1" applyFill="1" applyBorder="1" applyAlignment="1" applyProtection="1">
      <alignment horizontal="left" vertical="top" wrapText="1"/>
      <protection locked="0"/>
    </xf>
    <xf numFmtId="0" fontId="65" fillId="3" borderId="23" xfId="0" applyFont="1" applyFill="1" applyBorder="1" applyAlignment="1" applyProtection="1">
      <alignment horizontal="left" vertical="top" wrapText="1"/>
      <protection locked="0"/>
    </xf>
    <xf numFmtId="0" fontId="65" fillId="3" borderId="24" xfId="0" applyFont="1" applyFill="1" applyBorder="1" applyAlignment="1" applyProtection="1">
      <alignment horizontal="left" vertical="top" wrapText="1"/>
      <protection locked="0"/>
    </xf>
    <xf numFmtId="0" fontId="65" fillId="3" borderId="25" xfId="0" applyFont="1" applyFill="1" applyBorder="1" applyAlignment="1" applyProtection="1">
      <alignment horizontal="left" vertical="top" wrapText="1"/>
      <protection locked="0"/>
    </xf>
    <xf numFmtId="0" fontId="65" fillId="3" borderId="26" xfId="0" applyFont="1" applyFill="1" applyBorder="1" applyAlignment="1" applyProtection="1">
      <alignment horizontal="left" vertical="top" wrapText="1"/>
      <protection locked="0"/>
    </xf>
    <xf numFmtId="0" fontId="50" fillId="0" borderId="0" xfId="0" applyFont="1" applyAlignment="1">
      <alignment horizontal="right" vertical="top" wrapText="1"/>
    </xf>
    <xf numFmtId="0" fontId="54" fillId="0" borderId="27" xfId="0" applyFont="1" applyBorder="1" applyAlignment="1" applyProtection="1">
      <alignment horizontal="left" vertical="top"/>
      <protection hidden="1"/>
    </xf>
    <xf numFmtId="0" fontId="54" fillId="0" borderId="0" xfId="0" applyFont="1" applyAlignment="1" applyProtection="1">
      <alignment horizontal="left" vertical="top"/>
      <protection hidden="1"/>
    </xf>
    <xf numFmtId="0" fontId="54" fillId="0" borderId="27" xfId="0" applyFont="1" applyBorder="1" applyAlignment="1" applyProtection="1">
      <alignment horizontal="left" vertical="top" wrapText="1"/>
      <protection locked="0"/>
    </xf>
    <xf numFmtId="0" fontId="54" fillId="0" borderId="0" xfId="0" applyFont="1" applyAlignment="1" applyProtection="1">
      <alignment horizontal="left" vertical="top" wrapText="1"/>
      <protection locked="0"/>
    </xf>
    <xf numFmtId="0" fontId="62" fillId="0" borderId="0" xfId="0" applyFont="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3" fillId="3" borderId="24"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12"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13" xfId="0" applyFont="1" applyBorder="1" applyAlignment="1" applyProtection="1">
      <alignment vertical="top" wrapText="1"/>
      <protection locked="0"/>
    </xf>
    <xf numFmtId="0" fontId="4" fillId="0" borderId="6" xfId="0" applyFont="1" applyBorder="1" applyAlignment="1">
      <alignment horizontal="center" vertical="top"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12" fillId="0" borderId="14" xfId="0" applyFont="1" applyBorder="1" applyAlignment="1" applyProtection="1">
      <alignment vertical="top" wrapText="1"/>
      <protection locked="0"/>
    </xf>
    <xf numFmtId="0" fontId="12" fillId="0" borderId="15"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4" fillId="0" borderId="14" xfId="0" applyFont="1" applyBorder="1" applyAlignment="1">
      <alignment horizontal="center" vertical="top"/>
    </xf>
    <xf numFmtId="0" fontId="4" fillId="0" borderId="7" xfId="0" applyFont="1" applyBorder="1" applyAlignment="1">
      <alignment horizontal="center" vertical="top"/>
    </xf>
    <xf numFmtId="0" fontId="4" fillId="0" borderId="14" xfId="0" applyFont="1" applyBorder="1" applyAlignment="1" applyProtection="1">
      <alignment vertical="top" wrapText="1"/>
      <protection locked="0"/>
    </xf>
    <xf numFmtId="0" fontId="4" fillId="0" borderId="15" xfId="0" applyFont="1" applyBorder="1" applyAlignment="1" applyProtection="1">
      <alignment vertical="top" wrapText="1"/>
      <protection locked="0"/>
    </xf>
    <xf numFmtId="0" fontId="4" fillId="0" borderId="7" xfId="0" applyFont="1" applyBorder="1" applyAlignment="1" applyProtection="1">
      <alignment vertical="top" wrapText="1"/>
      <protection locked="0"/>
    </xf>
  </cellXfs>
  <cellStyles count="28">
    <cellStyle name="Bueno" xfId="1" builtinId="26"/>
    <cellStyle name="Hipervínculo" xfId="2" builtinId="8"/>
    <cellStyle name="Millares" xfId="4" builtinId="3"/>
    <cellStyle name="Millares [0] 2" xfId="6" xr:uid="{00000000-0005-0000-0000-000003000000}"/>
    <cellStyle name="Millares [0] 2 2" xfId="9" xr:uid="{00000000-0005-0000-0000-000004000000}"/>
    <cellStyle name="Millares [0] 2 2 2" xfId="17" xr:uid="{00000000-0005-0000-0000-000005000000}"/>
    <cellStyle name="Millares [0] 2 3" xfId="14" xr:uid="{00000000-0005-0000-0000-000006000000}"/>
    <cellStyle name="Millares [0] 3" xfId="22" xr:uid="{00000000-0005-0000-0000-000007000000}"/>
    <cellStyle name="Millares 2" xfId="7" xr:uid="{00000000-0005-0000-0000-000008000000}"/>
    <cellStyle name="Millares 2 2" xfId="10" xr:uid="{00000000-0005-0000-0000-000009000000}"/>
    <cellStyle name="Millares 2 2 2" xfId="18" xr:uid="{00000000-0005-0000-0000-00000A000000}"/>
    <cellStyle name="Millares 2 3" xfId="15" xr:uid="{00000000-0005-0000-0000-00000B000000}"/>
    <cellStyle name="Millares 3" xfId="8" xr:uid="{00000000-0005-0000-0000-00000C000000}"/>
    <cellStyle name="Millares 3 2" xfId="16" xr:uid="{00000000-0005-0000-0000-00000D000000}"/>
    <cellStyle name="Millares 4" xfId="13" xr:uid="{00000000-0005-0000-0000-00000E000000}"/>
    <cellStyle name="Millares 5" xfId="12" xr:uid="{00000000-0005-0000-0000-00000F000000}"/>
    <cellStyle name="Millares 6" xfId="24" xr:uid="{00000000-0005-0000-0000-000010000000}"/>
    <cellStyle name="Millares 7" xfId="23" xr:uid="{00000000-0005-0000-0000-000011000000}"/>
    <cellStyle name="Millares 8" xfId="25" xr:uid="{00000000-0005-0000-0000-000012000000}"/>
    <cellStyle name="Moneda" xfId="26" builtinId="4"/>
    <cellStyle name="Moneda 2" xfId="11" xr:uid="{00000000-0005-0000-0000-000014000000}"/>
    <cellStyle name="Moneda 2 2" xfId="19" xr:uid="{00000000-0005-0000-0000-000015000000}"/>
    <cellStyle name="Moneda 2 3" xfId="27" xr:uid="{00000000-0005-0000-0000-000016000000}"/>
    <cellStyle name="Moneda 3" xfId="20" xr:uid="{00000000-0005-0000-0000-000017000000}"/>
    <cellStyle name="Normal" xfId="0" builtinId="0"/>
    <cellStyle name="Normal 2" xfId="5" xr:uid="{00000000-0005-0000-0000-000019000000}"/>
    <cellStyle name="Normal 2 2" xfId="21" xr:uid="{00000000-0005-0000-0000-00001A000000}"/>
    <cellStyle name="Porcentaje" xfId="3" builtinId="5"/>
  </cellStyles>
  <dxfs count="13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CD48D7A-4B03-4423-8CB5-5C5D79405805}" type="doc">
      <dgm:prSet loTypeId="urn:microsoft.com/office/officeart/2005/8/layout/list1" loCatId="list" qsTypeId="urn:microsoft.com/office/officeart/2005/8/quickstyle/simple1" qsCatId="simple" csTypeId="urn:microsoft.com/office/officeart/2005/8/colors/colorful5" csCatId="colorful" phldr="1"/>
      <dgm:spPr/>
      <dgm:t>
        <a:bodyPr/>
        <a:lstStyle/>
        <a:p>
          <a:endParaRPr lang="es-CO"/>
        </a:p>
      </dgm:t>
    </dgm:pt>
    <dgm:pt modelId="{2CB7F8B1-2637-4408-9185-3A95A2E4D4D4}">
      <dgm:prSet phldrT="[Texto]" custT="1"/>
      <dgm:spPr/>
      <dgm:t>
        <a:bodyPr/>
        <a:lstStyle/>
        <a:p>
          <a:r>
            <a:rPr lang="es-CO" sz="900" b="1"/>
            <a:t>1. FASE DE PREPARACION</a:t>
          </a:r>
        </a:p>
      </dgm:t>
    </dgm:pt>
    <dgm:pt modelId="{64144A9E-10F1-4862-BFC7-09D5896ACB2E}" type="parTrans" cxnId="{DF270C1B-8DAC-4DC2-9C2B-404524166343}">
      <dgm:prSet/>
      <dgm:spPr/>
      <dgm:t>
        <a:bodyPr/>
        <a:lstStyle/>
        <a:p>
          <a:endParaRPr lang="es-CO" sz="2000"/>
        </a:p>
      </dgm:t>
    </dgm:pt>
    <dgm:pt modelId="{1E2C00AA-92AD-4DFD-ADBE-9EE00E1BF72B}" type="sibTrans" cxnId="{DF270C1B-8DAC-4DC2-9C2B-404524166343}">
      <dgm:prSet/>
      <dgm:spPr/>
      <dgm:t>
        <a:bodyPr/>
        <a:lstStyle/>
        <a:p>
          <a:endParaRPr lang="es-CO" sz="2000"/>
        </a:p>
      </dgm:t>
    </dgm:pt>
    <dgm:pt modelId="{8069E184-766F-4E8B-A1E8-51EDBCF8B787}">
      <dgm:prSet phldrT="[Texto]" custT="1"/>
      <dgm:spPr/>
      <dgm:t>
        <a:bodyPr/>
        <a:lstStyle/>
        <a:p>
          <a:r>
            <a:rPr lang="es-CO" sz="900" b="1"/>
            <a:t>2. FASE DE APRESTAMIENTO</a:t>
          </a:r>
        </a:p>
      </dgm:t>
    </dgm:pt>
    <dgm:pt modelId="{F64789F9-D1CE-4AFA-889E-41DC5016CFAB}" type="parTrans" cxnId="{A2827875-87B0-4C3D-9E40-622962BC691D}">
      <dgm:prSet/>
      <dgm:spPr/>
      <dgm:t>
        <a:bodyPr/>
        <a:lstStyle/>
        <a:p>
          <a:endParaRPr lang="es-CO" sz="2000"/>
        </a:p>
      </dgm:t>
    </dgm:pt>
    <dgm:pt modelId="{93F1D987-E557-4E03-8C29-D08B5E8AAD1B}" type="sibTrans" cxnId="{A2827875-87B0-4C3D-9E40-622962BC691D}">
      <dgm:prSet/>
      <dgm:spPr/>
      <dgm:t>
        <a:bodyPr/>
        <a:lstStyle/>
        <a:p>
          <a:endParaRPr lang="es-CO" sz="2000"/>
        </a:p>
      </dgm:t>
    </dgm:pt>
    <dgm:pt modelId="{717ECC8B-6813-4A27-9DC1-A0349E570257}">
      <dgm:prSet phldrT="[Texto]" custT="1"/>
      <dgm:spPr/>
      <dgm:t>
        <a:bodyPr/>
        <a:lstStyle/>
        <a:p>
          <a:r>
            <a:rPr lang="es-CO" sz="900" b="1"/>
            <a:t>3. FASE  LOGISTICA Y OPERATIVA</a:t>
          </a:r>
        </a:p>
      </dgm:t>
    </dgm:pt>
    <dgm:pt modelId="{D945DCAA-29DE-415E-9EC0-2EA9CDBA637F}" type="parTrans" cxnId="{48FD79B7-0A80-4168-B74D-E45585C648D8}">
      <dgm:prSet/>
      <dgm:spPr/>
      <dgm:t>
        <a:bodyPr/>
        <a:lstStyle/>
        <a:p>
          <a:endParaRPr lang="es-CO" sz="2000"/>
        </a:p>
      </dgm:t>
    </dgm:pt>
    <dgm:pt modelId="{60E19195-CF68-47DE-9785-66C048977208}" type="sibTrans" cxnId="{48FD79B7-0A80-4168-B74D-E45585C648D8}">
      <dgm:prSet/>
      <dgm:spPr/>
      <dgm:t>
        <a:bodyPr/>
        <a:lstStyle/>
        <a:p>
          <a:endParaRPr lang="es-CO" sz="2000"/>
        </a:p>
      </dgm:t>
    </dgm:pt>
    <dgm:pt modelId="{D49A736D-D090-4C3F-B7C8-90E12189F4E6}">
      <dgm:prSet custT="1"/>
      <dgm:spPr/>
      <dgm:t>
        <a:bodyPr/>
        <a:lstStyle/>
        <a:p>
          <a:r>
            <a:rPr lang="es-CO" sz="900"/>
            <a:t>Definición de la unidad objeto de ordenación forestal</a:t>
          </a:r>
        </a:p>
      </dgm:t>
    </dgm:pt>
    <dgm:pt modelId="{6CB8211D-3027-42B8-8E1D-7F7CC0C2C2AF}" type="parTrans" cxnId="{6E1DD283-6A02-4C7B-967E-43E4F2241590}">
      <dgm:prSet/>
      <dgm:spPr/>
      <dgm:t>
        <a:bodyPr/>
        <a:lstStyle/>
        <a:p>
          <a:endParaRPr lang="es-CO" sz="2000"/>
        </a:p>
      </dgm:t>
    </dgm:pt>
    <dgm:pt modelId="{085597EB-8A00-4F32-B9FE-6AE8F6AD66DB}" type="sibTrans" cxnId="{6E1DD283-6A02-4C7B-967E-43E4F2241590}">
      <dgm:prSet/>
      <dgm:spPr/>
      <dgm:t>
        <a:bodyPr/>
        <a:lstStyle/>
        <a:p>
          <a:endParaRPr lang="es-CO" sz="2000"/>
        </a:p>
      </dgm:t>
    </dgm:pt>
    <dgm:pt modelId="{789B5BC8-288B-4DDA-AB25-039F66BEA3B1}">
      <dgm:prSet custT="1"/>
      <dgm:spPr/>
      <dgm:t>
        <a:bodyPr/>
        <a:lstStyle/>
        <a:p>
          <a:r>
            <a:rPr lang="es-CO" sz="900"/>
            <a:t>Asignación de recursos</a:t>
          </a:r>
        </a:p>
      </dgm:t>
    </dgm:pt>
    <dgm:pt modelId="{20DF2F84-B159-462C-A073-B863B19CCFA9}" type="parTrans" cxnId="{A8694B9B-DC05-4BB0-A409-CBB61FB7F639}">
      <dgm:prSet/>
      <dgm:spPr/>
      <dgm:t>
        <a:bodyPr/>
        <a:lstStyle/>
        <a:p>
          <a:endParaRPr lang="es-CO" sz="2000"/>
        </a:p>
      </dgm:t>
    </dgm:pt>
    <dgm:pt modelId="{F75FF99A-F150-48D0-B60B-5CB30D5A0E5A}" type="sibTrans" cxnId="{A8694B9B-DC05-4BB0-A409-CBB61FB7F639}">
      <dgm:prSet/>
      <dgm:spPr/>
      <dgm:t>
        <a:bodyPr/>
        <a:lstStyle/>
        <a:p>
          <a:endParaRPr lang="es-CO" sz="2000"/>
        </a:p>
      </dgm:t>
    </dgm:pt>
    <dgm:pt modelId="{98B28FD7-1DA8-4B1D-A743-BD64C0AAE85A}">
      <dgm:prSet custT="1"/>
      <dgm:spPr/>
      <dgm:t>
        <a:bodyPr/>
        <a:lstStyle/>
        <a:p>
          <a:r>
            <a:rPr lang="es-CO" sz="900"/>
            <a:t>Inicio del proceso pre y contractual</a:t>
          </a:r>
        </a:p>
      </dgm:t>
    </dgm:pt>
    <dgm:pt modelId="{6A5ADD14-5B36-4C8F-9B65-6460DDCE482E}" type="parTrans" cxnId="{C57E6554-2260-4CA8-9E7D-8591D135E53F}">
      <dgm:prSet/>
      <dgm:spPr/>
      <dgm:t>
        <a:bodyPr/>
        <a:lstStyle/>
        <a:p>
          <a:endParaRPr lang="es-CO" sz="2000"/>
        </a:p>
      </dgm:t>
    </dgm:pt>
    <dgm:pt modelId="{55643889-0069-4635-8EFF-361433B6492D}" type="sibTrans" cxnId="{C57E6554-2260-4CA8-9E7D-8591D135E53F}">
      <dgm:prSet/>
      <dgm:spPr/>
      <dgm:t>
        <a:bodyPr/>
        <a:lstStyle/>
        <a:p>
          <a:endParaRPr lang="es-CO" sz="2000"/>
        </a:p>
      </dgm:t>
    </dgm:pt>
    <dgm:pt modelId="{4E33CAE3-BFA7-460A-ADA1-9740AF500CD1}">
      <dgm:prSet custT="1"/>
      <dgm:spPr/>
      <dgm:t>
        <a:bodyPr/>
        <a:lstStyle/>
        <a:p>
          <a:r>
            <a:rPr lang="es-CO" sz="900"/>
            <a:t>Consulta, validación y digitalización de información secundaria</a:t>
          </a:r>
        </a:p>
      </dgm:t>
    </dgm:pt>
    <dgm:pt modelId="{9DB4B8DC-C792-4F88-B9F0-3F8C466B68ED}" type="parTrans" cxnId="{3BF7423E-3DB0-4A87-A18C-2FC41867B2B4}">
      <dgm:prSet/>
      <dgm:spPr/>
      <dgm:t>
        <a:bodyPr/>
        <a:lstStyle/>
        <a:p>
          <a:endParaRPr lang="es-CO" sz="2000"/>
        </a:p>
      </dgm:t>
    </dgm:pt>
    <dgm:pt modelId="{4C4701A6-649F-4B75-8728-83D55A5A5663}" type="sibTrans" cxnId="{3BF7423E-3DB0-4A87-A18C-2FC41867B2B4}">
      <dgm:prSet/>
      <dgm:spPr/>
      <dgm:t>
        <a:bodyPr/>
        <a:lstStyle/>
        <a:p>
          <a:endParaRPr lang="es-CO" sz="2000"/>
        </a:p>
      </dgm:t>
    </dgm:pt>
    <dgm:pt modelId="{08ED7DEB-8B98-40A9-9699-ACCFB829DBE2}">
      <dgm:prSet custT="1"/>
      <dgm:spPr/>
      <dgm:t>
        <a:bodyPr/>
        <a:lstStyle/>
        <a:p>
          <a:r>
            <a:rPr lang="es-CO" sz="900"/>
            <a:t>Procesamiento e interpretación de imágenes satelitales</a:t>
          </a:r>
        </a:p>
      </dgm:t>
    </dgm:pt>
    <dgm:pt modelId="{C96799B1-BF4C-4F01-9A1B-8BF2A3D32A1B}" type="parTrans" cxnId="{9A2394D6-DEA8-457C-A7F6-0CA60D78D7EA}">
      <dgm:prSet/>
      <dgm:spPr/>
      <dgm:t>
        <a:bodyPr/>
        <a:lstStyle/>
        <a:p>
          <a:endParaRPr lang="es-CO" sz="2000"/>
        </a:p>
      </dgm:t>
    </dgm:pt>
    <dgm:pt modelId="{BC1C2EC9-649F-493C-B095-2F14FEE273F0}" type="sibTrans" cxnId="{9A2394D6-DEA8-457C-A7F6-0CA60D78D7EA}">
      <dgm:prSet/>
      <dgm:spPr/>
      <dgm:t>
        <a:bodyPr/>
        <a:lstStyle/>
        <a:p>
          <a:endParaRPr lang="es-CO" sz="2000"/>
        </a:p>
      </dgm:t>
    </dgm:pt>
    <dgm:pt modelId="{C8F6D009-A118-4555-A677-CBA61BF6F0D5}">
      <dgm:prSet custT="1"/>
      <dgm:spPr/>
      <dgm:t>
        <a:bodyPr/>
        <a:lstStyle/>
        <a:p>
          <a:r>
            <a:rPr lang="es-CO" sz="900"/>
            <a:t>Generación de información cartográfica preliminar</a:t>
          </a:r>
        </a:p>
      </dgm:t>
    </dgm:pt>
    <dgm:pt modelId="{C71E5930-069B-45A4-B7EB-02FF81630C0E}" type="parTrans" cxnId="{47FA276C-8AB9-4C50-93CB-3C240B93E4C4}">
      <dgm:prSet/>
      <dgm:spPr/>
      <dgm:t>
        <a:bodyPr/>
        <a:lstStyle/>
        <a:p>
          <a:endParaRPr lang="es-CO" sz="2000"/>
        </a:p>
      </dgm:t>
    </dgm:pt>
    <dgm:pt modelId="{EC10895F-10B2-42FD-BCC8-4993E1130164}" type="sibTrans" cxnId="{47FA276C-8AB9-4C50-93CB-3C240B93E4C4}">
      <dgm:prSet/>
      <dgm:spPr/>
      <dgm:t>
        <a:bodyPr/>
        <a:lstStyle/>
        <a:p>
          <a:endParaRPr lang="es-CO" sz="2000"/>
        </a:p>
      </dgm:t>
    </dgm:pt>
    <dgm:pt modelId="{FFA71FF0-2ACD-4163-B043-1EB367B6C2B1}">
      <dgm:prSet custT="1"/>
      <dgm:spPr/>
      <dgm:t>
        <a:bodyPr/>
        <a:lstStyle/>
        <a:p>
          <a:r>
            <a:rPr lang="es-CO" sz="900"/>
            <a:t>Definición de metodología para levantamiento de información primaria</a:t>
          </a:r>
        </a:p>
      </dgm:t>
    </dgm:pt>
    <dgm:pt modelId="{201802FC-6167-42F1-933E-394845600453}" type="parTrans" cxnId="{478F5893-B289-4B36-A04A-A02DEA40ACC3}">
      <dgm:prSet/>
      <dgm:spPr/>
      <dgm:t>
        <a:bodyPr/>
        <a:lstStyle/>
        <a:p>
          <a:endParaRPr lang="es-CO" sz="2000"/>
        </a:p>
      </dgm:t>
    </dgm:pt>
    <dgm:pt modelId="{B39A6FB6-B160-47AD-A274-EF0DD243C32D}" type="sibTrans" cxnId="{478F5893-B289-4B36-A04A-A02DEA40ACC3}">
      <dgm:prSet/>
      <dgm:spPr/>
      <dgm:t>
        <a:bodyPr/>
        <a:lstStyle/>
        <a:p>
          <a:endParaRPr lang="es-CO" sz="2000"/>
        </a:p>
      </dgm:t>
    </dgm:pt>
    <dgm:pt modelId="{90932CD4-98AF-4D20-B3A5-3F4217DAB33C}">
      <dgm:prSet custT="1"/>
      <dgm:spPr/>
      <dgm:t>
        <a:bodyPr/>
        <a:lstStyle/>
        <a:p>
          <a:r>
            <a:rPr lang="es-CO" sz="900"/>
            <a:t>Socialización y acuerdos con actores regionales y locales</a:t>
          </a:r>
        </a:p>
      </dgm:t>
    </dgm:pt>
    <dgm:pt modelId="{D4A14047-4231-4EAE-82B4-884A078437F6}" type="parTrans" cxnId="{86FF9304-A88E-4E74-AECB-FD793CD64EBE}">
      <dgm:prSet/>
      <dgm:spPr/>
      <dgm:t>
        <a:bodyPr/>
        <a:lstStyle/>
        <a:p>
          <a:endParaRPr lang="es-CO" sz="2000"/>
        </a:p>
      </dgm:t>
    </dgm:pt>
    <dgm:pt modelId="{678DBBEA-15F8-4CEC-BE62-3B0B23BED2F8}" type="sibTrans" cxnId="{86FF9304-A88E-4E74-AECB-FD793CD64EBE}">
      <dgm:prSet/>
      <dgm:spPr/>
      <dgm:t>
        <a:bodyPr/>
        <a:lstStyle/>
        <a:p>
          <a:endParaRPr lang="es-CO" sz="2000"/>
        </a:p>
      </dgm:t>
    </dgm:pt>
    <dgm:pt modelId="{D67F9A5A-5E88-44A1-939C-135CE3AF4041}">
      <dgm:prSet phldrT="[Texto]" custT="1"/>
      <dgm:spPr/>
      <dgm:t>
        <a:bodyPr/>
        <a:lstStyle/>
        <a:p>
          <a:r>
            <a:rPr lang="es-CO" sz="900" b="1"/>
            <a:t>4. FASE DE OFICINA</a:t>
          </a:r>
        </a:p>
      </dgm:t>
    </dgm:pt>
    <dgm:pt modelId="{147BBB2B-EBFD-43A6-B289-2DA32B306280}" type="parTrans" cxnId="{E56EA914-32FC-4F01-AE21-F02AF3BAD451}">
      <dgm:prSet/>
      <dgm:spPr/>
      <dgm:t>
        <a:bodyPr/>
        <a:lstStyle/>
        <a:p>
          <a:endParaRPr lang="es-CO" sz="2000"/>
        </a:p>
      </dgm:t>
    </dgm:pt>
    <dgm:pt modelId="{5865B6AA-9A9D-46ED-B85D-61C566F91B2B}" type="sibTrans" cxnId="{E56EA914-32FC-4F01-AE21-F02AF3BAD451}">
      <dgm:prSet/>
      <dgm:spPr/>
      <dgm:t>
        <a:bodyPr/>
        <a:lstStyle/>
        <a:p>
          <a:endParaRPr lang="es-CO" sz="2000"/>
        </a:p>
      </dgm:t>
    </dgm:pt>
    <dgm:pt modelId="{CF379588-8D99-446E-9DA3-7D31B1AC5467}">
      <dgm:prSet custT="1"/>
      <dgm:spPr/>
      <dgm:t>
        <a:bodyPr/>
        <a:lstStyle/>
        <a:p>
          <a:r>
            <a:rPr lang="es-CO" sz="900"/>
            <a:t>Procesamiento y análisis de información primaria</a:t>
          </a:r>
        </a:p>
      </dgm:t>
    </dgm:pt>
    <dgm:pt modelId="{C53496FF-16AA-4B86-9A97-C210D3425615}" type="parTrans" cxnId="{64B9461D-EAC6-4AD6-8946-7E802054283C}">
      <dgm:prSet/>
      <dgm:spPr/>
      <dgm:t>
        <a:bodyPr/>
        <a:lstStyle/>
        <a:p>
          <a:endParaRPr lang="es-CO" sz="2000"/>
        </a:p>
      </dgm:t>
    </dgm:pt>
    <dgm:pt modelId="{FA04A515-77A5-47E1-9A21-427002F75BBD}" type="sibTrans" cxnId="{64B9461D-EAC6-4AD6-8946-7E802054283C}">
      <dgm:prSet/>
      <dgm:spPr/>
      <dgm:t>
        <a:bodyPr/>
        <a:lstStyle/>
        <a:p>
          <a:endParaRPr lang="es-CO" sz="2000"/>
        </a:p>
      </dgm:t>
    </dgm:pt>
    <dgm:pt modelId="{F2356AF9-BEEF-4B44-8D11-6960D17AF916}">
      <dgm:prSet custT="1"/>
      <dgm:spPr/>
      <dgm:t>
        <a:bodyPr/>
        <a:lstStyle/>
        <a:p>
          <a:r>
            <a:rPr lang="es-CO" sz="900"/>
            <a:t>Propuesta zonificación inicial de la UOF</a:t>
          </a:r>
        </a:p>
      </dgm:t>
    </dgm:pt>
    <dgm:pt modelId="{30965C44-C041-42DC-BEED-B4376C8E6B72}" type="parTrans" cxnId="{952D29FA-01DB-4FF4-B950-87A63CC80292}">
      <dgm:prSet/>
      <dgm:spPr/>
      <dgm:t>
        <a:bodyPr/>
        <a:lstStyle/>
        <a:p>
          <a:endParaRPr lang="es-CO" sz="2000"/>
        </a:p>
      </dgm:t>
    </dgm:pt>
    <dgm:pt modelId="{B601354C-9FC2-4283-877B-28B5BED5CBBC}" type="sibTrans" cxnId="{952D29FA-01DB-4FF4-B950-87A63CC80292}">
      <dgm:prSet/>
      <dgm:spPr/>
      <dgm:t>
        <a:bodyPr/>
        <a:lstStyle/>
        <a:p>
          <a:endParaRPr lang="es-CO" sz="2000"/>
        </a:p>
      </dgm:t>
    </dgm:pt>
    <dgm:pt modelId="{51776FAA-A67F-43C9-93A9-09460B1195D0}">
      <dgm:prSet custT="1"/>
      <dgm:spPr/>
      <dgm:t>
        <a:bodyPr/>
        <a:lstStyle/>
        <a:p>
          <a:r>
            <a:rPr lang="es-CO" sz="900"/>
            <a:t>Propuesta de zonificación de las áreas forestales que componen la UOF</a:t>
          </a:r>
        </a:p>
      </dgm:t>
    </dgm:pt>
    <dgm:pt modelId="{F49DC0A9-8665-4ADA-A379-AC107454A3ED}" type="parTrans" cxnId="{72240C85-9D5C-458C-B319-EA4B04B6FA8A}">
      <dgm:prSet/>
      <dgm:spPr/>
      <dgm:t>
        <a:bodyPr/>
        <a:lstStyle/>
        <a:p>
          <a:endParaRPr lang="es-CO" sz="2000"/>
        </a:p>
      </dgm:t>
    </dgm:pt>
    <dgm:pt modelId="{C8B4DFF5-5087-4292-AE4B-32507D166EBF}" type="sibTrans" cxnId="{72240C85-9D5C-458C-B319-EA4B04B6FA8A}">
      <dgm:prSet/>
      <dgm:spPr/>
      <dgm:t>
        <a:bodyPr/>
        <a:lstStyle/>
        <a:p>
          <a:endParaRPr lang="es-CO" sz="2000"/>
        </a:p>
      </dgm:t>
    </dgm:pt>
    <dgm:pt modelId="{CF4F553E-C1BC-4366-8D1F-2538C739F34D}">
      <dgm:prSet phldrT="[Texto]" custT="1"/>
      <dgm:spPr/>
      <dgm:t>
        <a:bodyPr/>
        <a:lstStyle/>
        <a:p>
          <a:r>
            <a:rPr lang="es-CO" sz="900" b="1"/>
            <a:t>5. FASE DE FORMULACION</a:t>
          </a:r>
        </a:p>
      </dgm:t>
    </dgm:pt>
    <dgm:pt modelId="{87729DE7-2820-4664-B237-4A95FE1E2F12}" type="parTrans" cxnId="{E88658A0-3BDE-454E-A794-8505E55DC105}">
      <dgm:prSet/>
      <dgm:spPr/>
      <dgm:t>
        <a:bodyPr/>
        <a:lstStyle/>
        <a:p>
          <a:endParaRPr lang="es-CO" sz="2000"/>
        </a:p>
      </dgm:t>
    </dgm:pt>
    <dgm:pt modelId="{94558B0E-E006-4B59-8C83-CEE5060F8235}" type="sibTrans" cxnId="{E88658A0-3BDE-454E-A794-8505E55DC105}">
      <dgm:prSet/>
      <dgm:spPr/>
      <dgm:t>
        <a:bodyPr/>
        <a:lstStyle/>
        <a:p>
          <a:endParaRPr lang="es-CO" sz="2000"/>
        </a:p>
      </dgm:t>
    </dgm:pt>
    <dgm:pt modelId="{C14DAE80-C9AD-4DF2-AB00-76A03871C660}">
      <dgm:prSet custT="1"/>
      <dgm:spPr/>
      <dgm:t>
        <a:bodyPr/>
        <a:lstStyle/>
        <a:p>
          <a:r>
            <a:rPr lang="es-CO" sz="900"/>
            <a:t>Socialización versión premiminar de los POF</a:t>
          </a:r>
        </a:p>
      </dgm:t>
    </dgm:pt>
    <dgm:pt modelId="{1B35EC25-3A5D-44C3-8EC6-1F67B5E94F65}" type="parTrans" cxnId="{FAE50C2E-D4BD-46F3-ACBD-9DE02637A7D6}">
      <dgm:prSet/>
      <dgm:spPr/>
      <dgm:t>
        <a:bodyPr/>
        <a:lstStyle/>
        <a:p>
          <a:endParaRPr lang="es-CO" sz="2000"/>
        </a:p>
      </dgm:t>
    </dgm:pt>
    <dgm:pt modelId="{EB3C29DE-5BFD-45F2-B15E-ED5B03F68740}" type="sibTrans" cxnId="{FAE50C2E-D4BD-46F3-ACBD-9DE02637A7D6}">
      <dgm:prSet/>
      <dgm:spPr/>
      <dgm:t>
        <a:bodyPr/>
        <a:lstStyle/>
        <a:p>
          <a:endParaRPr lang="es-CO" sz="2000"/>
        </a:p>
      </dgm:t>
    </dgm:pt>
    <dgm:pt modelId="{0E652C00-4F5E-4225-B0DE-1E16E467F052}">
      <dgm:prSet phldrT="[Texto]" custT="1"/>
      <dgm:spPr/>
      <dgm:t>
        <a:bodyPr/>
        <a:lstStyle/>
        <a:p>
          <a:r>
            <a:rPr lang="es-CO" sz="900" b="1"/>
            <a:t>6. FASE DE IMPLEMENTACION</a:t>
          </a:r>
        </a:p>
      </dgm:t>
    </dgm:pt>
    <dgm:pt modelId="{6B4BA892-C7B2-40DA-97EE-3611027033ED}" type="parTrans" cxnId="{ABA36423-4ADF-4BC2-B9D4-4551354C1F10}">
      <dgm:prSet/>
      <dgm:spPr/>
      <dgm:t>
        <a:bodyPr/>
        <a:lstStyle/>
        <a:p>
          <a:endParaRPr lang="es-CO" sz="2000"/>
        </a:p>
      </dgm:t>
    </dgm:pt>
    <dgm:pt modelId="{49049186-C28C-4B3F-A75E-A3310F719D8A}" type="sibTrans" cxnId="{ABA36423-4ADF-4BC2-B9D4-4551354C1F10}">
      <dgm:prSet/>
      <dgm:spPr/>
      <dgm:t>
        <a:bodyPr/>
        <a:lstStyle/>
        <a:p>
          <a:endParaRPr lang="es-CO" sz="2000"/>
        </a:p>
      </dgm:t>
    </dgm:pt>
    <dgm:pt modelId="{FDC96EDD-2D2E-424F-9793-6C67FBB810DD}">
      <dgm:prSet custT="1"/>
      <dgm:spPr/>
      <dgm:t>
        <a:bodyPr/>
        <a:lstStyle/>
        <a:p>
          <a:r>
            <a:rPr lang="es-CO" sz="900"/>
            <a:t>Aprobación de los POF por Consejo Directivo de la autoridad ambiental competente</a:t>
          </a:r>
        </a:p>
      </dgm:t>
    </dgm:pt>
    <dgm:pt modelId="{C0F088F2-D816-422B-A598-8465D4C16265}" type="parTrans" cxnId="{A43DF155-EDED-4348-8849-3FB54F8752F4}">
      <dgm:prSet/>
      <dgm:spPr/>
      <dgm:t>
        <a:bodyPr/>
        <a:lstStyle/>
        <a:p>
          <a:endParaRPr lang="es-CO" sz="2000"/>
        </a:p>
      </dgm:t>
    </dgm:pt>
    <dgm:pt modelId="{D85BC74A-2C14-4596-B306-9B50E9FDF986}" type="sibTrans" cxnId="{A43DF155-EDED-4348-8849-3FB54F8752F4}">
      <dgm:prSet/>
      <dgm:spPr/>
      <dgm:t>
        <a:bodyPr/>
        <a:lstStyle/>
        <a:p>
          <a:endParaRPr lang="es-CO" sz="2000"/>
        </a:p>
      </dgm:t>
    </dgm:pt>
    <dgm:pt modelId="{6632AE42-4A3F-47A4-991F-05B67D9E15A4}">
      <dgm:prSet custT="1"/>
      <dgm:spPr/>
      <dgm:t>
        <a:bodyPr/>
        <a:lstStyle/>
        <a:p>
          <a:r>
            <a:rPr lang="es-CO" sz="900"/>
            <a:t>Incorporación de los POF en el POA de la autoridad ambiental competente</a:t>
          </a:r>
        </a:p>
      </dgm:t>
    </dgm:pt>
    <dgm:pt modelId="{EA24CD28-DA30-489E-812A-8D006AD804E2}" type="parTrans" cxnId="{66F80349-2184-4386-B9D3-B0DFF876CB84}">
      <dgm:prSet/>
      <dgm:spPr/>
      <dgm:t>
        <a:bodyPr/>
        <a:lstStyle/>
        <a:p>
          <a:endParaRPr lang="es-CO" sz="2000"/>
        </a:p>
      </dgm:t>
    </dgm:pt>
    <dgm:pt modelId="{413A0DEC-0431-4D0A-9CF6-9F28DD448962}" type="sibTrans" cxnId="{66F80349-2184-4386-B9D3-B0DFF876CB84}">
      <dgm:prSet/>
      <dgm:spPr/>
      <dgm:t>
        <a:bodyPr/>
        <a:lstStyle/>
        <a:p>
          <a:endParaRPr lang="es-CO" sz="2000"/>
        </a:p>
      </dgm:t>
    </dgm:pt>
    <dgm:pt modelId="{E9D3C62B-362B-44C9-A42A-154B9DBAE91C}">
      <dgm:prSet custT="1"/>
      <dgm:spPr/>
      <dgm:t>
        <a:bodyPr/>
        <a:lstStyle/>
        <a:p>
          <a:r>
            <a:rPr lang="es-CO" sz="900"/>
            <a:t>Desarrollo de planes, programas y proyectos de cada POF </a:t>
          </a:r>
        </a:p>
      </dgm:t>
    </dgm:pt>
    <dgm:pt modelId="{C9AEF7BE-B561-478B-BAC4-CA5215113050}" type="parTrans" cxnId="{62C6A6A5-51AF-43F3-B103-5345821FAFEE}">
      <dgm:prSet/>
      <dgm:spPr/>
      <dgm:t>
        <a:bodyPr/>
        <a:lstStyle/>
        <a:p>
          <a:endParaRPr lang="es-CO" sz="2000"/>
        </a:p>
      </dgm:t>
    </dgm:pt>
    <dgm:pt modelId="{FFF495EB-AA84-4FB0-A607-B67EEC28EFF6}" type="sibTrans" cxnId="{62C6A6A5-51AF-43F3-B103-5345821FAFEE}">
      <dgm:prSet/>
      <dgm:spPr/>
      <dgm:t>
        <a:bodyPr/>
        <a:lstStyle/>
        <a:p>
          <a:endParaRPr lang="es-CO" sz="2000"/>
        </a:p>
      </dgm:t>
    </dgm:pt>
    <dgm:pt modelId="{38D6ECF3-9DC0-4FA5-AA85-AE678086D86F}">
      <dgm:prSet phldrT="[Texto]" custT="1"/>
      <dgm:spPr/>
      <dgm:t>
        <a:bodyPr/>
        <a:lstStyle/>
        <a:p>
          <a:r>
            <a:rPr lang="es-CO" sz="900" b="1"/>
            <a:t>7. FASE DE SEGUIMIENTO Y ACTUALIZACION</a:t>
          </a:r>
        </a:p>
      </dgm:t>
    </dgm:pt>
    <dgm:pt modelId="{CA07B11D-A281-4474-956D-CE017D55096D}" type="parTrans" cxnId="{228A001C-DFEF-4BA8-8945-6B052FD3DB06}">
      <dgm:prSet/>
      <dgm:spPr/>
      <dgm:t>
        <a:bodyPr/>
        <a:lstStyle/>
        <a:p>
          <a:endParaRPr lang="es-CO" sz="2000"/>
        </a:p>
      </dgm:t>
    </dgm:pt>
    <dgm:pt modelId="{23F1DCF5-3AF5-46F5-8EBA-1B227FFDA68A}" type="sibTrans" cxnId="{228A001C-DFEF-4BA8-8945-6B052FD3DB06}">
      <dgm:prSet/>
      <dgm:spPr/>
      <dgm:t>
        <a:bodyPr/>
        <a:lstStyle/>
        <a:p>
          <a:endParaRPr lang="es-CO" sz="2000"/>
        </a:p>
      </dgm:t>
    </dgm:pt>
    <dgm:pt modelId="{7AD3D970-693A-46CB-93F2-8719BB4A2138}">
      <dgm:prSet custT="1"/>
      <dgm:spPr/>
      <dgm:t>
        <a:bodyPr/>
        <a:lstStyle/>
        <a:p>
          <a:r>
            <a:rPr lang="es-CO" sz="900"/>
            <a:t>Seguimiento a los POF</a:t>
          </a:r>
        </a:p>
      </dgm:t>
    </dgm:pt>
    <dgm:pt modelId="{76659B4B-2119-4F3E-A632-F083A9E2AF61}" type="parTrans" cxnId="{84B27017-A550-4955-B34A-A6F39E2DEC14}">
      <dgm:prSet/>
      <dgm:spPr/>
      <dgm:t>
        <a:bodyPr/>
        <a:lstStyle/>
        <a:p>
          <a:endParaRPr lang="es-CO" sz="2000"/>
        </a:p>
      </dgm:t>
    </dgm:pt>
    <dgm:pt modelId="{004D6EF7-97F6-4EB3-9B3E-229E15C08DFD}" type="sibTrans" cxnId="{84B27017-A550-4955-B34A-A6F39E2DEC14}">
      <dgm:prSet/>
      <dgm:spPr/>
      <dgm:t>
        <a:bodyPr/>
        <a:lstStyle/>
        <a:p>
          <a:endParaRPr lang="es-CO" sz="2000"/>
        </a:p>
      </dgm:t>
    </dgm:pt>
    <dgm:pt modelId="{92E8A65F-F99F-488E-AF0A-565C72278797}">
      <dgm:prSet custT="1"/>
      <dgm:spPr/>
      <dgm:t>
        <a:bodyPr/>
        <a:lstStyle/>
        <a:p>
          <a:r>
            <a:rPr lang="es-CO" sz="900"/>
            <a:t>Revisión y evaluación de los POF</a:t>
          </a:r>
        </a:p>
      </dgm:t>
    </dgm:pt>
    <dgm:pt modelId="{66E38FC8-C18A-470F-A205-AE2365A9DE78}" type="parTrans" cxnId="{3F409E34-BFAE-45FE-A027-0ABAC99B8A84}">
      <dgm:prSet/>
      <dgm:spPr/>
      <dgm:t>
        <a:bodyPr/>
        <a:lstStyle/>
        <a:p>
          <a:endParaRPr lang="es-CO" sz="2000"/>
        </a:p>
      </dgm:t>
    </dgm:pt>
    <dgm:pt modelId="{B79C7341-D380-4E6F-A6A3-3F12A56CC081}" type="sibTrans" cxnId="{3F409E34-BFAE-45FE-A027-0ABAC99B8A84}">
      <dgm:prSet/>
      <dgm:spPr/>
      <dgm:t>
        <a:bodyPr/>
        <a:lstStyle/>
        <a:p>
          <a:endParaRPr lang="es-CO" sz="2000"/>
        </a:p>
      </dgm:t>
    </dgm:pt>
    <dgm:pt modelId="{260FD557-A6C6-4FE3-8993-4A56E5810063}">
      <dgm:prSet custT="1"/>
      <dgm:spPr/>
      <dgm:t>
        <a:bodyPr/>
        <a:lstStyle/>
        <a:p>
          <a:r>
            <a:rPr lang="es-CO" sz="900"/>
            <a:t>Conformación del equipo de trabajo  </a:t>
          </a:r>
        </a:p>
      </dgm:t>
    </dgm:pt>
    <dgm:pt modelId="{99DC8CBA-2F58-4241-815F-B0348FB0A095}" type="parTrans" cxnId="{AE5988E1-7C16-4B0A-ABF6-7C82ABA26687}">
      <dgm:prSet/>
      <dgm:spPr/>
      <dgm:t>
        <a:bodyPr/>
        <a:lstStyle/>
        <a:p>
          <a:endParaRPr lang="es-CO"/>
        </a:p>
      </dgm:t>
    </dgm:pt>
    <dgm:pt modelId="{F96C925A-00E1-4DCD-9FAA-8558FB848EF6}" type="sibTrans" cxnId="{AE5988E1-7C16-4B0A-ABF6-7C82ABA26687}">
      <dgm:prSet/>
      <dgm:spPr/>
      <dgm:t>
        <a:bodyPr/>
        <a:lstStyle/>
        <a:p>
          <a:endParaRPr lang="es-CO"/>
        </a:p>
      </dgm:t>
    </dgm:pt>
    <dgm:pt modelId="{4A7800C9-7D3D-4FD3-A0C8-055EA574631C}">
      <dgm:prSet custT="1"/>
      <dgm:spPr/>
      <dgm:t>
        <a:bodyPr/>
        <a:lstStyle/>
        <a:p>
          <a:r>
            <a:rPr lang="es-CO" sz="900"/>
            <a:t>Chequeo cartografía en campo</a:t>
          </a:r>
        </a:p>
      </dgm:t>
    </dgm:pt>
    <dgm:pt modelId="{E88C88D6-C647-44AC-8F34-1CDDF9D56EAE}" type="parTrans" cxnId="{AF2C1DF1-0917-4A12-AD82-87034F4AA6BD}">
      <dgm:prSet/>
      <dgm:spPr/>
      <dgm:t>
        <a:bodyPr/>
        <a:lstStyle/>
        <a:p>
          <a:endParaRPr lang="es-CO"/>
        </a:p>
      </dgm:t>
    </dgm:pt>
    <dgm:pt modelId="{011E79F5-D3D2-430D-AB83-E364AA563D3C}" type="sibTrans" cxnId="{AF2C1DF1-0917-4A12-AD82-87034F4AA6BD}">
      <dgm:prSet/>
      <dgm:spPr/>
      <dgm:t>
        <a:bodyPr/>
        <a:lstStyle/>
        <a:p>
          <a:endParaRPr lang="es-CO"/>
        </a:p>
      </dgm:t>
    </dgm:pt>
    <dgm:pt modelId="{320F87EC-CED1-4210-8A86-B8F3B4014BD7}">
      <dgm:prSet custT="1"/>
      <dgm:spPr/>
      <dgm:t>
        <a:bodyPr/>
        <a:lstStyle/>
        <a:p>
          <a:r>
            <a:rPr lang="es-CO" sz="900"/>
            <a:t>Desarrollo del premuestreo, ajuste y realización del inventario forestal</a:t>
          </a:r>
        </a:p>
      </dgm:t>
    </dgm:pt>
    <dgm:pt modelId="{3E66B59C-1F4A-4068-B805-1D0FD9DF5EB9}" type="parTrans" cxnId="{B2CEC7D1-0EF3-43E8-A8C4-CA91F9F8B2C6}">
      <dgm:prSet/>
      <dgm:spPr/>
      <dgm:t>
        <a:bodyPr/>
        <a:lstStyle/>
        <a:p>
          <a:endParaRPr lang="es-CO"/>
        </a:p>
      </dgm:t>
    </dgm:pt>
    <dgm:pt modelId="{9C227A2C-DB8C-4F82-9033-31A1665D63A3}" type="sibTrans" cxnId="{B2CEC7D1-0EF3-43E8-A8C4-CA91F9F8B2C6}">
      <dgm:prSet/>
      <dgm:spPr/>
      <dgm:t>
        <a:bodyPr/>
        <a:lstStyle/>
        <a:p>
          <a:endParaRPr lang="es-CO"/>
        </a:p>
      </dgm:t>
    </dgm:pt>
    <dgm:pt modelId="{34106E7C-5D09-4727-92DE-E55E74AC51EE}">
      <dgm:prSet custT="1"/>
      <dgm:spPr/>
      <dgm:t>
        <a:bodyPr/>
        <a:lstStyle/>
        <a:p>
          <a:r>
            <a:rPr lang="es-CO" sz="900"/>
            <a:t>Desarrollo del componente socieconomico</a:t>
          </a:r>
        </a:p>
      </dgm:t>
    </dgm:pt>
    <dgm:pt modelId="{9975E2E8-9436-4F43-A130-25EADB8F15E6}" type="parTrans" cxnId="{6C6EB5FC-FF88-485A-AB17-1DEBD14B1B4D}">
      <dgm:prSet/>
      <dgm:spPr/>
      <dgm:t>
        <a:bodyPr/>
        <a:lstStyle/>
        <a:p>
          <a:endParaRPr lang="es-CO"/>
        </a:p>
      </dgm:t>
    </dgm:pt>
    <dgm:pt modelId="{55FD3231-A594-44A3-9758-E80BFF642EBF}" type="sibTrans" cxnId="{6C6EB5FC-FF88-485A-AB17-1DEBD14B1B4D}">
      <dgm:prSet/>
      <dgm:spPr/>
      <dgm:t>
        <a:bodyPr/>
        <a:lstStyle/>
        <a:p>
          <a:endParaRPr lang="es-CO"/>
        </a:p>
      </dgm:t>
    </dgm:pt>
    <dgm:pt modelId="{275C1FC4-3E17-4EB7-B629-3B18A2C22A68}">
      <dgm:prSet custT="1"/>
      <dgm:spPr/>
      <dgm:t>
        <a:bodyPr/>
        <a:lstStyle/>
        <a:p>
          <a:r>
            <a:rPr lang="es-CO" sz="900"/>
            <a:t>Desarrollo del componente suelos</a:t>
          </a:r>
        </a:p>
      </dgm:t>
    </dgm:pt>
    <dgm:pt modelId="{47FF5181-689E-402C-BA5E-A7F036D82964}" type="parTrans" cxnId="{387F9B62-BA72-46DA-93B7-D805807BFC03}">
      <dgm:prSet/>
      <dgm:spPr/>
      <dgm:t>
        <a:bodyPr/>
        <a:lstStyle/>
        <a:p>
          <a:endParaRPr lang="es-CO"/>
        </a:p>
      </dgm:t>
    </dgm:pt>
    <dgm:pt modelId="{BD9B50B6-A249-4B4C-A504-6B8A26A3E4B7}" type="sibTrans" cxnId="{387F9B62-BA72-46DA-93B7-D805807BFC03}">
      <dgm:prSet/>
      <dgm:spPr/>
      <dgm:t>
        <a:bodyPr/>
        <a:lstStyle/>
        <a:p>
          <a:endParaRPr lang="es-CO"/>
        </a:p>
      </dgm:t>
    </dgm:pt>
    <dgm:pt modelId="{0C7E1392-1B2E-4473-98A3-7DB95B0F3E41}">
      <dgm:prSet custT="1"/>
      <dgm:spPr/>
      <dgm:t>
        <a:bodyPr/>
        <a:lstStyle/>
        <a:p>
          <a:r>
            <a:rPr lang="es-CO" sz="900"/>
            <a:t>Desarrollo del componente fauna</a:t>
          </a:r>
        </a:p>
      </dgm:t>
    </dgm:pt>
    <dgm:pt modelId="{1BB85BBF-AE3C-4053-94E1-A07AA9D27118}" type="parTrans" cxnId="{21FF54B0-7061-409D-AA77-9C011DC7E50B}">
      <dgm:prSet/>
      <dgm:spPr/>
      <dgm:t>
        <a:bodyPr/>
        <a:lstStyle/>
        <a:p>
          <a:endParaRPr lang="es-CO"/>
        </a:p>
      </dgm:t>
    </dgm:pt>
    <dgm:pt modelId="{170804D9-020B-4492-BDDC-2864E2B9B088}" type="sibTrans" cxnId="{21FF54B0-7061-409D-AA77-9C011DC7E50B}">
      <dgm:prSet/>
      <dgm:spPr/>
      <dgm:t>
        <a:bodyPr/>
        <a:lstStyle/>
        <a:p>
          <a:endParaRPr lang="es-CO"/>
        </a:p>
      </dgm:t>
    </dgm:pt>
    <dgm:pt modelId="{FB36F50F-332B-41E1-B818-61C37228C5CE}">
      <dgm:prSet custT="1"/>
      <dgm:spPr/>
      <dgm:t>
        <a:bodyPr/>
        <a:lstStyle/>
        <a:p>
          <a:r>
            <a:rPr lang="es-CO" sz="900"/>
            <a:t>Armonización de los POF con actores locales y regionales</a:t>
          </a:r>
        </a:p>
      </dgm:t>
    </dgm:pt>
    <dgm:pt modelId="{1B402964-486C-4D88-B25B-BFBD3B7CB725}" type="parTrans" cxnId="{44A4FD8C-B715-4763-9E06-4EBC7F129D51}">
      <dgm:prSet/>
      <dgm:spPr/>
      <dgm:t>
        <a:bodyPr/>
        <a:lstStyle/>
        <a:p>
          <a:endParaRPr lang="es-CO"/>
        </a:p>
      </dgm:t>
    </dgm:pt>
    <dgm:pt modelId="{2F60FF59-EE81-4035-BCD0-A1A526D6233D}" type="sibTrans" cxnId="{44A4FD8C-B715-4763-9E06-4EBC7F129D51}">
      <dgm:prSet/>
      <dgm:spPr/>
      <dgm:t>
        <a:bodyPr/>
        <a:lstStyle/>
        <a:p>
          <a:endParaRPr lang="es-CO"/>
        </a:p>
      </dgm:t>
    </dgm:pt>
    <dgm:pt modelId="{2DDC3C6B-EB89-41BC-9626-2C8602AFD180}">
      <dgm:prSet custT="1"/>
      <dgm:spPr/>
      <dgm:t>
        <a:bodyPr/>
        <a:lstStyle/>
        <a:p>
          <a:r>
            <a:rPr lang="es-CO" sz="900"/>
            <a:t>Edición y ajustes de los POF</a:t>
          </a:r>
        </a:p>
      </dgm:t>
    </dgm:pt>
    <dgm:pt modelId="{8CA01F60-749A-4F13-A5F9-52959A1E5ACD}" type="parTrans" cxnId="{CBF95272-9C66-408A-9CF3-C7F12DD60BBE}">
      <dgm:prSet/>
      <dgm:spPr/>
      <dgm:t>
        <a:bodyPr/>
        <a:lstStyle/>
        <a:p>
          <a:endParaRPr lang="es-CO"/>
        </a:p>
      </dgm:t>
    </dgm:pt>
    <dgm:pt modelId="{4EF9A5D6-D9ED-4637-A11E-A0AF0603FCE7}" type="sibTrans" cxnId="{CBF95272-9C66-408A-9CF3-C7F12DD60BBE}">
      <dgm:prSet/>
      <dgm:spPr/>
      <dgm:t>
        <a:bodyPr/>
        <a:lstStyle/>
        <a:p>
          <a:endParaRPr lang="es-CO"/>
        </a:p>
      </dgm:t>
    </dgm:pt>
    <dgm:pt modelId="{29647C36-AD56-480A-B274-AFD85B8257AC}">
      <dgm:prSet custT="1"/>
      <dgm:spPr/>
      <dgm:t>
        <a:bodyPr/>
        <a:lstStyle/>
        <a:p>
          <a:r>
            <a:rPr lang="es-CO" sz="900"/>
            <a:t>Actualización de los POF  </a:t>
          </a:r>
        </a:p>
      </dgm:t>
    </dgm:pt>
    <dgm:pt modelId="{8B89DDF0-7CED-46E8-8F61-0B17466698FF}" type="sibTrans" cxnId="{F617155A-07A4-40C6-B9E5-6E820D5C2875}">
      <dgm:prSet/>
      <dgm:spPr/>
      <dgm:t>
        <a:bodyPr/>
        <a:lstStyle/>
        <a:p>
          <a:endParaRPr lang="es-CO" sz="2000"/>
        </a:p>
      </dgm:t>
    </dgm:pt>
    <dgm:pt modelId="{4CAE2BE9-B466-4310-88AB-C78BF23B7371}" type="parTrans" cxnId="{F617155A-07A4-40C6-B9E5-6E820D5C2875}">
      <dgm:prSet/>
      <dgm:spPr/>
      <dgm:t>
        <a:bodyPr/>
        <a:lstStyle/>
        <a:p>
          <a:endParaRPr lang="es-CO" sz="2000"/>
        </a:p>
      </dgm:t>
    </dgm:pt>
    <dgm:pt modelId="{477C0414-2F64-47A3-9675-FE2E4F8C4A83}">
      <dgm:prSet custT="1"/>
      <dgm:spPr/>
      <dgm:t>
        <a:bodyPr/>
        <a:lstStyle/>
        <a:p>
          <a:r>
            <a:rPr lang="es-CO" sz="900"/>
            <a:t> Formulación del POF para cada área forestal de la UOF</a:t>
          </a:r>
        </a:p>
      </dgm:t>
    </dgm:pt>
    <dgm:pt modelId="{211F0972-F335-42CF-8898-D6AD2F24BDF4}" type="parTrans" cxnId="{3673614D-FB3D-4D84-B4D5-C1C1FEB93DC6}">
      <dgm:prSet/>
      <dgm:spPr/>
      <dgm:t>
        <a:bodyPr/>
        <a:lstStyle/>
        <a:p>
          <a:endParaRPr lang="es-CO"/>
        </a:p>
      </dgm:t>
    </dgm:pt>
    <dgm:pt modelId="{8249E61B-7B06-45EC-87B1-4624BFB202FC}" type="sibTrans" cxnId="{3673614D-FB3D-4D84-B4D5-C1C1FEB93DC6}">
      <dgm:prSet/>
      <dgm:spPr/>
      <dgm:t>
        <a:bodyPr/>
        <a:lstStyle/>
        <a:p>
          <a:endParaRPr lang="es-CO"/>
        </a:p>
      </dgm:t>
    </dgm:pt>
    <dgm:pt modelId="{1DEF4F99-0D10-4E54-A0BF-F9524F830250}" type="pres">
      <dgm:prSet presAssocID="{DCD48D7A-4B03-4423-8CB5-5C5D79405805}" presName="linear" presStyleCnt="0">
        <dgm:presLayoutVars>
          <dgm:dir/>
          <dgm:animLvl val="lvl"/>
          <dgm:resizeHandles val="exact"/>
        </dgm:presLayoutVars>
      </dgm:prSet>
      <dgm:spPr/>
    </dgm:pt>
    <dgm:pt modelId="{2FA5CF8F-DEE2-445C-8A9F-A5B19AA1EC66}" type="pres">
      <dgm:prSet presAssocID="{2CB7F8B1-2637-4408-9185-3A95A2E4D4D4}" presName="parentLin" presStyleCnt="0"/>
      <dgm:spPr/>
    </dgm:pt>
    <dgm:pt modelId="{545F5493-E5D3-45CD-9407-AD3146FF5B66}" type="pres">
      <dgm:prSet presAssocID="{2CB7F8B1-2637-4408-9185-3A95A2E4D4D4}" presName="parentLeftMargin" presStyleLbl="node1" presStyleIdx="0" presStyleCnt="7"/>
      <dgm:spPr/>
    </dgm:pt>
    <dgm:pt modelId="{E6E34545-7A70-45F5-AF30-5300FEAF0CB4}" type="pres">
      <dgm:prSet presAssocID="{2CB7F8B1-2637-4408-9185-3A95A2E4D4D4}" presName="parentText" presStyleLbl="node1" presStyleIdx="0" presStyleCnt="7">
        <dgm:presLayoutVars>
          <dgm:chMax val="0"/>
          <dgm:bulletEnabled val="1"/>
        </dgm:presLayoutVars>
      </dgm:prSet>
      <dgm:spPr/>
    </dgm:pt>
    <dgm:pt modelId="{EF9B6E2C-EF0B-4D48-9074-55D69A90DE21}" type="pres">
      <dgm:prSet presAssocID="{2CB7F8B1-2637-4408-9185-3A95A2E4D4D4}" presName="negativeSpace" presStyleCnt="0"/>
      <dgm:spPr/>
    </dgm:pt>
    <dgm:pt modelId="{35D5CD7D-3A20-4EB8-B442-65E54571D39E}" type="pres">
      <dgm:prSet presAssocID="{2CB7F8B1-2637-4408-9185-3A95A2E4D4D4}" presName="childText" presStyleLbl="conFgAcc1" presStyleIdx="0" presStyleCnt="7" custLinFactNeighborX="210" custLinFactNeighborY="66562">
        <dgm:presLayoutVars>
          <dgm:bulletEnabled val="1"/>
        </dgm:presLayoutVars>
      </dgm:prSet>
      <dgm:spPr/>
    </dgm:pt>
    <dgm:pt modelId="{AB83843B-19AA-4C45-ACB9-0772D543D28B}" type="pres">
      <dgm:prSet presAssocID="{1E2C00AA-92AD-4DFD-ADBE-9EE00E1BF72B}" presName="spaceBetweenRectangles" presStyleCnt="0"/>
      <dgm:spPr/>
    </dgm:pt>
    <dgm:pt modelId="{55019F05-739C-499C-85AD-7269005767A1}" type="pres">
      <dgm:prSet presAssocID="{8069E184-766F-4E8B-A1E8-51EDBCF8B787}" presName="parentLin" presStyleCnt="0"/>
      <dgm:spPr/>
    </dgm:pt>
    <dgm:pt modelId="{8FFBFEAB-4C29-43E1-9195-E019257224C0}" type="pres">
      <dgm:prSet presAssocID="{8069E184-766F-4E8B-A1E8-51EDBCF8B787}" presName="parentLeftMargin" presStyleLbl="node1" presStyleIdx="0" presStyleCnt="7"/>
      <dgm:spPr/>
    </dgm:pt>
    <dgm:pt modelId="{C4175353-957F-4B0A-882A-9D65932C4C45}" type="pres">
      <dgm:prSet presAssocID="{8069E184-766F-4E8B-A1E8-51EDBCF8B787}" presName="parentText" presStyleLbl="node1" presStyleIdx="1" presStyleCnt="7" custLinFactNeighborX="7859" custLinFactNeighborY="9302">
        <dgm:presLayoutVars>
          <dgm:chMax val="0"/>
          <dgm:bulletEnabled val="1"/>
        </dgm:presLayoutVars>
      </dgm:prSet>
      <dgm:spPr/>
    </dgm:pt>
    <dgm:pt modelId="{0862C50F-306A-4E6B-A23B-07B15ECDE9F7}" type="pres">
      <dgm:prSet presAssocID="{8069E184-766F-4E8B-A1E8-51EDBCF8B787}" presName="negativeSpace" presStyleCnt="0"/>
      <dgm:spPr/>
    </dgm:pt>
    <dgm:pt modelId="{BEC4ABD6-0E89-47BE-B95E-5D5D71B73DA1}" type="pres">
      <dgm:prSet presAssocID="{8069E184-766F-4E8B-A1E8-51EDBCF8B787}" presName="childText" presStyleLbl="conFgAcc1" presStyleIdx="1" presStyleCnt="7" custLinFactNeighborY="66562">
        <dgm:presLayoutVars>
          <dgm:bulletEnabled val="1"/>
        </dgm:presLayoutVars>
      </dgm:prSet>
      <dgm:spPr/>
    </dgm:pt>
    <dgm:pt modelId="{BEB87FCE-F499-4870-8AB0-98F9F509D50E}" type="pres">
      <dgm:prSet presAssocID="{93F1D987-E557-4E03-8C29-D08B5E8AAD1B}" presName="spaceBetweenRectangles" presStyleCnt="0"/>
      <dgm:spPr/>
    </dgm:pt>
    <dgm:pt modelId="{3AA816E6-3A8D-45C3-B0AF-DCE6C0F7D52F}" type="pres">
      <dgm:prSet presAssocID="{717ECC8B-6813-4A27-9DC1-A0349E570257}" presName="parentLin" presStyleCnt="0"/>
      <dgm:spPr/>
    </dgm:pt>
    <dgm:pt modelId="{9702987D-0E97-487C-8CCC-50D92DF3BD3E}" type="pres">
      <dgm:prSet presAssocID="{717ECC8B-6813-4A27-9DC1-A0349E570257}" presName="parentLeftMargin" presStyleLbl="node1" presStyleIdx="1" presStyleCnt="7"/>
      <dgm:spPr/>
    </dgm:pt>
    <dgm:pt modelId="{2F94551E-AD58-4389-A867-ACC7E854241D}" type="pres">
      <dgm:prSet presAssocID="{717ECC8B-6813-4A27-9DC1-A0349E570257}" presName="parentText" presStyleLbl="node1" presStyleIdx="2" presStyleCnt="7" custLinFactNeighborX="-3930" custLinFactNeighborY="9302">
        <dgm:presLayoutVars>
          <dgm:chMax val="0"/>
          <dgm:bulletEnabled val="1"/>
        </dgm:presLayoutVars>
      </dgm:prSet>
      <dgm:spPr/>
    </dgm:pt>
    <dgm:pt modelId="{0B0D6F0B-4DEB-4B88-B257-B59830E60C59}" type="pres">
      <dgm:prSet presAssocID="{717ECC8B-6813-4A27-9DC1-A0349E570257}" presName="negativeSpace" presStyleCnt="0"/>
      <dgm:spPr/>
    </dgm:pt>
    <dgm:pt modelId="{3BC1BA34-3099-48F7-ADCC-C59CA8F05523}" type="pres">
      <dgm:prSet presAssocID="{717ECC8B-6813-4A27-9DC1-A0349E570257}" presName="childText" presStyleLbl="conFgAcc1" presStyleIdx="2" presStyleCnt="7" custScaleY="93432" custLinFactNeighborY="66561">
        <dgm:presLayoutVars>
          <dgm:bulletEnabled val="1"/>
        </dgm:presLayoutVars>
      </dgm:prSet>
      <dgm:spPr/>
    </dgm:pt>
    <dgm:pt modelId="{ED98C6C5-10F9-43FD-B588-4DD8CA453F1D}" type="pres">
      <dgm:prSet presAssocID="{60E19195-CF68-47DE-9785-66C048977208}" presName="spaceBetweenRectangles" presStyleCnt="0"/>
      <dgm:spPr/>
    </dgm:pt>
    <dgm:pt modelId="{15A1C469-7C3A-4EBC-B23A-4CE4DD373580}" type="pres">
      <dgm:prSet presAssocID="{D67F9A5A-5E88-44A1-939C-135CE3AF4041}" presName="parentLin" presStyleCnt="0"/>
      <dgm:spPr/>
    </dgm:pt>
    <dgm:pt modelId="{3B8B29A2-8F27-4747-815F-4C192BC39EFB}" type="pres">
      <dgm:prSet presAssocID="{D67F9A5A-5E88-44A1-939C-135CE3AF4041}" presName="parentLeftMargin" presStyleLbl="node1" presStyleIdx="2" presStyleCnt="7"/>
      <dgm:spPr/>
    </dgm:pt>
    <dgm:pt modelId="{514BAA5A-25A1-407B-9E98-4F585743FC17}" type="pres">
      <dgm:prSet presAssocID="{D67F9A5A-5E88-44A1-939C-135CE3AF4041}" presName="parentText" presStyleLbl="node1" presStyleIdx="3" presStyleCnt="7" custLinFactNeighborY="9302">
        <dgm:presLayoutVars>
          <dgm:chMax val="0"/>
          <dgm:bulletEnabled val="1"/>
        </dgm:presLayoutVars>
      </dgm:prSet>
      <dgm:spPr/>
    </dgm:pt>
    <dgm:pt modelId="{584AD0D6-0EBE-40B3-A5EF-BEFBE1FDD233}" type="pres">
      <dgm:prSet presAssocID="{D67F9A5A-5E88-44A1-939C-135CE3AF4041}" presName="negativeSpace" presStyleCnt="0"/>
      <dgm:spPr/>
    </dgm:pt>
    <dgm:pt modelId="{06ACE6F8-0FA9-44AE-BA37-8718AB57D422}" type="pres">
      <dgm:prSet presAssocID="{D67F9A5A-5E88-44A1-939C-135CE3AF4041}" presName="childText" presStyleLbl="conFgAcc1" presStyleIdx="3" presStyleCnt="7" custLinFactY="571" custLinFactNeighborY="100000">
        <dgm:presLayoutVars>
          <dgm:bulletEnabled val="1"/>
        </dgm:presLayoutVars>
      </dgm:prSet>
      <dgm:spPr/>
    </dgm:pt>
    <dgm:pt modelId="{728F8364-6B69-4FB1-8CEE-FE0453B48F74}" type="pres">
      <dgm:prSet presAssocID="{5865B6AA-9A9D-46ED-B85D-61C566F91B2B}" presName="spaceBetweenRectangles" presStyleCnt="0"/>
      <dgm:spPr/>
    </dgm:pt>
    <dgm:pt modelId="{2FED5211-A15F-4937-8626-A219A5AF8F6A}" type="pres">
      <dgm:prSet presAssocID="{CF4F553E-C1BC-4366-8D1F-2538C739F34D}" presName="parentLin" presStyleCnt="0"/>
      <dgm:spPr/>
    </dgm:pt>
    <dgm:pt modelId="{96E24B0A-8F37-4257-B7B3-645FB1DA6A85}" type="pres">
      <dgm:prSet presAssocID="{CF4F553E-C1BC-4366-8D1F-2538C739F34D}" presName="parentLeftMargin" presStyleLbl="node1" presStyleIdx="3" presStyleCnt="7"/>
      <dgm:spPr/>
    </dgm:pt>
    <dgm:pt modelId="{72C2FA48-4513-4CD5-8267-CAFA222E040F}" type="pres">
      <dgm:prSet presAssocID="{CF4F553E-C1BC-4366-8D1F-2538C739F34D}" presName="parentText" presStyleLbl="node1" presStyleIdx="4" presStyleCnt="7" custLinFactNeighborX="-3930" custLinFactNeighborY="15503">
        <dgm:presLayoutVars>
          <dgm:chMax val="0"/>
          <dgm:bulletEnabled val="1"/>
        </dgm:presLayoutVars>
      </dgm:prSet>
      <dgm:spPr/>
    </dgm:pt>
    <dgm:pt modelId="{C5574D53-E5B2-4961-BC19-B9AEEE8D8A74}" type="pres">
      <dgm:prSet presAssocID="{CF4F553E-C1BC-4366-8D1F-2538C739F34D}" presName="negativeSpace" presStyleCnt="0"/>
      <dgm:spPr/>
    </dgm:pt>
    <dgm:pt modelId="{4EFCDA67-9C44-44DD-A910-D775D3C6B542}" type="pres">
      <dgm:prSet presAssocID="{CF4F553E-C1BC-4366-8D1F-2538C739F34D}" presName="childText" presStyleLbl="conFgAcc1" presStyleIdx="4" presStyleCnt="7" custScaleY="87228" custLinFactNeighborY="79873">
        <dgm:presLayoutVars>
          <dgm:bulletEnabled val="1"/>
        </dgm:presLayoutVars>
      </dgm:prSet>
      <dgm:spPr/>
    </dgm:pt>
    <dgm:pt modelId="{44903029-1598-44FF-927B-4388D5E8763C}" type="pres">
      <dgm:prSet presAssocID="{94558B0E-E006-4B59-8C83-CEE5060F8235}" presName="spaceBetweenRectangles" presStyleCnt="0"/>
      <dgm:spPr/>
    </dgm:pt>
    <dgm:pt modelId="{86EE8AB6-545B-4020-AEC6-19F34F74D919}" type="pres">
      <dgm:prSet presAssocID="{0E652C00-4F5E-4225-B0DE-1E16E467F052}" presName="parentLin" presStyleCnt="0"/>
      <dgm:spPr/>
    </dgm:pt>
    <dgm:pt modelId="{C7C02459-324F-4CBA-B9A7-D10266029FAC}" type="pres">
      <dgm:prSet presAssocID="{0E652C00-4F5E-4225-B0DE-1E16E467F052}" presName="parentLeftMargin" presStyleLbl="node1" presStyleIdx="4" presStyleCnt="7"/>
      <dgm:spPr/>
    </dgm:pt>
    <dgm:pt modelId="{4E9F94DE-8CF1-4FE7-9A6B-53CB416743FC}" type="pres">
      <dgm:prSet presAssocID="{0E652C00-4F5E-4225-B0DE-1E16E467F052}" presName="parentText" presStyleLbl="node1" presStyleIdx="5" presStyleCnt="7" custLinFactNeighborY="12402">
        <dgm:presLayoutVars>
          <dgm:chMax val="0"/>
          <dgm:bulletEnabled val="1"/>
        </dgm:presLayoutVars>
      </dgm:prSet>
      <dgm:spPr/>
    </dgm:pt>
    <dgm:pt modelId="{DD8C64AD-F0AB-4DAF-BD3D-6848B3517AE4}" type="pres">
      <dgm:prSet presAssocID="{0E652C00-4F5E-4225-B0DE-1E16E467F052}" presName="negativeSpace" presStyleCnt="0"/>
      <dgm:spPr/>
    </dgm:pt>
    <dgm:pt modelId="{FA8C06B1-BAA1-4827-A601-D14B18466DB6}" type="pres">
      <dgm:prSet presAssocID="{0E652C00-4F5E-4225-B0DE-1E16E467F052}" presName="childText" presStyleLbl="conFgAcc1" presStyleIdx="5" presStyleCnt="7" custLinFactNeighborY="66562">
        <dgm:presLayoutVars>
          <dgm:bulletEnabled val="1"/>
        </dgm:presLayoutVars>
      </dgm:prSet>
      <dgm:spPr/>
    </dgm:pt>
    <dgm:pt modelId="{D62CC520-BE4A-45F5-85CF-6F1FF6479E7B}" type="pres">
      <dgm:prSet presAssocID="{49049186-C28C-4B3F-A75E-A3310F719D8A}" presName="spaceBetweenRectangles" presStyleCnt="0"/>
      <dgm:spPr/>
    </dgm:pt>
    <dgm:pt modelId="{0ACFCED0-6DBF-47C9-BEFF-1C22DE7DB9F3}" type="pres">
      <dgm:prSet presAssocID="{38D6ECF3-9DC0-4FA5-AA85-AE678086D86F}" presName="parentLin" presStyleCnt="0"/>
      <dgm:spPr/>
    </dgm:pt>
    <dgm:pt modelId="{A03587EF-2C72-4284-B879-B71BE0640BA4}" type="pres">
      <dgm:prSet presAssocID="{38D6ECF3-9DC0-4FA5-AA85-AE678086D86F}" presName="parentLeftMargin" presStyleLbl="node1" presStyleIdx="5" presStyleCnt="7"/>
      <dgm:spPr/>
    </dgm:pt>
    <dgm:pt modelId="{0BB363C2-1000-4D63-89E1-75C121258685}" type="pres">
      <dgm:prSet presAssocID="{38D6ECF3-9DC0-4FA5-AA85-AE678086D86F}" presName="parentText" presStyleLbl="node1" presStyleIdx="6" presStyleCnt="7" custLinFactNeighborX="3930" custLinFactNeighborY="12402">
        <dgm:presLayoutVars>
          <dgm:chMax val="0"/>
          <dgm:bulletEnabled val="1"/>
        </dgm:presLayoutVars>
      </dgm:prSet>
      <dgm:spPr/>
    </dgm:pt>
    <dgm:pt modelId="{C9B2B30D-0668-43BB-8909-432202A9EDB4}" type="pres">
      <dgm:prSet presAssocID="{38D6ECF3-9DC0-4FA5-AA85-AE678086D86F}" presName="negativeSpace" presStyleCnt="0"/>
      <dgm:spPr/>
    </dgm:pt>
    <dgm:pt modelId="{77262FC2-D56C-47EC-A6D3-390D5DF0E708}" type="pres">
      <dgm:prSet presAssocID="{38D6ECF3-9DC0-4FA5-AA85-AE678086D86F}" presName="childText" presStyleLbl="conFgAcc1" presStyleIdx="6" presStyleCnt="7" custLinFactNeighborY="19481">
        <dgm:presLayoutVars>
          <dgm:bulletEnabled val="1"/>
        </dgm:presLayoutVars>
      </dgm:prSet>
      <dgm:spPr/>
    </dgm:pt>
  </dgm:ptLst>
  <dgm:cxnLst>
    <dgm:cxn modelId="{86BCD402-AC25-4EFC-9A1D-FA632AC7B6B7}" type="presOf" srcId="{D67F9A5A-5E88-44A1-939C-135CE3AF4041}" destId="{514BAA5A-25A1-407B-9E98-4F585743FC17}" srcOrd="1" destOrd="0" presId="urn:microsoft.com/office/officeart/2005/8/layout/list1"/>
    <dgm:cxn modelId="{86FF9304-A88E-4E74-AECB-FD793CD64EBE}" srcId="{717ECC8B-6813-4A27-9DC1-A0349E570257}" destId="{90932CD4-98AF-4D20-B3A5-3F4217DAB33C}" srcOrd="0" destOrd="0" parTransId="{D4A14047-4231-4EAE-82B4-884A078437F6}" sibTransId="{678DBBEA-15F8-4CEC-BE62-3B0B23BED2F8}"/>
    <dgm:cxn modelId="{1FF54305-BFB2-4855-ACDA-8F153FA4F52D}" type="presOf" srcId="{8069E184-766F-4E8B-A1E8-51EDBCF8B787}" destId="{8FFBFEAB-4C29-43E1-9195-E019257224C0}" srcOrd="0" destOrd="0" presId="urn:microsoft.com/office/officeart/2005/8/layout/list1"/>
    <dgm:cxn modelId="{39949B06-98CA-426A-A4A6-EA0210D2BAFD}" type="presOf" srcId="{DCD48D7A-4B03-4423-8CB5-5C5D79405805}" destId="{1DEF4F99-0D10-4E54-A0BF-F9524F830250}" srcOrd="0" destOrd="0" presId="urn:microsoft.com/office/officeart/2005/8/layout/list1"/>
    <dgm:cxn modelId="{09C94807-2443-4E06-A6A2-8ACA048AF36F}" type="presOf" srcId="{0E652C00-4F5E-4225-B0DE-1E16E467F052}" destId="{4E9F94DE-8CF1-4FE7-9A6B-53CB416743FC}" srcOrd="1" destOrd="0" presId="urn:microsoft.com/office/officeart/2005/8/layout/list1"/>
    <dgm:cxn modelId="{E56EA914-32FC-4F01-AE21-F02AF3BAD451}" srcId="{DCD48D7A-4B03-4423-8CB5-5C5D79405805}" destId="{D67F9A5A-5E88-44A1-939C-135CE3AF4041}" srcOrd="3" destOrd="0" parTransId="{147BBB2B-EBFD-43A6-B289-2DA32B306280}" sibTransId="{5865B6AA-9A9D-46ED-B85D-61C566F91B2B}"/>
    <dgm:cxn modelId="{84B27017-A550-4955-B34A-A6F39E2DEC14}" srcId="{38D6ECF3-9DC0-4FA5-AA85-AE678086D86F}" destId="{7AD3D970-693A-46CB-93F2-8719BB4A2138}" srcOrd="0" destOrd="0" parTransId="{76659B4B-2119-4F3E-A632-F083A9E2AF61}" sibTransId="{004D6EF7-97F6-4EB3-9B3E-229E15C08DFD}"/>
    <dgm:cxn modelId="{81798117-7F32-4512-A9BE-FB15A365DCF2}" type="presOf" srcId="{477C0414-2F64-47A3-9675-FE2E4F8C4A83}" destId="{06ACE6F8-0FA9-44AE-BA37-8718AB57D422}" srcOrd="0" destOrd="3" presId="urn:microsoft.com/office/officeart/2005/8/layout/list1"/>
    <dgm:cxn modelId="{DF270C1B-8DAC-4DC2-9C2B-404524166343}" srcId="{DCD48D7A-4B03-4423-8CB5-5C5D79405805}" destId="{2CB7F8B1-2637-4408-9185-3A95A2E4D4D4}" srcOrd="0" destOrd="0" parTransId="{64144A9E-10F1-4862-BFC7-09D5896ACB2E}" sibTransId="{1E2C00AA-92AD-4DFD-ADBE-9EE00E1BF72B}"/>
    <dgm:cxn modelId="{228A001C-DFEF-4BA8-8945-6B052FD3DB06}" srcId="{DCD48D7A-4B03-4423-8CB5-5C5D79405805}" destId="{38D6ECF3-9DC0-4FA5-AA85-AE678086D86F}" srcOrd="6" destOrd="0" parTransId="{CA07B11D-A281-4474-956D-CE017D55096D}" sibTransId="{23F1DCF5-3AF5-46F5-8EBA-1B227FFDA68A}"/>
    <dgm:cxn modelId="{64B9461D-EAC6-4AD6-8946-7E802054283C}" srcId="{D67F9A5A-5E88-44A1-939C-135CE3AF4041}" destId="{CF379588-8D99-446E-9DA3-7D31B1AC5467}" srcOrd="0" destOrd="0" parTransId="{C53496FF-16AA-4B86-9A97-C210D3425615}" sibTransId="{FA04A515-77A5-47E1-9A21-427002F75BBD}"/>
    <dgm:cxn modelId="{0F5FD01F-7C50-4552-ACA8-1BCD7B93BC0C}" type="presOf" srcId="{275C1FC4-3E17-4EB7-B629-3B18A2C22A68}" destId="{3BC1BA34-3099-48F7-ADCC-C59CA8F05523}" srcOrd="0" destOrd="5" presId="urn:microsoft.com/office/officeart/2005/8/layout/list1"/>
    <dgm:cxn modelId="{ABA36423-4ADF-4BC2-B9D4-4551354C1F10}" srcId="{DCD48D7A-4B03-4423-8CB5-5C5D79405805}" destId="{0E652C00-4F5E-4225-B0DE-1E16E467F052}" srcOrd="5" destOrd="0" parTransId="{6B4BA892-C7B2-40DA-97EE-3611027033ED}" sibTransId="{49049186-C28C-4B3F-A75E-A3310F719D8A}"/>
    <dgm:cxn modelId="{C7F3AF26-7028-4FBC-A3B8-442CFA4F4A7F}" type="presOf" srcId="{4A7800C9-7D3D-4FD3-A0C8-055EA574631C}" destId="{3BC1BA34-3099-48F7-ADCC-C59CA8F05523}" srcOrd="0" destOrd="1" presId="urn:microsoft.com/office/officeart/2005/8/layout/list1"/>
    <dgm:cxn modelId="{FAE50C2E-D4BD-46F3-ACBD-9DE02637A7D6}" srcId="{CF4F553E-C1BC-4366-8D1F-2538C739F34D}" destId="{C14DAE80-C9AD-4DF2-AB00-76A03871C660}" srcOrd="0" destOrd="0" parTransId="{1B35EC25-3A5D-44C3-8EC6-1F67B5E94F65}" sibTransId="{EB3C29DE-5BFD-45F2-B15E-ED5B03F68740}"/>
    <dgm:cxn modelId="{3F409E34-BFAE-45FE-A027-0ABAC99B8A84}" srcId="{38D6ECF3-9DC0-4FA5-AA85-AE678086D86F}" destId="{92E8A65F-F99F-488E-AF0A-565C72278797}" srcOrd="1" destOrd="0" parTransId="{66E38FC8-C18A-470F-A205-AE2365A9DE78}" sibTransId="{B79C7341-D380-4E6F-A6A3-3F12A56CC081}"/>
    <dgm:cxn modelId="{E923423D-189A-42D5-94FC-8E1EFC60C632}" type="presOf" srcId="{D49A736D-D090-4C3F-B7C8-90E12189F4E6}" destId="{35D5CD7D-3A20-4EB8-B442-65E54571D39E}" srcOrd="0" destOrd="0" presId="urn:microsoft.com/office/officeart/2005/8/layout/list1"/>
    <dgm:cxn modelId="{3BF7423E-3DB0-4A87-A18C-2FC41867B2B4}" srcId="{8069E184-766F-4E8B-A1E8-51EDBCF8B787}" destId="{4E33CAE3-BFA7-460A-ADA1-9740AF500CD1}" srcOrd="0" destOrd="0" parTransId="{9DB4B8DC-C792-4F88-B9F0-3F8C466B68ED}" sibTransId="{4C4701A6-649F-4B75-8728-83D55A5A5663}"/>
    <dgm:cxn modelId="{6E3F353F-69A6-470A-90DF-68C45401EC8C}" type="presOf" srcId="{CF4F553E-C1BC-4366-8D1F-2538C739F34D}" destId="{96E24B0A-8F37-4257-B7B3-645FB1DA6A85}" srcOrd="0" destOrd="0" presId="urn:microsoft.com/office/officeart/2005/8/layout/list1"/>
    <dgm:cxn modelId="{53E3005D-DDEB-4AC2-998E-187B375B14B2}" type="presOf" srcId="{4E33CAE3-BFA7-460A-ADA1-9740AF500CD1}" destId="{BEC4ABD6-0E89-47BE-B95E-5D5D71B73DA1}" srcOrd="0" destOrd="0" presId="urn:microsoft.com/office/officeart/2005/8/layout/list1"/>
    <dgm:cxn modelId="{387F9B62-BA72-46DA-93B7-D805807BFC03}" srcId="{717ECC8B-6813-4A27-9DC1-A0349E570257}" destId="{275C1FC4-3E17-4EB7-B629-3B18A2C22A68}" srcOrd="5" destOrd="0" parTransId="{47FF5181-689E-402C-BA5E-A7F036D82964}" sibTransId="{BD9B50B6-A249-4B4C-A504-6B8A26A3E4B7}"/>
    <dgm:cxn modelId="{66F80349-2184-4386-B9D3-B0DFF876CB84}" srcId="{0E652C00-4F5E-4225-B0DE-1E16E467F052}" destId="{6632AE42-4A3F-47A4-991F-05B67D9E15A4}" srcOrd="1" destOrd="0" parTransId="{EA24CD28-DA30-489E-812A-8D006AD804E2}" sibTransId="{413A0DEC-0431-4D0A-9CF6-9F28DD448962}"/>
    <dgm:cxn modelId="{91767749-E65F-449F-BD07-C9B78444673B}" type="presOf" srcId="{8069E184-766F-4E8B-A1E8-51EDBCF8B787}" destId="{C4175353-957F-4B0A-882A-9D65932C4C45}" srcOrd="1" destOrd="0" presId="urn:microsoft.com/office/officeart/2005/8/layout/list1"/>
    <dgm:cxn modelId="{14F3064A-33D5-4A50-A94F-22EB976BA100}" type="presOf" srcId="{789B5BC8-288B-4DDA-AB25-039F66BEA3B1}" destId="{35D5CD7D-3A20-4EB8-B442-65E54571D39E}" srcOrd="0" destOrd="1" presId="urn:microsoft.com/office/officeart/2005/8/layout/list1"/>
    <dgm:cxn modelId="{31AA144C-E5AF-41D8-8CB7-8A2D48F310D0}" type="presOf" srcId="{51776FAA-A67F-43C9-93A9-09460B1195D0}" destId="{06ACE6F8-0FA9-44AE-BA37-8718AB57D422}" srcOrd="0" destOrd="2" presId="urn:microsoft.com/office/officeart/2005/8/layout/list1"/>
    <dgm:cxn modelId="{47FA276C-8AB9-4C50-93CB-3C240B93E4C4}" srcId="{8069E184-766F-4E8B-A1E8-51EDBCF8B787}" destId="{C8F6D009-A118-4555-A677-CBA61BF6F0D5}" srcOrd="2" destOrd="0" parTransId="{C71E5930-069B-45A4-B7EB-02FF81630C0E}" sibTransId="{EC10895F-10B2-42FD-BCC8-4993E1130164}"/>
    <dgm:cxn modelId="{3673614D-FB3D-4D84-B4D5-C1C1FEB93DC6}" srcId="{D67F9A5A-5E88-44A1-939C-135CE3AF4041}" destId="{477C0414-2F64-47A3-9675-FE2E4F8C4A83}" srcOrd="3" destOrd="0" parTransId="{211F0972-F335-42CF-8898-D6AD2F24BDF4}" sibTransId="{8249E61B-7B06-45EC-87B1-4624BFB202FC}"/>
    <dgm:cxn modelId="{10D3294F-F4FE-4252-AA72-A2630A60CBB1}" type="presOf" srcId="{CF4F553E-C1BC-4366-8D1F-2538C739F34D}" destId="{72C2FA48-4513-4CD5-8267-CAFA222E040F}" srcOrd="1" destOrd="0" presId="urn:microsoft.com/office/officeart/2005/8/layout/list1"/>
    <dgm:cxn modelId="{CBF95272-9C66-408A-9CF3-C7F12DD60BBE}" srcId="{CF4F553E-C1BC-4366-8D1F-2538C739F34D}" destId="{2DDC3C6B-EB89-41BC-9626-2C8602AFD180}" srcOrd="2" destOrd="0" parTransId="{8CA01F60-749A-4F13-A5F9-52959A1E5ACD}" sibTransId="{4EF9A5D6-D9ED-4637-A11E-A0AF0603FCE7}"/>
    <dgm:cxn modelId="{5106C352-9084-428F-ABCE-4715AAA43E33}" type="presOf" srcId="{29647C36-AD56-480A-B274-AFD85B8257AC}" destId="{77262FC2-D56C-47EC-A6D3-390D5DF0E708}" srcOrd="0" destOrd="2" presId="urn:microsoft.com/office/officeart/2005/8/layout/list1"/>
    <dgm:cxn modelId="{4C31F452-932E-4B3C-A24D-BB317566F188}" type="presOf" srcId="{08ED7DEB-8B98-40A9-9699-ACCFB829DBE2}" destId="{BEC4ABD6-0E89-47BE-B95E-5D5D71B73DA1}" srcOrd="0" destOrd="1" presId="urn:microsoft.com/office/officeart/2005/8/layout/list1"/>
    <dgm:cxn modelId="{C57E6554-2260-4CA8-9E7D-8591D135E53F}" srcId="{2CB7F8B1-2637-4408-9185-3A95A2E4D4D4}" destId="{98B28FD7-1DA8-4B1D-A743-BD64C0AAE85A}" srcOrd="2" destOrd="0" parTransId="{6A5ADD14-5B36-4C8F-9B65-6460DDCE482E}" sibTransId="{55643889-0069-4635-8EFF-361433B6492D}"/>
    <dgm:cxn modelId="{56BF2655-C497-4B6B-B54F-A5D6AF560C8B}" type="presOf" srcId="{6632AE42-4A3F-47A4-991F-05B67D9E15A4}" destId="{FA8C06B1-BAA1-4827-A601-D14B18466DB6}" srcOrd="0" destOrd="1" presId="urn:microsoft.com/office/officeart/2005/8/layout/list1"/>
    <dgm:cxn modelId="{A2827875-87B0-4C3D-9E40-622962BC691D}" srcId="{DCD48D7A-4B03-4423-8CB5-5C5D79405805}" destId="{8069E184-766F-4E8B-A1E8-51EDBCF8B787}" srcOrd="1" destOrd="0" parTransId="{F64789F9-D1CE-4AFA-889E-41DC5016CFAB}" sibTransId="{93F1D987-E557-4E03-8C29-D08B5E8AAD1B}"/>
    <dgm:cxn modelId="{A43DF155-EDED-4348-8849-3FB54F8752F4}" srcId="{0E652C00-4F5E-4225-B0DE-1E16E467F052}" destId="{FDC96EDD-2D2E-424F-9793-6C67FBB810DD}" srcOrd="0" destOrd="0" parTransId="{C0F088F2-D816-422B-A598-8465D4C16265}" sibTransId="{D85BC74A-2C14-4596-B306-9B50E9FDF986}"/>
    <dgm:cxn modelId="{9515F576-512B-4C41-9F47-3A4D09823602}" type="presOf" srcId="{FDC96EDD-2D2E-424F-9793-6C67FBB810DD}" destId="{FA8C06B1-BAA1-4827-A601-D14B18466DB6}" srcOrd="0" destOrd="0" presId="urn:microsoft.com/office/officeart/2005/8/layout/list1"/>
    <dgm:cxn modelId="{F617155A-07A4-40C6-B9E5-6E820D5C2875}" srcId="{38D6ECF3-9DC0-4FA5-AA85-AE678086D86F}" destId="{29647C36-AD56-480A-B274-AFD85B8257AC}" srcOrd="2" destOrd="0" parTransId="{4CAE2BE9-B466-4310-88AB-C78BF23B7371}" sibTransId="{8B89DDF0-7CED-46E8-8F61-0B17466698FF}"/>
    <dgm:cxn modelId="{D226197F-CE6B-4E8C-8CDE-97726899C8AD}" type="presOf" srcId="{FB36F50F-332B-41E1-B818-61C37228C5CE}" destId="{4EFCDA67-9C44-44DD-A910-D775D3C6B542}" srcOrd="0" destOrd="1" presId="urn:microsoft.com/office/officeart/2005/8/layout/list1"/>
    <dgm:cxn modelId="{23E9C680-B431-4473-9AF5-E1D6CFC8BC2E}" type="presOf" srcId="{98B28FD7-1DA8-4B1D-A743-BD64C0AAE85A}" destId="{35D5CD7D-3A20-4EB8-B442-65E54571D39E}" srcOrd="0" destOrd="2" presId="urn:microsoft.com/office/officeart/2005/8/layout/list1"/>
    <dgm:cxn modelId="{6E1DD283-6A02-4C7B-967E-43E4F2241590}" srcId="{2CB7F8B1-2637-4408-9185-3A95A2E4D4D4}" destId="{D49A736D-D090-4C3F-B7C8-90E12189F4E6}" srcOrd="0" destOrd="0" parTransId="{6CB8211D-3027-42B8-8E1D-7F7CC0C2C2AF}" sibTransId="{085597EB-8A00-4F32-B9FE-6AE8F6AD66DB}"/>
    <dgm:cxn modelId="{49B31584-FEF4-4442-B336-882A9C197EAC}" type="presOf" srcId="{92E8A65F-F99F-488E-AF0A-565C72278797}" destId="{77262FC2-D56C-47EC-A6D3-390D5DF0E708}" srcOrd="0" destOrd="1" presId="urn:microsoft.com/office/officeart/2005/8/layout/list1"/>
    <dgm:cxn modelId="{72240C85-9D5C-458C-B319-EA4B04B6FA8A}" srcId="{D67F9A5A-5E88-44A1-939C-135CE3AF4041}" destId="{51776FAA-A67F-43C9-93A9-09460B1195D0}" srcOrd="2" destOrd="0" parTransId="{F49DC0A9-8665-4ADA-A379-AC107454A3ED}" sibTransId="{C8B4DFF5-5087-4292-AE4B-32507D166EBF}"/>
    <dgm:cxn modelId="{44A4FD8C-B715-4763-9E06-4EBC7F129D51}" srcId="{CF4F553E-C1BC-4366-8D1F-2538C739F34D}" destId="{FB36F50F-332B-41E1-B818-61C37228C5CE}" srcOrd="1" destOrd="0" parTransId="{1B402964-486C-4D88-B25B-BFBD3B7CB725}" sibTransId="{2F60FF59-EE81-4035-BCD0-A1A526D6233D}"/>
    <dgm:cxn modelId="{67B9198E-5C25-4F67-B9CB-41843459D987}" type="presOf" srcId="{C8F6D009-A118-4555-A677-CBA61BF6F0D5}" destId="{BEC4ABD6-0E89-47BE-B95E-5D5D71B73DA1}" srcOrd="0" destOrd="2" presId="urn:microsoft.com/office/officeart/2005/8/layout/list1"/>
    <dgm:cxn modelId="{E7A50992-9030-47C1-8E52-A2B896656A51}" type="presOf" srcId="{34106E7C-5D09-4727-92DE-E55E74AC51EE}" destId="{3BC1BA34-3099-48F7-ADCC-C59CA8F05523}" srcOrd="0" destOrd="4" presId="urn:microsoft.com/office/officeart/2005/8/layout/list1"/>
    <dgm:cxn modelId="{478F5893-B289-4B36-A04A-A02DEA40ACC3}" srcId="{8069E184-766F-4E8B-A1E8-51EDBCF8B787}" destId="{FFA71FF0-2ACD-4163-B043-1EB367B6C2B1}" srcOrd="3" destOrd="0" parTransId="{201802FC-6167-42F1-933E-394845600453}" sibTransId="{B39A6FB6-B160-47AD-A274-EF0DD243C32D}"/>
    <dgm:cxn modelId="{A8694B9B-DC05-4BB0-A409-CBB61FB7F639}" srcId="{2CB7F8B1-2637-4408-9185-3A95A2E4D4D4}" destId="{789B5BC8-288B-4DDA-AB25-039F66BEA3B1}" srcOrd="1" destOrd="0" parTransId="{20DF2F84-B159-462C-A073-B863B19CCFA9}" sibTransId="{F75FF99A-F150-48D0-B60B-5CB30D5A0E5A}"/>
    <dgm:cxn modelId="{B7FD2BA0-B80B-4666-86AB-099B7EA06341}" type="presOf" srcId="{E9D3C62B-362B-44C9-A42A-154B9DBAE91C}" destId="{FA8C06B1-BAA1-4827-A601-D14B18466DB6}" srcOrd="0" destOrd="2" presId="urn:microsoft.com/office/officeart/2005/8/layout/list1"/>
    <dgm:cxn modelId="{E88658A0-3BDE-454E-A794-8505E55DC105}" srcId="{DCD48D7A-4B03-4423-8CB5-5C5D79405805}" destId="{CF4F553E-C1BC-4366-8D1F-2538C739F34D}" srcOrd="4" destOrd="0" parTransId="{87729DE7-2820-4664-B237-4A95FE1E2F12}" sibTransId="{94558B0E-E006-4B59-8C83-CEE5060F8235}"/>
    <dgm:cxn modelId="{B6A3FAA2-72B7-4EDF-9F2B-07756CCFD145}" type="presOf" srcId="{0C7E1392-1B2E-4473-98A3-7DB95B0F3E41}" destId="{3BC1BA34-3099-48F7-ADCC-C59CA8F05523}" srcOrd="0" destOrd="3" presId="urn:microsoft.com/office/officeart/2005/8/layout/list1"/>
    <dgm:cxn modelId="{62C6A6A5-51AF-43F3-B103-5345821FAFEE}" srcId="{0E652C00-4F5E-4225-B0DE-1E16E467F052}" destId="{E9D3C62B-362B-44C9-A42A-154B9DBAE91C}" srcOrd="2" destOrd="0" parTransId="{C9AEF7BE-B561-478B-BAC4-CA5215113050}" sibTransId="{FFF495EB-AA84-4FB0-A607-B67EEC28EFF6}"/>
    <dgm:cxn modelId="{F5B463A9-1C63-49AF-836D-039CF3C3D222}" type="presOf" srcId="{CF379588-8D99-446E-9DA3-7D31B1AC5467}" destId="{06ACE6F8-0FA9-44AE-BA37-8718AB57D422}" srcOrd="0" destOrd="0" presId="urn:microsoft.com/office/officeart/2005/8/layout/list1"/>
    <dgm:cxn modelId="{C7759BAB-9FB4-42A6-99DA-5E5775983911}" type="presOf" srcId="{C14DAE80-C9AD-4DF2-AB00-76A03871C660}" destId="{4EFCDA67-9C44-44DD-A910-D775D3C6B542}" srcOrd="0" destOrd="0" presId="urn:microsoft.com/office/officeart/2005/8/layout/list1"/>
    <dgm:cxn modelId="{0CAB92AF-DA12-4A69-B592-C211B1603E46}" type="presOf" srcId="{F2356AF9-BEEF-4B44-8D11-6960D17AF916}" destId="{06ACE6F8-0FA9-44AE-BA37-8718AB57D422}" srcOrd="0" destOrd="1" presId="urn:microsoft.com/office/officeart/2005/8/layout/list1"/>
    <dgm:cxn modelId="{21FF54B0-7061-409D-AA77-9C011DC7E50B}" srcId="{717ECC8B-6813-4A27-9DC1-A0349E570257}" destId="{0C7E1392-1B2E-4473-98A3-7DB95B0F3E41}" srcOrd="3" destOrd="0" parTransId="{1BB85BBF-AE3C-4053-94E1-A07AA9D27118}" sibTransId="{170804D9-020B-4492-BDDC-2864E2B9B088}"/>
    <dgm:cxn modelId="{48FD79B7-0A80-4168-B74D-E45585C648D8}" srcId="{DCD48D7A-4B03-4423-8CB5-5C5D79405805}" destId="{717ECC8B-6813-4A27-9DC1-A0349E570257}" srcOrd="2" destOrd="0" parTransId="{D945DCAA-29DE-415E-9EC0-2EA9CDBA637F}" sibTransId="{60E19195-CF68-47DE-9785-66C048977208}"/>
    <dgm:cxn modelId="{794DEFC0-78A8-4CCF-9C86-48F2FE94417F}" type="presOf" srcId="{90932CD4-98AF-4D20-B3A5-3F4217DAB33C}" destId="{3BC1BA34-3099-48F7-ADCC-C59CA8F05523}" srcOrd="0" destOrd="0" presId="urn:microsoft.com/office/officeart/2005/8/layout/list1"/>
    <dgm:cxn modelId="{5B0414C2-1728-459D-B4A9-EB7A43C62996}" type="presOf" srcId="{717ECC8B-6813-4A27-9DC1-A0349E570257}" destId="{9702987D-0E97-487C-8CCC-50D92DF3BD3E}" srcOrd="0" destOrd="0" presId="urn:microsoft.com/office/officeart/2005/8/layout/list1"/>
    <dgm:cxn modelId="{5EFBE1C5-BAFA-4A4F-97DC-DCEC94D3930E}" type="presOf" srcId="{7AD3D970-693A-46CB-93F2-8719BB4A2138}" destId="{77262FC2-D56C-47EC-A6D3-390D5DF0E708}" srcOrd="0" destOrd="0" presId="urn:microsoft.com/office/officeart/2005/8/layout/list1"/>
    <dgm:cxn modelId="{B2CEC7D1-0EF3-43E8-A8C4-CA91F9F8B2C6}" srcId="{717ECC8B-6813-4A27-9DC1-A0349E570257}" destId="{320F87EC-CED1-4210-8A86-B8F3B4014BD7}" srcOrd="2" destOrd="0" parTransId="{3E66B59C-1F4A-4068-B805-1D0FD9DF5EB9}" sibTransId="{9C227A2C-DB8C-4F82-9033-31A1665D63A3}"/>
    <dgm:cxn modelId="{F0618CD4-2AC3-47D0-8F11-BACCD701AD92}" type="presOf" srcId="{717ECC8B-6813-4A27-9DC1-A0349E570257}" destId="{2F94551E-AD58-4389-A867-ACC7E854241D}" srcOrd="1" destOrd="0" presId="urn:microsoft.com/office/officeart/2005/8/layout/list1"/>
    <dgm:cxn modelId="{3C68E3D5-A553-46EE-8B80-FB51032E4800}" type="presOf" srcId="{2CB7F8B1-2637-4408-9185-3A95A2E4D4D4}" destId="{545F5493-E5D3-45CD-9407-AD3146FF5B66}" srcOrd="0" destOrd="0" presId="urn:microsoft.com/office/officeart/2005/8/layout/list1"/>
    <dgm:cxn modelId="{9A2394D6-DEA8-457C-A7F6-0CA60D78D7EA}" srcId="{8069E184-766F-4E8B-A1E8-51EDBCF8B787}" destId="{08ED7DEB-8B98-40A9-9699-ACCFB829DBE2}" srcOrd="1" destOrd="0" parTransId="{C96799B1-BF4C-4F01-9A1B-8BF2A3D32A1B}" sibTransId="{BC1C2EC9-649F-493C-B095-2F14FEE273F0}"/>
    <dgm:cxn modelId="{DB12D2DB-01C4-4C72-B613-D8E0FA85016F}" type="presOf" srcId="{D67F9A5A-5E88-44A1-939C-135CE3AF4041}" destId="{3B8B29A2-8F27-4747-815F-4C192BC39EFB}" srcOrd="0" destOrd="0" presId="urn:microsoft.com/office/officeart/2005/8/layout/list1"/>
    <dgm:cxn modelId="{AE5988E1-7C16-4B0A-ABF6-7C82ABA26687}" srcId="{2CB7F8B1-2637-4408-9185-3A95A2E4D4D4}" destId="{260FD557-A6C6-4FE3-8993-4A56E5810063}" srcOrd="3" destOrd="0" parTransId="{99DC8CBA-2F58-4241-815F-B0348FB0A095}" sibTransId="{F96C925A-00E1-4DCD-9FAA-8558FB848EF6}"/>
    <dgm:cxn modelId="{A78FA5E5-A2BA-4B5D-B58A-F79B8B58EBA0}" type="presOf" srcId="{2DDC3C6B-EB89-41BC-9626-2C8602AFD180}" destId="{4EFCDA67-9C44-44DD-A910-D775D3C6B542}" srcOrd="0" destOrd="2" presId="urn:microsoft.com/office/officeart/2005/8/layout/list1"/>
    <dgm:cxn modelId="{390B20E6-A9D0-40A0-91E1-C0FE58040D6E}" type="presOf" srcId="{260FD557-A6C6-4FE3-8993-4A56E5810063}" destId="{35D5CD7D-3A20-4EB8-B442-65E54571D39E}" srcOrd="0" destOrd="3" presId="urn:microsoft.com/office/officeart/2005/8/layout/list1"/>
    <dgm:cxn modelId="{6ECE81EC-BB4B-453C-92DD-2559DD914CE7}" type="presOf" srcId="{2CB7F8B1-2637-4408-9185-3A95A2E4D4D4}" destId="{E6E34545-7A70-45F5-AF30-5300FEAF0CB4}" srcOrd="1" destOrd="0" presId="urn:microsoft.com/office/officeart/2005/8/layout/list1"/>
    <dgm:cxn modelId="{C0D90BEF-14F4-437B-ACE6-480F7ECC25D2}" type="presOf" srcId="{38D6ECF3-9DC0-4FA5-AA85-AE678086D86F}" destId="{0BB363C2-1000-4D63-89E1-75C121258685}" srcOrd="1" destOrd="0" presId="urn:microsoft.com/office/officeart/2005/8/layout/list1"/>
    <dgm:cxn modelId="{AF2C1DF1-0917-4A12-AD82-87034F4AA6BD}" srcId="{717ECC8B-6813-4A27-9DC1-A0349E570257}" destId="{4A7800C9-7D3D-4FD3-A0C8-055EA574631C}" srcOrd="1" destOrd="0" parTransId="{E88C88D6-C647-44AC-8F34-1CDDF9D56EAE}" sibTransId="{011E79F5-D3D2-430D-AB83-E364AA563D3C}"/>
    <dgm:cxn modelId="{B83F70F1-0D48-4D91-8D66-89823BD64B2E}" type="presOf" srcId="{0E652C00-4F5E-4225-B0DE-1E16E467F052}" destId="{C7C02459-324F-4CBA-B9A7-D10266029FAC}" srcOrd="0" destOrd="0" presId="urn:microsoft.com/office/officeart/2005/8/layout/list1"/>
    <dgm:cxn modelId="{954406F2-1B59-4EB7-8571-C1BB56C70C82}" type="presOf" srcId="{320F87EC-CED1-4210-8A86-B8F3B4014BD7}" destId="{3BC1BA34-3099-48F7-ADCC-C59CA8F05523}" srcOrd="0" destOrd="2" presId="urn:microsoft.com/office/officeart/2005/8/layout/list1"/>
    <dgm:cxn modelId="{952D29FA-01DB-4FF4-B950-87A63CC80292}" srcId="{D67F9A5A-5E88-44A1-939C-135CE3AF4041}" destId="{F2356AF9-BEEF-4B44-8D11-6960D17AF916}" srcOrd="1" destOrd="0" parTransId="{30965C44-C041-42DC-BEED-B4376C8E6B72}" sibTransId="{B601354C-9FC2-4283-877B-28B5BED5CBBC}"/>
    <dgm:cxn modelId="{6C6EB5FC-FF88-485A-AB17-1DEBD14B1B4D}" srcId="{717ECC8B-6813-4A27-9DC1-A0349E570257}" destId="{34106E7C-5D09-4727-92DE-E55E74AC51EE}" srcOrd="4" destOrd="0" parTransId="{9975E2E8-9436-4F43-A130-25EADB8F15E6}" sibTransId="{55FD3231-A594-44A3-9758-E80BFF642EBF}"/>
    <dgm:cxn modelId="{01DF30FD-85F5-4932-8A85-620FE2B1C5CA}" type="presOf" srcId="{38D6ECF3-9DC0-4FA5-AA85-AE678086D86F}" destId="{A03587EF-2C72-4284-B879-B71BE0640BA4}" srcOrd="0" destOrd="0" presId="urn:microsoft.com/office/officeart/2005/8/layout/list1"/>
    <dgm:cxn modelId="{904368FD-DC32-48DB-BD7A-883A171FA293}" type="presOf" srcId="{FFA71FF0-2ACD-4163-B043-1EB367B6C2B1}" destId="{BEC4ABD6-0E89-47BE-B95E-5D5D71B73DA1}" srcOrd="0" destOrd="3" presId="urn:microsoft.com/office/officeart/2005/8/layout/list1"/>
    <dgm:cxn modelId="{B92E7B5B-5ADE-4591-92A7-719245B2AD0F}" type="presParOf" srcId="{1DEF4F99-0D10-4E54-A0BF-F9524F830250}" destId="{2FA5CF8F-DEE2-445C-8A9F-A5B19AA1EC66}" srcOrd="0" destOrd="0" presId="urn:microsoft.com/office/officeart/2005/8/layout/list1"/>
    <dgm:cxn modelId="{E8ACEB03-8C11-48E0-9F89-798762753AAF}" type="presParOf" srcId="{2FA5CF8F-DEE2-445C-8A9F-A5B19AA1EC66}" destId="{545F5493-E5D3-45CD-9407-AD3146FF5B66}" srcOrd="0" destOrd="0" presId="urn:microsoft.com/office/officeart/2005/8/layout/list1"/>
    <dgm:cxn modelId="{F7976DD7-6148-49DF-AE30-6575657687AC}" type="presParOf" srcId="{2FA5CF8F-DEE2-445C-8A9F-A5B19AA1EC66}" destId="{E6E34545-7A70-45F5-AF30-5300FEAF0CB4}" srcOrd="1" destOrd="0" presId="urn:microsoft.com/office/officeart/2005/8/layout/list1"/>
    <dgm:cxn modelId="{46349CF9-996B-4C69-8A51-D2A91B59E194}" type="presParOf" srcId="{1DEF4F99-0D10-4E54-A0BF-F9524F830250}" destId="{EF9B6E2C-EF0B-4D48-9074-55D69A90DE21}" srcOrd="1" destOrd="0" presId="urn:microsoft.com/office/officeart/2005/8/layout/list1"/>
    <dgm:cxn modelId="{17DBD6AA-7E6F-4A9B-B67D-F3A8A7577728}" type="presParOf" srcId="{1DEF4F99-0D10-4E54-A0BF-F9524F830250}" destId="{35D5CD7D-3A20-4EB8-B442-65E54571D39E}" srcOrd="2" destOrd="0" presId="urn:microsoft.com/office/officeart/2005/8/layout/list1"/>
    <dgm:cxn modelId="{1C37A869-82FE-4B80-BDF5-6ED5C6B5066A}" type="presParOf" srcId="{1DEF4F99-0D10-4E54-A0BF-F9524F830250}" destId="{AB83843B-19AA-4C45-ACB9-0772D543D28B}" srcOrd="3" destOrd="0" presId="urn:microsoft.com/office/officeart/2005/8/layout/list1"/>
    <dgm:cxn modelId="{01F7941A-C1DC-400C-A22E-08098C557A99}" type="presParOf" srcId="{1DEF4F99-0D10-4E54-A0BF-F9524F830250}" destId="{55019F05-739C-499C-85AD-7269005767A1}" srcOrd="4" destOrd="0" presId="urn:microsoft.com/office/officeart/2005/8/layout/list1"/>
    <dgm:cxn modelId="{2A2751FE-484A-4CCB-809E-3E2E4FA81898}" type="presParOf" srcId="{55019F05-739C-499C-85AD-7269005767A1}" destId="{8FFBFEAB-4C29-43E1-9195-E019257224C0}" srcOrd="0" destOrd="0" presId="urn:microsoft.com/office/officeart/2005/8/layout/list1"/>
    <dgm:cxn modelId="{2F3F4E5E-DAC1-49BB-AC8A-895AC27E1926}" type="presParOf" srcId="{55019F05-739C-499C-85AD-7269005767A1}" destId="{C4175353-957F-4B0A-882A-9D65932C4C45}" srcOrd="1" destOrd="0" presId="urn:microsoft.com/office/officeart/2005/8/layout/list1"/>
    <dgm:cxn modelId="{1B856F6E-8823-4D12-B9E4-88AFAFA9D6A0}" type="presParOf" srcId="{1DEF4F99-0D10-4E54-A0BF-F9524F830250}" destId="{0862C50F-306A-4E6B-A23B-07B15ECDE9F7}" srcOrd="5" destOrd="0" presId="urn:microsoft.com/office/officeart/2005/8/layout/list1"/>
    <dgm:cxn modelId="{F57112E8-3454-4083-BBBD-30CE65B2B5F0}" type="presParOf" srcId="{1DEF4F99-0D10-4E54-A0BF-F9524F830250}" destId="{BEC4ABD6-0E89-47BE-B95E-5D5D71B73DA1}" srcOrd="6" destOrd="0" presId="urn:microsoft.com/office/officeart/2005/8/layout/list1"/>
    <dgm:cxn modelId="{01416A79-E4D5-41EF-ACDC-5AC2D0AD3051}" type="presParOf" srcId="{1DEF4F99-0D10-4E54-A0BF-F9524F830250}" destId="{BEB87FCE-F499-4870-8AB0-98F9F509D50E}" srcOrd="7" destOrd="0" presId="urn:microsoft.com/office/officeart/2005/8/layout/list1"/>
    <dgm:cxn modelId="{01CEC07E-EA12-4AAE-A419-B39768B125E1}" type="presParOf" srcId="{1DEF4F99-0D10-4E54-A0BF-F9524F830250}" destId="{3AA816E6-3A8D-45C3-B0AF-DCE6C0F7D52F}" srcOrd="8" destOrd="0" presId="urn:microsoft.com/office/officeart/2005/8/layout/list1"/>
    <dgm:cxn modelId="{06E5AD61-B0EB-4D06-8DC0-4AA1274D8594}" type="presParOf" srcId="{3AA816E6-3A8D-45C3-B0AF-DCE6C0F7D52F}" destId="{9702987D-0E97-487C-8CCC-50D92DF3BD3E}" srcOrd="0" destOrd="0" presId="urn:microsoft.com/office/officeart/2005/8/layout/list1"/>
    <dgm:cxn modelId="{A0F5DAE7-CD07-4E4B-93D6-AE03007B0430}" type="presParOf" srcId="{3AA816E6-3A8D-45C3-B0AF-DCE6C0F7D52F}" destId="{2F94551E-AD58-4389-A867-ACC7E854241D}" srcOrd="1" destOrd="0" presId="urn:microsoft.com/office/officeart/2005/8/layout/list1"/>
    <dgm:cxn modelId="{EDE8B232-42AD-4977-9D1E-598A12AC400A}" type="presParOf" srcId="{1DEF4F99-0D10-4E54-A0BF-F9524F830250}" destId="{0B0D6F0B-4DEB-4B88-B257-B59830E60C59}" srcOrd="9" destOrd="0" presId="urn:microsoft.com/office/officeart/2005/8/layout/list1"/>
    <dgm:cxn modelId="{82CD3D1B-37A6-4680-8129-A69343179964}" type="presParOf" srcId="{1DEF4F99-0D10-4E54-A0BF-F9524F830250}" destId="{3BC1BA34-3099-48F7-ADCC-C59CA8F05523}" srcOrd="10" destOrd="0" presId="urn:microsoft.com/office/officeart/2005/8/layout/list1"/>
    <dgm:cxn modelId="{B43CF5A9-F8FF-4875-A8BC-B3DC3FB1FE9E}" type="presParOf" srcId="{1DEF4F99-0D10-4E54-A0BF-F9524F830250}" destId="{ED98C6C5-10F9-43FD-B588-4DD8CA453F1D}" srcOrd="11" destOrd="0" presId="urn:microsoft.com/office/officeart/2005/8/layout/list1"/>
    <dgm:cxn modelId="{C979183C-5784-4681-AAF3-723BC8467EF2}" type="presParOf" srcId="{1DEF4F99-0D10-4E54-A0BF-F9524F830250}" destId="{15A1C469-7C3A-4EBC-B23A-4CE4DD373580}" srcOrd="12" destOrd="0" presId="urn:microsoft.com/office/officeart/2005/8/layout/list1"/>
    <dgm:cxn modelId="{0231346E-9A4A-488D-89F0-4555CD99AB83}" type="presParOf" srcId="{15A1C469-7C3A-4EBC-B23A-4CE4DD373580}" destId="{3B8B29A2-8F27-4747-815F-4C192BC39EFB}" srcOrd="0" destOrd="0" presId="urn:microsoft.com/office/officeart/2005/8/layout/list1"/>
    <dgm:cxn modelId="{91953E05-6FDF-4877-AF56-909113686303}" type="presParOf" srcId="{15A1C469-7C3A-4EBC-B23A-4CE4DD373580}" destId="{514BAA5A-25A1-407B-9E98-4F585743FC17}" srcOrd="1" destOrd="0" presId="urn:microsoft.com/office/officeart/2005/8/layout/list1"/>
    <dgm:cxn modelId="{C8DCD7F2-9AF5-4F5A-818F-D4ADB4C36404}" type="presParOf" srcId="{1DEF4F99-0D10-4E54-A0BF-F9524F830250}" destId="{584AD0D6-0EBE-40B3-A5EF-BEFBE1FDD233}" srcOrd="13" destOrd="0" presId="urn:microsoft.com/office/officeart/2005/8/layout/list1"/>
    <dgm:cxn modelId="{7D69004A-BC61-402A-8697-6BD49A4D735A}" type="presParOf" srcId="{1DEF4F99-0D10-4E54-A0BF-F9524F830250}" destId="{06ACE6F8-0FA9-44AE-BA37-8718AB57D422}" srcOrd="14" destOrd="0" presId="urn:microsoft.com/office/officeart/2005/8/layout/list1"/>
    <dgm:cxn modelId="{344334B0-32A4-4349-9119-025C6A897213}" type="presParOf" srcId="{1DEF4F99-0D10-4E54-A0BF-F9524F830250}" destId="{728F8364-6B69-4FB1-8CEE-FE0453B48F74}" srcOrd="15" destOrd="0" presId="urn:microsoft.com/office/officeart/2005/8/layout/list1"/>
    <dgm:cxn modelId="{80FAF5EF-4AD2-4C11-AFAE-1819C2CDB93F}" type="presParOf" srcId="{1DEF4F99-0D10-4E54-A0BF-F9524F830250}" destId="{2FED5211-A15F-4937-8626-A219A5AF8F6A}" srcOrd="16" destOrd="0" presId="urn:microsoft.com/office/officeart/2005/8/layout/list1"/>
    <dgm:cxn modelId="{E671E8AC-AC5E-43D9-BED2-992CC14D383F}" type="presParOf" srcId="{2FED5211-A15F-4937-8626-A219A5AF8F6A}" destId="{96E24B0A-8F37-4257-B7B3-645FB1DA6A85}" srcOrd="0" destOrd="0" presId="urn:microsoft.com/office/officeart/2005/8/layout/list1"/>
    <dgm:cxn modelId="{5B7DC432-0D72-4887-B946-6736936DD655}" type="presParOf" srcId="{2FED5211-A15F-4937-8626-A219A5AF8F6A}" destId="{72C2FA48-4513-4CD5-8267-CAFA222E040F}" srcOrd="1" destOrd="0" presId="urn:microsoft.com/office/officeart/2005/8/layout/list1"/>
    <dgm:cxn modelId="{45EAE907-CAB6-4750-95C2-EF481439338A}" type="presParOf" srcId="{1DEF4F99-0D10-4E54-A0BF-F9524F830250}" destId="{C5574D53-E5B2-4961-BC19-B9AEEE8D8A74}" srcOrd="17" destOrd="0" presId="urn:microsoft.com/office/officeart/2005/8/layout/list1"/>
    <dgm:cxn modelId="{4B2A3E9B-B5B4-4EDB-82EA-341335609F09}" type="presParOf" srcId="{1DEF4F99-0D10-4E54-A0BF-F9524F830250}" destId="{4EFCDA67-9C44-44DD-A910-D775D3C6B542}" srcOrd="18" destOrd="0" presId="urn:microsoft.com/office/officeart/2005/8/layout/list1"/>
    <dgm:cxn modelId="{B816D2F2-A1B1-4E7F-9104-AB9EA0D45B23}" type="presParOf" srcId="{1DEF4F99-0D10-4E54-A0BF-F9524F830250}" destId="{44903029-1598-44FF-927B-4388D5E8763C}" srcOrd="19" destOrd="0" presId="urn:microsoft.com/office/officeart/2005/8/layout/list1"/>
    <dgm:cxn modelId="{A29166E1-DE26-44A4-8B03-06E6518791E9}" type="presParOf" srcId="{1DEF4F99-0D10-4E54-A0BF-F9524F830250}" destId="{86EE8AB6-545B-4020-AEC6-19F34F74D919}" srcOrd="20" destOrd="0" presId="urn:microsoft.com/office/officeart/2005/8/layout/list1"/>
    <dgm:cxn modelId="{EF2ED5C2-3848-4BB9-8CC4-6BCAC350D4EC}" type="presParOf" srcId="{86EE8AB6-545B-4020-AEC6-19F34F74D919}" destId="{C7C02459-324F-4CBA-B9A7-D10266029FAC}" srcOrd="0" destOrd="0" presId="urn:microsoft.com/office/officeart/2005/8/layout/list1"/>
    <dgm:cxn modelId="{3338D99A-2155-4494-8EBF-459ED548B678}" type="presParOf" srcId="{86EE8AB6-545B-4020-AEC6-19F34F74D919}" destId="{4E9F94DE-8CF1-4FE7-9A6B-53CB416743FC}" srcOrd="1" destOrd="0" presId="urn:microsoft.com/office/officeart/2005/8/layout/list1"/>
    <dgm:cxn modelId="{74414219-6157-408A-822A-EA07B7C194AB}" type="presParOf" srcId="{1DEF4F99-0D10-4E54-A0BF-F9524F830250}" destId="{DD8C64AD-F0AB-4DAF-BD3D-6848B3517AE4}" srcOrd="21" destOrd="0" presId="urn:microsoft.com/office/officeart/2005/8/layout/list1"/>
    <dgm:cxn modelId="{F5D3B5F4-CEBB-433C-B2AD-3803B8716A8B}" type="presParOf" srcId="{1DEF4F99-0D10-4E54-A0BF-F9524F830250}" destId="{FA8C06B1-BAA1-4827-A601-D14B18466DB6}" srcOrd="22" destOrd="0" presId="urn:microsoft.com/office/officeart/2005/8/layout/list1"/>
    <dgm:cxn modelId="{A803F878-728E-4CFA-B8B2-00668EE36383}" type="presParOf" srcId="{1DEF4F99-0D10-4E54-A0BF-F9524F830250}" destId="{D62CC520-BE4A-45F5-85CF-6F1FF6479E7B}" srcOrd="23" destOrd="0" presId="urn:microsoft.com/office/officeart/2005/8/layout/list1"/>
    <dgm:cxn modelId="{DCEE19FE-0ACA-4954-A721-ED112609D70A}" type="presParOf" srcId="{1DEF4F99-0D10-4E54-A0BF-F9524F830250}" destId="{0ACFCED0-6DBF-47C9-BEFF-1C22DE7DB9F3}" srcOrd="24" destOrd="0" presId="urn:microsoft.com/office/officeart/2005/8/layout/list1"/>
    <dgm:cxn modelId="{1C2278A3-6134-4178-B80E-247B003D802F}" type="presParOf" srcId="{0ACFCED0-6DBF-47C9-BEFF-1C22DE7DB9F3}" destId="{A03587EF-2C72-4284-B879-B71BE0640BA4}" srcOrd="0" destOrd="0" presId="urn:microsoft.com/office/officeart/2005/8/layout/list1"/>
    <dgm:cxn modelId="{DEB5A732-F0EC-470D-B8C4-2D7C207DFA1E}" type="presParOf" srcId="{0ACFCED0-6DBF-47C9-BEFF-1C22DE7DB9F3}" destId="{0BB363C2-1000-4D63-89E1-75C121258685}" srcOrd="1" destOrd="0" presId="urn:microsoft.com/office/officeart/2005/8/layout/list1"/>
    <dgm:cxn modelId="{6945B4C4-0BC5-42FB-BFA7-FABB3283E796}" type="presParOf" srcId="{1DEF4F99-0D10-4E54-A0BF-F9524F830250}" destId="{C9B2B30D-0668-43BB-8909-432202A9EDB4}" srcOrd="25" destOrd="0" presId="urn:microsoft.com/office/officeart/2005/8/layout/list1"/>
    <dgm:cxn modelId="{84F08611-1361-4090-B1A3-46606F5DDDE0}" type="presParOf" srcId="{1DEF4F99-0D10-4E54-A0BF-F9524F830250}" destId="{77262FC2-D56C-47EC-A6D3-390D5DF0E708}" srcOrd="26" destOrd="0" presId="urn:microsoft.com/office/officeart/2005/8/layout/lis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5D5CD7D-3A20-4EB8-B442-65E54571D39E}">
      <dsp:nvSpPr>
        <dsp:cNvPr id="0" name=""/>
        <dsp:cNvSpPr/>
      </dsp:nvSpPr>
      <dsp:spPr>
        <a:xfrm>
          <a:off x="0" y="440628"/>
          <a:ext cx="3723005" cy="1020600"/>
        </a:xfrm>
        <a:prstGeom prst="rect">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88947" tIns="270764" rIns="288947" bIns="64008" numCol="1" spcCol="1270" anchor="t" anchorCtr="0">
          <a:noAutofit/>
        </a:bodyPr>
        <a:lstStyle/>
        <a:p>
          <a:pPr marL="57150" lvl="1" indent="-57150" algn="l" defTabSz="400050">
            <a:lnSpc>
              <a:spcPct val="90000"/>
            </a:lnSpc>
            <a:spcBef>
              <a:spcPct val="0"/>
            </a:spcBef>
            <a:spcAft>
              <a:spcPct val="15000"/>
            </a:spcAft>
            <a:buChar char="•"/>
          </a:pPr>
          <a:r>
            <a:rPr lang="es-CO" sz="900" kern="1200"/>
            <a:t>Definición de la unidad objeto de ordenación forestal</a:t>
          </a:r>
        </a:p>
        <a:p>
          <a:pPr marL="57150" lvl="1" indent="-57150" algn="l" defTabSz="400050">
            <a:lnSpc>
              <a:spcPct val="90000"/>
            </a:lnSpc>
            <a:spcBef>
              <a:spcPct val="0"/>
            </a:spcBef>
            <a:spcAft>
              <a:spcPct val="15000"/>
            </a:spcAft>
            <a:buChar char="•"/>
          </a:pPr>
          <a:r>
            <a:rPr lang="es-CO" sz="900" kern="1200"/>
            <a:t>Asignación de recursos</a:t>
          </a:r>
        </a:p>
        <a:p>
          <a:pPr marL="57150" lvl="1" indent="-57150" algn="l" defTabSz="400050">
            <a:lnSpc>
              <a:spcPct val="90000"/>
            </a:lnSpc>
            <a:spcBef>
              <a:spcPct val="0"/>
            </a:spcBef>
            <a:spcAft>
              <a:spcPct val="15000"/>
            </a:spcAft>
            <a:buChar char="•"/>
          </a:pPr>
          <a:r>
            <a:rPr lang="es-CO" sz="900" kern="1200"/>
            <a:t>Inicio del proceso pre y contractual</a:t>
          </a:r>
        </a:p>
        <a:p>
          <a:pPr marL="57150" lvl="1" indent="-57150" algn="l" defTabSz="400050">
            <a:lnSpc>
              <a:spcPct val="90000"/>
            </a:lnSpc>
            <a:spcBef>
              <a:spcPct val="0"/>
            </a:spcBef>
            <a:spcAft>
              <a:spcPct val="15000"/>
            </a:spcAft>
            <a:buChar char="•"/>
          </a:pPr>
          <a:r>
            <a:rPr lang="es-CO" sz="900" kern="1200"/>
            <a:t>Conformación del equipo de trabajo  </a:t>
          </a:r>
        </a:p>
      </dsp:txBody>
      <dsp:txXfrm>
        <a:off x="0" y="440628"/>
        <a:ext cx="3723005" cy="1020600"/>
      </dsp:txXfrm>
    </dsp:sp>
    <dsp:sp modelId="{E6E34545-7A70-45F5-AF30-5300FEAF0CB4}">
      <dsp:nvSpPr>
        <dsp:cNvPr id="0" name=""/>
        <dsp:cNvSpPr/>
      </dsp:nvSpPr>
      <dsp:spPr>
        <a:xfrm>
          <a:off x="186150" y="110249"/>
          <a:ext cx="2606103" cy="531360"/>
        </a:xfrm>
        <a:prstGeom prst="round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8505" tIns="0" rIns="98505" bIns="0" numCol="1" spcCol="1270" anchor="ctr" anchorCtr="0">
          <a:noAutofit/>
        </a:bodyPr>
        <a:lstStyle/>
        <a:p>
          <a:pPr marL="0" lvl="0" indent="0" algn="l" defTabSz="400050">
            <a:lnSpc>
              <a:spcPct val="90000"/>
            </a:lnSpc>
            <a:spcBef>
              <a:spcPct val="0"/>
            </a:spcBef>
            <a:spcAft>
              <a:spcPct val="35000"/>
            </a:spcAft>
            <a:buNone/>
          </a:pPr>
          <a:r>
            <a:rPr lang="es-CO" sz="900" b="1" kern="1200"/>
            <a:t>1. FASE DE PREPARACION</a:t>
          </a:r>
        </a:p>
      </dsp:txBody>
      <dsp:txXfrm>
        <a:off x="212089" y="136188"/>
        <a:ext cx="2554225" cy="479482"/>
      </dsp:txXfrm>
    </dsp:sp>
    <dsp:sp modelId="{BEC4ABD6-0E89-47BE-B95E-5D5D71B73DA1}">
      <dsp:nvSpPr>
        <dsp:cNvPr id="0" name=""/>
        <dsp:cNvSpPr/>
      </dsp:nvSpPr>
      <dsp:spPr>
        <a:xfrm>
          <a:off x="0" y="1824108"/>
          <a:ext cx="3723005" cy="1134000"/>
        </a:xfrm>
        <a:prstGeom prst="rect">
          <a:avLst/>
        </a:prstGeom>
        <a:solidFill>
          <a:schemeClr val="lt1">
            <a:alpha val="90000"/>
            <a:hueOff val="0"/>
            <a:satOff val="0"/>
            <a:lumOff val="0"/>
            <a:alphaOff val="0"/>
          </a:schemeClr>
        </a:solidFill>
        <a:ln w="12700" cap="flat" cmpd="sng" algn="ctr">
          <a:solidFill>
            <a:schemeClr val="accent5">
              <a:hueOff val="-1225557"/>
              <a:satOff val="-1705"/>
              <a:lumOff val="-654"/>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88947" tIns="270764" rIns="288947" bIns="64008" numCol="1" spcCol="1270" anchor="t" anchorCtr="0">
          <a:noAutofit/>
        </a:bodyPr>
        <a:lstStyle/>
        <a:p>
          <a:pPr marL="57150" lvl="1" indent="-57150" algn="l" defTabSz="400050">
            <a:lnSpc>
              <a:spcPct val="90000"/>
            </a:lnSpc>
            <a:spcBef>
              <a:spcPct val="0"/>
            </a:spcBef>
            <a:spcAft>
              <a:spcPct val="15000"/>
            </a:spcAft>
            <a:buChar char="•"/>
          </a:pPr>
          <a:r>
            <a:rPr lang="es-CO" sz="900" kern="1200"/>
            <a:t>Consulta, validación y digitalización de información secundaria</a:t>
          </a:r>
        </a:p>
        <a:p>
          <a:pPr marL="57150" lvl="1" indent="-57150" algn="l" defTabSz="400050">
            <a:lnSpc>
              <a:spcPct val="90000"/>
            </a:lnSpc>
            <a:spcBef>
              <a:spcPct val="0"/>
            </a:spcBef>
            <a:spcAft>
              <a:spcPct val="15000"/>
            </a:spcAft>
            <a:buChar char="•"/>
          </a:pPr>
          <a:r>
            <a:rPr lang="es-CO" sz="900" kern="1200"/>
            <a:t>Procesamiento e interpretación de imágenes satelitales</a:t>
          </a:r>
        </a:p>
        <a:p>
          <a:pPr marL="57150" lvl="1" indent="-57150" algn="l" defTabSz="400050">
            <a:lnSpc>
              <a:spcPct val="90000"/>
            </a:lnSpc>
            <a:spcBef>
              <a:spcPct val="0"/>
            </a:spcBef>
            <a:spcAft>
              <a:spcPct val="15000"/>
            </a:spcAft>
            <a:buChar char="•"/>
          </a:pPr>
          <a:r>
            <a:rPr lang="es-CO" sz="900" kern="1200"/>
            <a:t>Generación de información cartográfica preliminar</a:t>
          </a:r>
        </a:p>
        <a:p>
          <a:pPr marL="57150" lvl="1" indent="-57150" algn="l" defTabSz="400050">
            <a:lnSpc>
              <a:spcPct val="90000"/>
            </a:lnSpc>
            <a:spcBef>
              <a:spcPct val="0"/>
            </a:spcBef>
            <a:spcAft>
              <a:spcPct val="15000"/>
            </a:spcAft>
            <a:buChar char="•"/>
          </a:pPr>
          <a:r>
            <a:rPr lang="es-CO" sz="900" kern="1200"/>
            <a:t>Definición de metodología para levantamiento de información primaria</a:t>
          </a:r>
        </a:p>
      </dsp:txBody>
      <dsp:txXfrm>
        <a:off x="0" y="1824108"/>
        <a:ext cx="3723005" cy="1134000"/>
      </dsp:txXfrm>
    </dsp:sp>
    <dsp:sp modelId="{C4175353-957F-4B0A-882A-9D65932C4C45}">
      <dsp:nvSpPr>
        <dsp:cNvPr id="0" name=""/>
        <dsp:cNvSpPr/>
      </dsp:nvSpPr>
      <dsp:spPr>
        <a:xfrm>
          <a:off x="200779" y="1543156"/>
          <a:ext cx="2606103" cy="531360"/>
        </a:xfrm>
        <a:prstGeom prst="roundRect">
          <a:avLst/>
        </a:prstGeom>
        <a:solidFill>
          <a:schemeClr val="accent5">
            <a:hueOff val="-1225557"/>
            <a:satOff val="-1705"/>
            <a:lumOff val="-654"/>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8505" tIns="0" rIns="98505" bIns="0" numCol="1" spcCol="1270" anchor="ctr" anchorCtr="0">
          <a:noAutofit/>
        </a:bodyPr>
        <a:lstStyle/>
        <a:p>
          <a:pPr marL="0" lvl="0" indent="0" algn="l" defTabSz="400050">
            <a:lnSpc>
              <a:spcPct val="90000"/>
            </a:lnSpc>
            <a:spcBef>
              <a:spcPct val="0"/>
            </a:spcBef>
            <a:spcAft>
              <a:spcPct val="35000"/>
            </a:spcAft>
            <a:buNone/>
          </a:pPr>
          <a:r>
            <a:rPr lang="es-CO" sz="900" b="1" kern="1200"/>
            <a:t>2. FASE DE APRESTAMIENTO</a:t>
          </a:r>
        </a:p>
      </dsp:txBody>
      <dsp:txXfrm>
        <a:off x="226718" y="1569095"/>
        <a:ext cx="2554225" cy="479482"/>
      </dsp:txXfrm>
    </dsp:sp>
    <dsp:sp modelId="{3BC1BA34-3099-48F7-ADCC-C59CA8F05523}">
      <dsp:nvSpPr>
        <dsp:cNvPr id="0" name=""/>
        <dsp:cNvSpPr/>
      </dsp:nvSpPr>
      <dsp:spPr>
        <a:xfrm>
          <a:off x="0" y="3320987"/>
          <a:ext cx="3723005" cy="1350886"/>
        </a:xfrm>
        <a:prstGeom prst="rect">
          <a:avLst/>
        </a:prstGeom>
        <a:solidFill>
          <a:schemeClr val="lt1">
            <a:alpha val="90000"/>
            <a:hueOff val="0"/>
            <a:satOff val="0"/>
            <a:lumOff val="0"/>
            <a:alphaOff val="0"/>
          </a:schemeClr>
        </a:solidFill>
        <a:ln w="12700" cap="flat" cmpd="sng" algn="ctr">
          <a:solidFill>
            <a:schemeClr val="accent5">
              <a:hueOff val="-2451115"/>
              <a:satOff val="-3409"/>
              <a:lumOff val="-1307"/>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88947" tIns="270764" rIns="288947" bIns="64008" numCol="1" spcCol="1270" anchor="t" anchorCtr="0">
          <a:noAutofit/>
        </a:bodyPr>
        <a:lstStyle/>
        <a:p>
          <a:pPr marL="57150" lvl="1" indent="-57150" algn="l" defTabSz="400050">
            <a:lnSpc>
              <a:spcPct val="90000"/>
            </a:lnSpc>
            <a:spcBef>
              <a:spcPct val="0"/>
            </a:spcBef>
            <a:spcAft>
              <a:spcPct val="15000"/>
            </a:spcAft>
            <a:buChar char="•"/>
          </a:pPr>
          <a:r>
            <a:rPr lang="es-CO" sz="900" kern="1200"/>
            <a:t>Socialización y acuerdos con actores regionales y locales</a:t>
          </a:r>
        </a:p>
        <a:p>
          <a:pPr marL="57150" lvl="1" indent="-57150" algn="l" defTabSz="400050">
            <a:lnSpc>
              <a:spcPct val="90000"/>
            </a:lnSpc>
            <a:spcBef>
              <a:spcPct val="0"/>
            </a:spcBef>
            <a:spcAft>
              <a:spcPct val="15000"/>
            </a:spcAft>
            <a:buChar char="•"/>
          </a:pPr>
          <a:r>
            <a:rPr lang="es-CO" sz="900" kern="1200"/>
            <a:t>Chequeo cartografía en campo</a:t>
          </a:r>
        </a:p>
        <a:p>
          <a:pPr marL="57150" lvl="1" indent="-57150" algn="l" defTabSz="400050">
            <a:lnSpc>
              <a:spcPct val="90000"/>
            </a:lnSpc>
            <a:spcBef>
              <a:spcPct val="0"/>
            </a:spcBef>
            <a:spcAft>
              <a:spcPct val="15000"/>
            </a:spcAft>
            <a:buChar char="•"/>
          </a:pPr>
          <a:r>
            <a:rPr lang="es-CO" sz="900" kern="1200"/>
            <a:t>Desarrollo del premuestreo, ajuste y realización del inventario forestal</a:t>
          </a:r>
        </a:p>
        <a:p>
          <a:pPr marL="57150" lvl="1" indent="-57150" algn="l" defTabSz="400050">
            <a:lnSpc>
              <a:spcPct val="90000"/>
            </a:lnSpc>
            <a:spcBef>
              <a:spcPct val="0"/>
            </a:spcBef>
            <a:spcAft>
              <a:spcPct val="15000"/>
            </a:spcAft>
            <a:buChar char="•"/>
          </a:pPr>
          <a:r>
            <a:rPr lang="es-CO" sz="900" kern="1200"/>
            <a:t>Desarrollo del componente fauna</a:t>
          </a:r>
        </a:p>
        <a:p>
          <a:pPr marL="57150" lvl="1" indent="-57150" algn="l" defTabSz="400050">
            <a:lnSpc>
              <a:spcPct val="90000"/>
            </a:lnSpc>
            <a:spcBef>
              <a:spcPct val="0"/>
            </a:spcBef>
            <a:spcAft>
              <a:spcPct val="15000"/>
            </a:spcAft>
            <a:buChar char="•"/>
          </a:pPr>
          <a:r>
            <a:rPr lang="es-CO" sz="900" kern="1200"/>
            <a:t>Desarrollo del componente socieconomico</a:t>
          </a:r>
        </a:p>
        <a:p>
          <a:pPr marL="57150" lvl="1" indent="-57150" algn="l" defTabSz="400050">
            <a:lnSpc>
              <a:spcPct val="90000"/>
            </a:lnSpc>
            <a:spcBef>
              <a:spcPct val="0"/>
            </a:spcBef>
            <a:spcAft>
              <a:spcPct val="15000"/>
            </a:spcAft>
            <a:buChar char="•"/>
          </a:pPr>
          <a:r>
            <a:rPr lang="es-CO" sz="900" kern="1200"/>
            <a:t>Desarrollo del componente suelos</a:t>
          </a:r>
        </a:p>
      </dsp:txBody>
      <dsp:txXfrm>
        <a:off x="0" y="3320987"/>
        <a:ext cx="3723005" cy="1350886"/>
      </dsp:txXfrm>
    </dsp:sp>
    <dsp:sp modelId="{2F94551E-AD58-4389-A867-ACC7E854241D}">
      <dsp:nvSpPr>
        <dsp:cNvPr id="0" name=""/>
        <dsp:cNvSpPr/>
      </dsp:nvSpPr>
      <dsp:spPr>
        <a:xfrm>
          <a:off x="178834" y="3040036"/>
          <a:ext cx="2606103" cy="531360"/>
        </a:xfrm>
        <a:prstGeom prst="roundRect">
          <a:avLst/>
        </a:prstGeom>
        <a:solidFill>
          <a:schemeClr val="accent5">
            <a:hueOff val="-2451115"/>
            <a:satOff val="-3409"/>
            <a:lumOff val="-1307"/>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8505" tIns="0" rIns="98505" bIns="0" numCol="1" spcCol="1270" anchor="ctr" anchorCtr="0">
          <a:noAutofit/>
        </a:bodyPr>
        <a:lstStyle/>
        <a:p>
          <a:pPr marL="0" lvl="0" indent="0" algn="l" defTabSz="400050">
            <a:lnSpc>
              <a:spcPct val="90000"/>
            </a:lnSpc>
            <a:spcBef>
              <a:spcPct val="0"/>
            </a:spcBef>
            <a:spcAft>
              <a:spcPct val="35000"/>
            </a:spcAft>
            <a:buNone/>
          </a:pPr>
          <a:r>
            <a:rPr lang="es-CO" sz="900" b="1" kern="1200"/>
            <a:t>3. FASE  LOGISTICA Y OPERATIVA</a:t>
          </a:r>
        </a:p>
      </dsp:txBody>
      <dsp:txXfrm>
        <a:off x="204773" y="3065975"/>
        <a:ext cx="2554225" cy="479482"/>
      </dsp:txXfrm>
    </dsp:sp>
    <dsp:sp modelId="{06ACE6F8-0FA9-44AE-BA37-8718AB57D422}">
      <dsp:nvSpPr>
        <dsp:cNvPr id="0" name=""/>
        <dsp:cNvSpPr/>
      </dsp:nvSpPr>
      <dsp:spPr>
        <a:xfrm>
          <a:off x="0" y="5073731"/>
          <a:ext cx="3723005" cy="1134000"/>
        </a:xfrm>
        <a:prstGeom prst="rect">
          <a:avLst/>
        </a:prstGeom>
        <a:solidFill>
          <a:schemeClr val="lt1">
            <a:alpha val="90000"/>
            <a:hueOff val="0"/>
            <a:satOff val="0"/>
            <a:lumOff val="0"/>
            <a:alphaOff val="0"/>
          </a:schemeClr>
        </a:solidFill>
        <a:ln w="12700" cap="flat" cmpd="sng" algn="ctr">
          <a:solidFill>
            <a:schemeClr val="accent5">
              <a:hueOff val="-3676672"/>
              <a:satOff val="-5114"/>
              <a:lumOff val="-1961"/>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88947" tIns="270764" rIns="288947" bIns="64008" numCol="1" spcCol="1270" anchor="t" anchorCtr="0">
          <a:noAutofit/>
        </a:bodyPr>
        <a:lstStyle/>
        <a:p>
          <a:pPr marL="57150" lvl="1" indent="-57150" algn="l" defTabSz="400050">
            <a:lnSpc>
              <a:spcPct val="90000"/>
            </a:lnSpc>
            <a:spcBef>
              <a:spcPct val="0"/>
            </a:spcBef>
            <a:spcAft>
              <a:spcPct val="15000"/>
            </a:spcAft>
            <a:buChar char="•"/>
          </a:pPr>
          <a:r>
            <a:rPr lang="es-CO" sz="900" kern="1200"/>
            <a:t>Procesamiento y análisis de información primaria</a:t>
          </a:r>
        </a:p>
        <a:p>
          <a:pPr marL="57150" lvl="1" indent="-57150" algn="l" defTabSz="400050">
            <a:lnSpc>
              <a:spcPct val="90000"/>
            </a:lnSpc>
            <a:spcBef>
              <a:spcPct val="0"/>
            </a:spcBef>
            <a:spcAft>
              <a:spcPct val="15000"/>
            </a:spcAft>
            <a:buChar char="•"/>
          </a:pPr>
          <a:r>
            <a:rPr lang="es-CO" sz="900" kern="1200"/>
            <a:t>Propuesta zonificación inicial de la UOF</a:t>
          </a:r>
        </a:p>
        <a:p>
          <a:pPr marL="57150" lvl="1" indent="-57150" algn="l" defTabSz="400050">
            <a:lnSpc>
              <a:spcPct val="90000"/>
            </a:lnSpc>
            <a:spcBef>
              <a:spcPct val="0"/>
            </a:spcBef>
            <a:spcAft>
              <a:spcPct val="15000"/>
            </a:spcAft>
            <a:buChar char="•"/>
          </a:pPr>
          <a:r>
            <a:rPr lang="es-CO" sz="900" kern="1200"/>
            <a:t>Propuesta de zonificación de las áreas forestales que componen la UOF</a:t>
          </a:r>
        </a:p>
        <a:p>
          <a:pPr marL="57150" lvl="1" indent="-57150" algn="l" defTabSz="400050">
            <a:lnSpc>
              <a:spcPct val="90000"/>
            </a:lnSpc>
            <a:spcBef>
              <a:spcPct val="0"/>
            </a:spcBef>
            <a:spcAft>
              <a:spcPct val="15000"/>
            </a:spcAft>
            <a:buChar char="•"/>
          </a:pPr>
          <a:r>
            <a:rPr lang="es-CO" sz="900" kern="1200"/>
            <a:t> Formulación del POF para cada área forestal de la UOF</a:t>
          </a:r>
        </a:p>
      </dsp:txBody>
      <dsp:txXfrm>
        <a:off x="0" y="5073731"/>
        <a:ext cx="3723005" cy="1134000"/>
      </dsp:txXfrm>
    </dsp:sp>
    <dsp:sp modelId="{514BAA5A-25A1-407B-9E98-4F585743FC17}">
      <dsp:nvSpPr>
        <dsp:cNvPr id="0" name=""/>
        <dsp:cNvSpPr/>
      </dsp:nvSpPr>
      <dsp:spPr>
        <a:xfrm>
          <a:off x="186150" y="4753803"/>
          <a:ext cx="2606103" cy="531360"/>
        </a:xfrm>
        <a:prstGeom prst="roundRect">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8505" tIns="0" rIns="98505" bIns="0" numCol="1" spcCol="1270" anchor="ctr" anchorCtr="0">
          <a:noAutofit/>
        </a:bodyPr>
        <a:lstStyle/>
        <a:p>
          <a:pPr marL="0" lvl="0" indent="0" algn="l" defTabSz="400050">
            <a:lnSpc>
              <a:spcPct val="90000"/>
            </a:lnSpc>
            <a:spcBef>
              <a:spcPct val="0"/>
            </a:spcBef>
            <a:spcAft>
              <a:spcPct val="35000"/>
            </a:spcAft>
            <a:buNone/>
          </a:pPr>
          <a:r>
            <a:rPr lang="es-CO" sz="900" b="1" kern="1200"/>
            <a:t>4. FASE DE OFICINA</a:t>
          </a:r>
        </a:p>
      </dsp:txBody>
      <dsp:txXfrm>
        <a:off x="212089" y="4779742"/>
        <a:ext cx="2554225" cy="479482"/>
      </dsp:txXfrm>
    </dsp:sp>
    <dsp:sp modelId="{4EFCDA67-9C44-44DD-A910-D775D3C6B542}">
      <dsp:nvSpPr>
        <dsp:cNvPr id="0" name=""/>
        <dsp:cNvSpPr/>
      </dsp:nvSpPr>
      <dsp:spPr>
        <a:xfrm>
          <a:off x="0" y="6544572"/>
          <a:ext cx="3723005" cy="754238"/>
        </a:xfrm>
        <a:prstGeom prst="rect">
          <a:avLst/>
        </a:prstGeom>
        <a:solidFill>
          <a:schemeClr val="lt1">
            <a:alpha val="90000"/>
            <a:hueOff val="0"/>
            <a:satOff val="0"/>
            <a:lumOff val="0"/>
            <a:alphaOff val="0"/>
          </a:schemeClr>
        </a:solidFill>
        <a:ln w="12700" cap="flat" cmpd="sng" algn="ctr">
          <a:solidFill>
            <a:schemeClr val="accent5">
              <a:hueOff val="-4902230"/>
              <a:satOff val="-6819"/>
              <a:lumOff val="-2615"/>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88947" tIns="270764" rIns="288947" bIns="64008" numCol="1" spcCol="1270" anchor="t" anchorCtr="0">
          <a:noAutofit/>
        </a:bodyPr>
        <a:lstStyle/>
        <a:p>
          <a:pPr marL="57150" lvl="1" indent="-57150" algn="l" defTabSz="400050">
            <a:lnSpc>
              <a:spcPct val="90000"/>
            </a:lnSpc>
            <a:spcBef>
              <a:spcPct val="0"/>
            </a:spcBef>
            <a:spcAft>
              <a:spcPct val="15000"/>
            </a:spcAft>
            <a:buChar char="•"/>
          </a:pPr>
          <a:r>
            <a:rPr lang="es-CO" sz="900" kern="1200"/>
            <a:t>Socialización versión premiminar de los POF</a:t>
          </a:r>
        </a:p>
        <a:p>
          <a:pPr marL="57150" lvl="1" indent="-57150" algn="l" defTabSz="400050">
            <a:lnSpc>
              <a:spcPct val="90000"/>
            </a:lnSpc>
            <a:spcBef>
              <a:spcPct val="0"/>
            </a:spcBef>
            <a:spcAft>
              <a:spcPct val="15000"/>
            </a:spcAft>
            <a:buChar char="•"/>
          </a:pPr>
          <a:r>
            <a:rPr lang="es-CO" sz="900" kern="1200"/>
            <a:t>Armonización de los POF con actores locales y regionales</a:t>
          </a:r>
        </a:p>
        <a:p>
          <a:pPr marL="57150" lvl="1" indent="-57150" algn="l" defTabSz="400050">
            <a:lnSpc>
              <a:spcPct val="90000"/>
            </a:lnSpc>
            <a:spcBef>
              <a:spcPct val="0"/>
            </a:spcBef>
            <a:spcAft>
              <a:spcPct val="15000"/>
            </a:spcAft>
            <a:buChar char="•"/>
          </a:pPr>
          <a:r>
            <a:rPr lang="es-CO" sz="900" kern="1200"/>
            <a:t>Edición y ajustes de los POF</a:t>
          </a:r>
        </a:p>
      </dsp:txBody>
      <dsp:txXfrm>
        <a:off x="0" y="6544572"/>
        <a:ext cx="3723005" cy="754238"/>
      </dsp:txXfrm>
    </dsp:sp>
    <dsp:sp modelId="{72C2FA48-4513-4CD5-8267-CAFA222E040F}">
      <dsp:nvSpPr>
        <dsp:cNvPr id="0" name=""/>
        <dsp:cNvSpPr/>
      </dsp:nvSpPr>
      <dsp:spPr>
        <a:xfrm>
          <a:off x="178834" y="6283633"/>
          <a:ext cx="2606103" cy="531360"/>
        </a:xfrm>
        <a:prstGeom prst="roundRect">
          <a:avLst/>
        </a:prstGeom>
        <a:solidFill>
          <a:schemeClr val="accent5">
            <a:hueOff val="-4902230"/>
            <a:satOff val="-6819"/>
            <a:lumOff val="-2615"/>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8505" tIns="0" rIns="98505" bIns="0" numCol="1" spcCol="1270" anchor="ctr" anchorCtr="0">
          <a:noAutofit/>
        </a:bodyPr>
        <a:lstStyle/>
        <a:p>
          <a:pPr marL="0" lvl="0" indent="0" algn="l" defTabSz="400050">
            <a:lnSpc>
              <a:spcPct val="90000"/>
            </a:lnSpc>
            <a:spcBef>
              <a:spcPct val="0"/>
            </a:spcBef>
            <a:spcAft>
              <a:spcPct val="35000"/>
            </a:spcAft>
            <a:buNone/>
          </a:pPr>
          <a:r>
            <a:rPr lang="es-CO" sz="900" b="1" kern="1200"/>
            <a:t>5. FASE DE FORMULACION</a:t>
          </a:r>
        </a:p>
      </dsp:txBody>
      <dsp:txXfrm>
        <a:off x="204773" y="6309572"/>
        <a:ext cx="2554225" cy="479482"/>
      </dsp:txXfrm>
    </dsp:sp>
    <dsp:sp modelId="{FA8C06B1-BAA1-4827-A601-D14B18466DB6}">
      <dsp:nvSpPr>
        <dsp:cNvPr id="0" name=""/>
        <dsp:cNvSpPr/>
      </dsp:nvSpPr>
      <dsp:spPr>
        <a:xfrm>
          <a:off x="0" y="7648753"/>
          <a:ext cx="3723005" cy="1134000"/>
        </a:xfrm>
        <a:prstGeom prst="rect">
          <a:avLst/>
        </a:prstGeom>
        <a:solidFill>
          <a:schemeClr val="lt1">
            <a:alpha val="90000"/>
            <a:hueOff val="0"/>
            <a:satOff val="0"/>
            <a:lumOff val="0"/>
            <a:alphaOff val="0"/>
          </a:schemeClr>
        </a:solidFill>
        <a:ln w="12700" cap="flat" cmpd="sng" algn="ctr">
          <a:solidFill>
            <a:schemeClr val="accent5">
              <a:hueOff val="-6127787"/>
              <a:satOff val="-8523"/>
              <a:lumOff val="-3268"/>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88947" tIns="270764" rIns="288947" bIns="64008" numCol="1" spcCol="1270" anchor="t" anchorCtr="0">
          <a:noAutofit/>
        </a:bodyPr>
        <a:lstStyle/>
        <a:p>
          <a:pPr marL="57150" lvl="1" indent="-57150" algn="l" defTabSz="400050">
            <a:lnSpc>
              <a:spcPct val="90000"/>
            </a:lnSpc>
            <a:spcBef>
              <a:spcPct val="0"/>
            </a:spcBef>
            <a:spcAft>
              <a:spcPct val="15000"/>
            </a:spcAft>
            <a:buChar char="•"/>
          </a:pPr>
          <a:r>
            <a:rPr lang="es-CO" sz="900" kern="1200"/>
            <a:t>Aprobación de los POF por Consejo Directivo de la autoridad ambiental competente</a:t>
          </a:r>
        </a:p>
        <a:p>
          <a:pPr marL="57150" lvl="1" indent="-57150" algn="l" defTabSz="400050">
            <a:lnSpc>
              <a:spcPct val="90000"/>
            </a:lnSpc>
            <a:spcBef>
              <a:spcPct val="0"/>
            </a:spcBef>
            <a:spcAft>
              <a:spcPct val="15000"/>
            </a:spcAft>
            <a:buChar char="•"/>
          </a:pPr>
          <a:r>
            <a:rPr lang="es-CO" sz="900" kern="1200"/>
            <a:t>Incorporación de los POF en el POA de la autoridad ambiental competente</a:t>
          </a:r>
        </a:p>
        <a:p>
          <a:pPr marL="57150" lvl="1" indent="-57150" algn="l" defTabSz="400050">
            <a:lnSpc>
              <a:spcPct val="90000"/>
            </a:lnSpc>
            <a:spcBef>
              <a:spcPct val="0"/>
            </a:spcBef>
            <a:spcAft>
              <a:spcPct val="15000"/>
            </a:spcAft>
            <a:buChar char="•"/>
          </a:pPr>
          <a:r>
            <a:rPr lang="es-CO" sz="900" kern="1200"/>
            <a:t>Desarrollo de planes, programas y proyectos de cada POF </a:t>
          </a:r>
        </a:p>
      </dsp:txBody>
      <dsp:txXfrm>
        <a:off x="0" y="7648753"/>
        <a:ext cx="3723005" cy="1134000"/>
      </dsp:txXfrm>
    </dsp:sp>
    <dsp:sp modelId="{4E9F94DE-8CF1-4FE7-9A6B-53CB416743FC}">
      <dsp:nvSpPr>
        <dsp:cNvPr id="0" name=""/>
        <dsp:cNvSpPr/>
      </dsp:nvSpPr>
      <dsp:spPr>
        <a:xfrm>
          <a:off x="186150" y="7384274"/>
          <a:ext cx="2606103" cy="531360"/>
        </a:xfrm>
        <a:prstGeom prst="roundRect">
          <a:avLst/>
        </a:prstGeom>
        <a:solidFill>
          <a:schemeClr val="accent5">
            <a:hueOff val="-6127787"/>
            <a:satOff val="-8523"/>
            <a:lumOff val="-3268"/>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8505" tIns="0" rIns="98505" bIns="0" numCol="1" spcCol="1270" anchor="ctr" anchorCtr="0">
          <a:noAutofit/>
        </a:bodyPr>
        <a:lstStyle/>
        <a:p>
          <a:pPr marL="0" lvl="0" indent="0" algn="l" defTabSz="400050">
            <a:lnSpc>
              <a:spcPct val="90000"/>
            </a:lnSpc>
            <a:spcBef>
              <a:spcPct val="0"/>
            </a:spcBef>
            <a:spcAft>
              <a:spcPct val="35000"/>
            </a:spcAft>
            <a:buNone/>
          </a:pPr>
          <a:r>
            <a:rPr lang="es-CO" sz="900" b="1" kern="1200"/>
            <a:t>6. FASE DE IMPLEMENTACION</a:t>
          </a:r>
        </a:p>
      </dsp:txBody>
      <dsp:txXfrm>
        <a:off x="212089" y="7410213"/>
        <a:ext cx="2554225" cy="479482"/>
      </dsp:txXfrm>
    </dsp:sp>
    <dsp:sp modelId="{77262FC2-D56C-47EC-A6D3-390D5DF0E708}">
      <dsp:nvSpPr>
        <dsp:cNvPr id="0" name=""/>
        <dsp:cNvSpPr/>
      </dsp:nvSpPr>
      <dsp:spPr>
        <a:xfrm>
          <a:off x="0" y="9132692"/>
          <a:ext cx="3723005" cy="864675"/>
        </a:xfrm>
        <a:prstGeom prst="rect">
          <a:avLst/>
        </a:prstGeom>
        <a:solidFill>
          <a:schemeClr val="lt1">
            <a:alpha val="90000"/>
            <a:hueOff val="0"/>
            <a:satOff val="0"/>
            <a:lumOff val="0"/>
            <a:alphaOff val="0"/>
          </a:schemeClr>
        </a:solidFill>
        <a:ln w="12700" cap="flat" cmpd="sng" algn="ctr">
          <a:solidFill>
            <a:schemeClr val="accent5">
              <a:hueOff val="-7353344"/>
              <a:satOff val="-10228"/>
              <a:lumOff val="-3922"/>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88947" tIns="270764" rIns="288947" bIns="64008" numCol="1" spcCol="1270" anchor="t" anchorCtr="0">
          <a:noAutofit/>
        </a:bodyPr>
        <a:lstStyle/>
        <a:p>
          <a:pPr marL="57150" lvl="1" indent="-57150" algn="l" defTabSz="400050">
            <a:lnSpc>
              <a:spcPct val="90000"/>
            </a:lnSpc>
            <a:spcBef>
              <a:spcPct val="0"/>
            </a:spcBef>
            <a:spcAft>
              <a:spcPct val="15000"/>
            </a:spcAft>
            <a:buChar char="•"/>
          </a:pPr>
          <a:r>
            <a:rPr lang="es-CO" sz="900" kern="1200"/>
            <a:t>Seguimiento a los POF</a:t>
          </a:r>
        </a:p>
        <a:p>
          <a:pPr marL="57150" lvl="1" indent="-57150" algn="l" defTabSz="400050">
            <a:lnSpc>
              <a:spcPct val="90000"/>
            </a:lnSpc>
            <a:spcBef>
              <a:spcPct val="0"/>
            </a:spcBef>
            <a:spcAft>
              <a:spcPct val="15000"/>
            </a:spcAft>
            <a:buChar char="•"/>
          </a:pPr>
          <a:r>
            <a:rPr lang="es-CO" sz="900" kern="1200"/>
            <a:t>Revisión y evaluación de los POF</a:t>
          </a:r>
        </a:p>
        <a:p>
          <a:pPr marL="57150" lvl="1" indent="-57150" algn="l" defTabSz="400050">
            <a:lnSpc>
              <a:spcPct val="90000"/>
            </a:lnSpc>
            <a:spcBef>
              <a:spcPct val="0"/>
            </a:spcBef>
            <a:spcAft>
              <a:spcPct val="15000"/>
            </a:spcAft>
            <a:buChar char="•"/>
          </a:pPr>
          <a:r>
            <a:rPr lang="es-CO" sz="900" kern="1200"/>
            <a:t>Actualización de los POF  </a:t>
          </a:r>
        </a:p>
      </dsp:txBody>
      <dsp:txXfrm>
        <a:off x="0" y="9132692"/>
        <a:ext cx="3723005" cy="864675"/>
      </dsp:txXfrm>
    </dsp:sp>
    <dsp:sp modelId="{0BB363C2-1000-4D63-89E1-75C121258685}">
      <dsp:nvSpPr>
        <dsp:cNvPr id="0" name=""/>
        <dsp:cNvSpPr/>
      </dsp:nvSpPr>
      <dsp:spPr>
        <a:xfrm>
          <a:off x="193465" y="8881154"/>
          <a:ext cx="2606103" cy="531360"/>
        </a:xfrm>
        <a:prstGeom prst="roundRect">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8505" tIns="0" rIns="98505" bIns="0" numCol="1" spcCol="1270" anchor="ctr" anchorCtr="0">
          <a:noAutofit/>
        </a:bodyPr>
        <a:lstStyle/>
        <a:p>
          <a:pPr marL="0" lvl="0" indent="0" algn="l" defTabSz="400050">
            <a:lnSpc>
              <a:spcPct val="90000"/>
            </a:lnSpc>
            <a:spcBef>
              <a:spcPct val="0"/>
            </a:spcBef>
            <a:spcAft>
              <a:spcPct val="35000"/>
            </a:spcAft>
            <a:buNone/>
          </a:pPr>
          <a:r>
            <a:rPr lang="es-CO" sz="900" b="1" kern="1200"/>
            <a:t>7. FASE DE SEGUIMIENTO Y ACTUALIZACION</a:t>
          </a:r>
        </a:p>
      </dsp:txBody>
      <dsp:txXfrm>
        <a:off x="219404" y="8907093"/>
        <a:ext cx="2554225" cy="479482"/>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png"/><Relationship Id="rId5" Type="http://schemas.openxmlformats.org/officeDocument/2006/relationships/image" Target="../media/image15.png"/><Relationship Id="rId4" Type="http://schemas.openxmlformats.org/officeDocument/2006/relationships/image" Target="../media/image1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8.png"/><Relationship Id="rId1" Type="http://schemas.openxmlformats.org/officeDocument/2006/relationships/image" Target="../media/image17.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0.png"/></Relationships>
</file>

<file path=xl/drawings/_rels/drawing17.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1.png"/><Relationship Id="rId2" Type="http://schemas.openxmlformats.org/officeDocument/2006/relationships/diagramData" Target="../diagrams/data1.xml"/><Relationship Id="rId1" Type="http://schemas.openxmlformats.org/officeDocument/2006/relationships/image" Target="../media/image2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3.png"/><Relationship Id="rId1" Type="http://schemas.openxmlformats.org/officeDocument/2006/relationships/image" Target="../media/image22.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5.png"/><Relationship Id="rId1" Type="http://schemas.openxmlformats.org/officeDocument/2006/relationships/image" Target="../media/image2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7.png"/><Relationship Id="rId1" Type="http://schemas.openxmlformats.org/officeDocument/2006/relationships/image" Target="../media/image26.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9.png"/><Relationship Id="rId1" Type="http://schemas.openxmlformats.org/officeDocument/2006/relationships/image" Target="../media/image28.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0.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3.png"/><Relationship Id="rId1" Type="http://schemas.openxmlformats.org/officeDocument/2006/relationships/image" Target="../media/image32.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5.png"/><Relationship Id="rId1" Type="http://schemas.openxmlformats.org/officeDocument/2006/relationships/image" Target="../media/image34.png"/></Relationships>
</file>

<file path=xl/drawings/_rels/drawing2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7.png"/><Relationship Id="rId1" Type="http://schemas.openxmlformats.org/officeDocument/2006/relationships/image" Target="../media/image36.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8.png"/></Relationships>
</file>

<file path=xl/drawings/_rels/drawing2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0.png"/><Relationship Id="rId1" Type="http://schemas.openxmlformats.org/officeDocument/2006/relationships/image" Target="../media/image39.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3.png"/></Relationships>
</file>

<file path=xl/drawings/_rels/drawing32.xml.rels><?xml version="1.0" encoding="UTF-8" standalone="yes"?>
<Relationships xmlns="http://schemas.openxmlformats.org/package/2006/relationships"><Relationship Id="rId3" Type="http://schemas.openxmlformats.org/officeDocument/2006/relationships/image" Target="../media/image46.png"/><Relationship Id="rId2" Type="http://schemas.openxmlformats.org/officeDocument/2006/relationships/image" Target="../media/image45.png"/><Relationship Id="rId1" Type="http://schemas.openxmlformats.org/officeDocument/2006/relationships/image" Target="../media/image44.png"/><Relationship Id="rId4"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8.png"/><Relationship Id="rId1" Type="http://schemas.openxmlformats.org/officeDocument/2006/relationships/image" Target="../media/image47.png"/></Relationships>
</file>

<file path=xl/drawings/drawing1.xml><?xml version="1.0" encoding="utf-8"?>
<xdr:wsDr xmlns:xdr="http://schemas.openxmlformats.org/drawingml/2006/spreadsheetDrawing" xmlns:a="http://schemas.openxmlformats.org/drawingml/2006/main">
  <xdr:twoCellAnchor>
    <xdr:from>
      <xdr:col>0</xdr:col>
      <xdr:colOff>119063</xdr:colOff>
      <xdr:row>0</xdr:row>
      <xdr:rowOff>107157</xdr:rowOff>
    </xdr:from>
    <xdr:to>
      <xdr:col>1</xdr:col>
      <xdr:colOff>571501</xdr:colOff>
      <xdr:row>0</xdr:row>
      <xdr:rowOff>1750220</xdr:rowOff>
    </xdr:to>
    <xdr:pic>
      <xdr:nvPicPr>
        <xdr:cNvPr id="4" name="1 Imagen" descr="ESCUDO-transp-lema-blanco.pn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119063" y="107157"/>
          <a:ext cx="1109663" cy="1643063"/>
        </a:xfrm>
        <a:prstGeom prst="rect">
          <a:avLst/>
        </a:prstGeom>
        <a:noFill/>
        <a:ln w="9525">
          <a:noFill/>
          <a:miter lim="800000"/>
          <a:headEnd/>
          <a:tailEnd/>
        </a:ln>
      </xdr:spPr>
    </xdr:pic>
    <xdr:clientData/>
  </xdr:twoCellAnchor>
  <xdr:twoCellAnchor>
    <xdr:from>
      <xdr:col>1</xdr:col>
      <xdr:colOff>647700</xdr:colOff>
      <xdr:row>0</xdr:row>
      <xdr:rowOff>381000</xdr:rowOff>
    </xdr:from>
    <xdr:to>
      <xdr:col>4</xdr:col>
      <xdr:colOff>59531</xdr:colOff>
      <xdr:row>0</xdr:row>
      <xdr:rowOff>1440656</xdr:rowOff>
    </xdr:to>
    <xdr:sp macro="" textlink="">
      <xdr:nvSpPr>
        <xdr:cNvPr id="5" name="5 CuadroTexto">
          <a:extLst>
            <a:ext uri="{FF2B5EF4-FFF2-40B4-BE49-F238E27FC236}">
              <a16:creationId xmlns:a16="http://schemas.microsoft.com/office/drawing/2014/main" id="{00000000-0008-0000-0400-000005000000}"/>
            </a:ext>
          </a:extLst>
        </xdr:cNvPr>
        <xdr:cNvSpPr txBox="1"/>
      </xdr:nvSpPr>
      <xdr:spPr bwMode="auto">
        <a:xfrm>
          <a:off x="1304925" y="381000"/>
          <a:ext cx="2412206" cy="1059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1581150</xdr:rowOff>
    </xdr:to>
    <xdr:pic>
      <xdr:nvPicPr>
        <xdr:cNvPr id="2" name="1 Imagen" descr="ESCUDO-transp-lema-blanco.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96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1266825</xdr:colOff>
      <xdr:row>0</xdr:row>
      <xdr:rowOff>428625</xdr:rowOff>
    </xdr:from>
    <xdr:to>
      <xdr:col>1</xdr:col>
      <xdr:colOff>3609975</xdr:colOff>
      <xdr:row>1</xdr:row>
      <xdr:rowOff>0</xdr:rowOff>
    </xdr:to>
    <xdr:sp macro="" textlink="">
      <xdr:nvSpPr>
        <xdr:cNvPr id="3" name="3 CuadroTexto">
          <a:extLst>
            <a:ext uri="{FF2B5EF4-FFF2-40B4-BE49-F238E27FC236}">
              <a16:creationId xmlns:a16="http://schemas.microsoft.com/office/drawing/2014/main" id="{00000000-0008-0000-0500-000003000000}"/>
            </a:ext>
          </a:extLst>
        </xdr:cNvPr>
        <xdr:cNvSpPr txBox="1"/>
      </xdr:nvSpPr>
      <xdr:spPr bwMode="auto">
        <a:xfrm>
          <a:off x="1266825" y="428625"/>
          <a:ext cx="4619625"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General de Ordenamiento Ambiental Territorial y Coordinación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2484119</xdr:colOff>
      <xdr:row>0</xdr:row>
      <xdr:rowOff>459105</xdr:rowOff>
    </xdr:from>
    <xdr:to>
      <xdr:col>2</xdr:col>
      <xdr:colOff>4261657</xdr:colOff>
      <xdr:row>0</xdr:row>
      <xdr:rowOff>1282065</xdr:rowOff>
    </xdr:to>
    <xdr:sp macro="" textlink="">
      <xdr:nvSpPr>
        <xdr:cNvPr id="5" name="3 CuadroTexto">
          <a:extLst>
            <a:ext uri="{FF2B5EF4-FFF2-40B4-BE49-F238E27FC236}">
              <a16:creationId xmlns:a16="http://schemas.microsoft.com/office/drawing/2014/main" id="{2EB5208E-4F19-4301-8C3A-DD165CDFA069}"/>
            </a:ext>
          </a:extLst>
        </xdr:cNvPr>
        <xdr:cNvSpPr txBox="1"/>
      </xdr:nvSpPr>
      <xdr:spPr bwMode="auto">
        <a:xfrm>
          <a:off x="2874644" y="459105"/>
          <a:ext cx="4730288" cy="822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s-CO" sz="1800" b="1">
              <a:solidFill>
                <a:schemeClr val="accent6"/>
              </a:solidFill>
              <a:latin typeface="Arial Narrow" pitchFamily="34" charset="0"/>
            </a:rPr>
            <a:t>Ministerio</a:t>
          </a:r>
          <a:r>
            <a:rPr lang="es-CO" sz="1800" b="1" baseline="0">
              <a:solidFill>
                <a:schemeClr val="accent6"/>
              </a:solidFill>
              <a:latin typeface="Arial Narrow" pitchFamily="34" charset="0"/>
            </a:rPr>
            <a:t> de Ambiente y Desarrollo Sostenible</a:t>
          </a:r>
        </a:p>
        <a:p>
          <a:pPr algn="ctr"/>
          <a:r>
            <a:rPr lang="es-CO" sz="1400" baseline="0">
              <a:solidFill>
                <a:schemeClr val="accent6"/>
              </a:solidFill>
              <a:latin typeface="Arial Narrow" pitchFamily="34" charset="0"/>
            </a:rPr>
            <a:t>Dirección de Ordenamiento Ambiental Territorial y Sistema Nacional Ambiental.</a:t>
          </a:r>
        </a:p>
      </xdr:txBody>
    </xdr:sp>
    <xdr:clientData/>
  </xdr:twoCellAnchor>
  <xdr:twoCellAnchor editAs="oneCell">
    <xdr:from>
      <xdr:col>0</xdr:col>
      <xdr:colOff>0</xdr:colOff>
      <xdr:row>0</xdr:row>
      <xdr:rowOff>9525</xdr:rowOff>
    </xdr:from>
    <xdr:to>
      <xdr:col>1</xdr:col>
      <xdr:colOff>2391410</xdr:colOff>
      <xdr:row>0</xdr:row>
      <xdr:rowOff>1229994</xdr:rowOff>
    </xdr:to>
    <xdr:pic>
      <xdr:nvPicPr>
        <xdr:cNvPr id="6" name="Imagen 5">
          <a:extLst>
            <a:ext uri="{FF2B5EF4-FFF2-40B4-BE49-F238E27FC236}">
              <a16:creationId xmlns:a16="http://schemas.microsoft.com/office/drawing/2014/main" id="{CAC57258-260B-477D-82C2-1C8381DD98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2775585" cy="1220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1581150</xdr:rowOff>
    </xdr:to>
    <xdr:pic>
      <xdr:nvPicPr>
        <xdr:cNvPr id="2" name="1 Imagen" descr="ESCUDO-transp-lema-blanco.png">
          <a:extLst>
            <a:ext uri="{FF2B5EF4-FFF2-40B4-BE49-F238E27FC236}">
              <a16:creationId xmlns:a16="http://schemas.microsoft.com/office/drawing/2014/main" id="{27B338D6-9709-4901-8716-E5FE67DCD1E1}"/>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1209675" cy="1581150"/>
        </a:xfrm>
        <a:prstGeom prst="rect">
          <a:avLst/>
        </a:prstGeom>
        <a:noFill/>
        <a:ln w="9525">
          <a:noFill/>
          <a:miter lim="800000"/>
          <a:headEnd/>
          <a:tailEnd/>
        </a:ln>
      </xdr:spPr>
    </xdr:pic>
    <xdr:clientData/>
  </xdr:twoCellAnchor>
  <xdr:twoCellAnchor>
    <xdr:from>
      <xdr:col>0</xdr:col>
      <xdr:colOff>1266825</xdr:colOff>
      <xdr:row>0</xdr:row>
      <xdr:rowOff>428625</xdr:rowOff>
    </xdr:from>
    <xdr:to>
      <xdr:col>1</xdr:col>
      <xdr:colOff>2924175</xdr:colOff>
      <xdr:row>0</xdr:row>
      <xdr:rowOff>1200150</xdr:rowOff>
    </xdr:to>
    <xdr:sp macro="" textlink="">
      <xdr:nvSpPr>
        <xdr:cNvPr id="3" name="3 CuadroTexto">
          <a:extLst>
            <a:ext uri="{FF2B5EF4-FFF2-40B4-BE49-F238E27FC236}">
              <a16:creationId xmlns:a16="http://schemas.microsoft.com/office/drawing/2014/main" id="{F06BD9D9-8C5F-4C3C-A250-C9070966D51A}"/>
            </a:ext>
          </a:extLst>
        </xdr:cNvPr>
        <xdr:cNvSpPr txBox="1"/>
      </xdr:nvSpPr>
      <xdr:spPr bwMode="auto">
        <a:xfrm>
          <a:off x="1266825" y="428625"/>
          <a:ext cx="4819650"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4545</xdr:colOff>
      <xdr:row>0</xdr:row>
      <xdr:rowOff>48558</xdr:rowOff>
    </xdr:from>
    <xdr:to>
      <xdr:col>19</xdr:col>
      <xdr:colOff>2000250</xdr:colOff>
      <xdr:row>2</xdr:row>
      <xdr:rowOff>126999</xdr:rowOff>
    </xdr:to>
    <xdr:sp macro="" textlink="">
      <xdr:nvSpPr>
        <xdr:cNvPr id="2" name="3 CuadroTexto">
          <a:extLst>
            <a:ext uri="{FF2B5EF4-FFF2-40B4-BE49-F238E27FC236}">
              <a16:creationId xmlns:a16="http://schemas.microsoft.com/office/drawing/2014/main" id="{BB281633-43B5-4588-9834-8B5F05212A5E}"/>
            </a:ext>
          </a:extLst>
        </xdr:cNvPr>
        <xdr:cNvSpPr txBox="1"/>
      </xdr:nvSpPr>
      <xdr:spPr bwMode="auto">
        <a:xfrm>
          <a:off x="5243295" y="48558"/>
          <a:ext cx="4895538" cy="1845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s-CO" sz="2800" b="1">
              <a:solidFill>
                <a:schemeClr val="accent6"/>
              </a:solidFill>
              <a:latin typeface="Arial Narrow" pitchFamily="34" charset="0"/>
            </a:rPr>
            <a:t>Ministerio</a:t>
          </a:r>
          <a:r>
            <a:rPr lang="es-CO" sz="2800" b="1" baseline="0">
              <a:solidFill>
                <a:schemeClr val="accent6"/>
              </a:solidFill>
              <a:latin typeface="Arial Narrow" pitchFamily="34" charset="0"/>
            </a:rPr>
            <a:t> de Ambiente y Desarrollo Sostenible</a:t>
          </a:r>
        </a:p>
        <a:p>
          <a:pPr algn="ctr"/>
          <a:r>
            <a:rPr lang="es-CO" sz="2000" baseline="0">
              <a:solidFill>
                <a:schemeClr val="accent6"/>
              </a:solidFill>
              <a:latin typeface="Arial Narrow" pitchFamily="34" charset="0"/>
            </a:rPr>
            <a:t>Dirección de Ordenamiento Ambiental Territorial y Sistema Nacional Ambiental</a:t>
          </a:r>
        </a:p>
      </xdr:txBody>
    </xdr:sp>
    <xdr:clientData/>
  </xdr:twoCellAnchor>
  <xdr:twoCellAnchor editAs="oneCell">
    <xdr:from>
      <xdr:col>0</xdr:col>
      <xdr:colOff>0</xdr:colOff>
      <xdr:row>0</xdr:row>
      <xdr:rowOff>1</xdr:rowOff>
    </xdr:from>
    <xdr:to>
      <xdr:col>1</xdr:col>
      <xdr:colOff>312964</xdr:colOff>
      <xdr:row>0</xdr:row>
      <xdr:rowOff>1066665</xdr:rowOff>
    </xdr:to>
    <xdr:pic>
      <xdr:nvPicPr>
        <xdr:cNvPr id="3" name="Imagen 2">
          <a:extLst>
            <a:ext uri="{FF2B5EF4-FFF2-40B4-BE49-F238E27FC236}">
              <a16:creationId xmlns:a16="http://schemas.microsoft.com/office/drawing/2014/main" id="{28B7746E-97ED-45BA-973A-E76098C9FDF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196" b="18769"/>
        <a:stretch/>
      </xdr:blipFill>
      <xdr:spPr bwMode="auto">
        <a:xfrm>
          <a:off x="0" y="1"/>
          <a:ext cx="3538764" cy="1066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2636519</xdr:colOff>
      <xdr:row>0</xdr:row>
      <xdr:rowOff>449580</xdr:rowOff>
    </xdr:from>
    <xdr:to>
      <xdr:col>6</xdr:col>
      <xdr:colOff>183369</xdr:colOff>
      <xdr:row>0</xdr:row>
      <xdr:rowOff>1224915</xdr:rowOff>
    </xdr:to>
    <xdr:sp macro="" textlink="">
      <xdr:nvSpPr>
        <xdr:cNvPr id="5" name="3 CuadroTexto">
          <a:extLst>
            <a:ext uri="{FF2B5EF4-FFF2-40B4-BE49-F238E27FC236}">
              <a16:creationId xmlns:a16="http://schemas.microsoft.com/office/drawing/2014/main" id="{F54D0D89-89F6-4335-AEF4-D075B512ADBC}"/>
            </a:ext>
          </a:extLst>
        </xdr:cNvPr>
        <xdr:cNvSpPr txBox="1"/>
      </xdr:nvSpPr>
      <xdr:spPr bwMode="auto">
        <a:xfrm>
          <a:off x="2874644" y="449580"/>
          <a:ext cx="4730288" cy="775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s-CO" sz="1800" b="1">
              <a:solidFill>
                <a:schemeClr val="accent6"/>
              </a:solidFill>
              <a:latin typeface="Arial Narrow" pitchFamily="34" charset="0"/>
            </a:rPr>
            <a:t>Ministerio</a:t>
          </a:r>
          <a:r>
            <a:rPr lang="es-CO" sz="1800" b="1" baseline="0">
              <a:solidFill>
                <a:schemeClr val="accent6"/>
              </a:solidFill>
              <a:latin typeface="Arial Narrow" pitchFamily="34" charset="0"/>
            </a:rPr>
            <a:t> de Ambiente y Desarrollo Sostenible</a:t>
          </a:r>
        </a:p>
        <a:p>
          <a:pPr algn="ctr"/>
          <a:r>
            <a:rPr lang="es-CO" sz="1400" baseline="0">
              <a:solidFill>
                <a:schemeClr val="accent6"/>
              </a:solidFill>
              <a:latin typeface="Arial Narrow" pitchFamily="34" charset="0"/>
            </a:rPr>
            <a:t>Dirección de Ordenamiento Ambiental Territorial y Sistema Nacional Ambiental.</a:t>
          </a:r>
        </a:p>
      </xdr:txBody>
    </xdr:sp>
    <xdr:clientData/>
  </xdr:twoCellAnchor>
  <xdr:twoCellAnchor editAs="oneCell">
    <xdr:from>
      <xdr:col>0</xdr:col>
      <xdr:colOff>0</xdr:colOff>
      <xdr:row>0</xdr:row>
      <xdr:rowOff>0</xdr:rowOff>
    </xdr:from>
    <xdr:to>
      <xdr:col>1</xdr:col>
      <xdr:colOff>2537460</xdr:colOff>
      <xdr:row>0</xdr:row>
      <xdr:rowOff>1220469</xdr:rowOff>
    </xdr:to>
    <xdr:pic>
      <xdr:nvPicPr>
        <xdr:cNvPr id="6" name="Imagen 5">
          <a:extLst>
            <a:ext uri="{FF2B5EF4-FFF2-40B4-BE49-F238E27FC236}">
              <a16:creationId xmlns:a16="http://schemas.microsoft.com/office/drawing/2014/main" id="{44BB5BAF-6963-4230-9B0C-08DB42F092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75585" cy="1220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167</xdr:row>
      <xdr:rowOff>167640</xdr:rowOff>
    </xdr:from>
    <xdr:to>
      <xdr:col>5</xdr:col>
      <xdr:colOff>84107</xdr:colOff>
      <xdr:row>168</xdr:row>
      <xdr:rowOff>121932</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1580" y="27637740"/>
          <a:ext cx="3314987" cy="137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373381</xdr:colOff>
      <xdr:row>202</xdr:row>
      <xdr:rowOff>38100</xdr:rowOff>
    </xdr:from>
    <xdr:to>
      <xdr:col>3</xdr:col>
      <xdr:colOff>1257378</xdr:colOff>
      <xdr:row>203</xdr:row>
      <xdr:rowOff>68598</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84961" y="34404300"/>
          <a:ext cx="883997" cy="213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137161</xdr:colOff>
      <xdr:row>210</xdr:row>
      <xdr:rowOff>38100</xdr:rowOff>
    </xdr:from>
    <xdr:to>
      <xdr:col>3</xdr:col>
      <xdr:colOff>1691776</xdr:colOff>
      <xdr:row>210</xdr:row>
      <xdr:rowOff>335306</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48741" y="35684460"/>
          <a:ext cx="1554615"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228601</xdr:colOff>
      <xdr:row>102</xdr:row>
      <xdr:rowOff>53340</xdr:rowOff>
    </xdr:from>
    <xdr:to>
      <xdr:col>5</xdr:col>
      <xdr:colOff>312708</xdr:colOff>
      <xdr:row>102</xdr:row>
      <xdr:rowOff>190512</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40181" y="13586460"/>
          <a:ext cx="3314987" cy="137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0</xdr:row>
      <xdr:rowOff>1261675</xdr:rowOff>
    </xdr:to>
    <xdr:grpSp>
      <xdr:nvGrpSpPr>
        <xdr:cNvPr id="6" name="1 Grupo">
          <a:extLst>
            <a:ext uri="{FF2B5EF4-FFF2-40B4-BE49-F238E27FC236}">
              <a16:creationId xmlns:a16="http://schemas.microsoft.com/office/drawing/2014/main" id="{00000000-0008-0000-0900-000006000000}"/>
            </a:ext>
          </a:extLst>
        </xdr:cNvPr>
        <xdr:cNvGrpSpPr>
          <a:grpSpLocks/>
        </xdr:cNvGrpSpPr>
      </xdr:nvGrpSpPr>
      <xdr:grpSpPr bwMode="auto">
        <a:xfrm>
          <a:off x="0" y="0"/>
          <a:ext cx="5717338" cy="1261675"/>
          <a:chOff x="57150" y="47625"/>
          <a:chExt cx="6316603" cy="1200288"/>
        </a:xfrm>
      </xdr:grpSpPr>
      <xdr:pic>
        <xdr:nvPicPr>
          <xdr:cNvPr id="7" name="1 Imagen" descr="ESCUDO-transp-lema-blanco.png">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4"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8" name="3 CuadroTexto">
            <a:extLst>
              <a:ext uri="{FF2B5EF4-FFF2-40B4-BE49-F238E27FC236}">
                <a16:creationId xmlns:a16="http://schemas.microsoft.com/office/drawing/2014/main" id="{00000000-0008-0000-0900-000008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601981</xdr:colOff>
      <xdr:row>69</xdr:row>
      <xdr:rowOff>0</xdr:rowOff>
    </xdr:from>
    <xdr:to>
      <xdr:col>3</xdr:col>
      <xdr:colOff>2065148</xdr:colOff>
      <xdr:row>70</xdr:row>
      <xdr:rowOff>83843</xdr:rowOff>
    </xdr:to>
    <xdr:pic>
      <xdr:nvPicPr>
        <xdr:cNvPr id="2" name="Imagen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89761" y="16245840"/>
          <a:ext cx="1463167"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00000000-0008-0000-0A00-000003000000}"/>
            </a:ext>
          </a:extLst>
        </xdr:cNvPr>
        <xdr:cNvGrpSpPr>
          <a:grpSpLocks/>
        </xdr:cNvGrpSpPr>
      </xdr:nvGrpSpPr>
      <xdr:grpSpPr bwMode="auto">
        <a:xfrm>
          <a:off x="0" y="0"/>
          <a:ext cx="5653838" cy="1280725"/>
          <a:chOff x="57150" y="47625"/>
          <a:chExt cx="6316603" cy="1200288"/>
        </a:xfrm>
      </xdr:grpSpPr>
      <xdr:pic>
        <xdr:nvPicPr>
          <xdr:cNvPr id="4" name="1 Imagen" descr="ESCUDO-transp-lema-blanco.png">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00000000-0008-0000-0A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186612</xdr:colOff>
      <xdr:row>61</xdr:row>
      <xdr:rowOff>124408</xdr:rowOff>
    </xdr:from>
    <xdr:to>
      <xdr:col>2</xdr:col>
      <xdr:colOff>1772319</xdr:colOff>
      <xdr:row>63</xdr:row>
      <xdr:rowOff>23241</xdr:rowOff>
    </xdr:to>
    <xdr:pic>
      <xdr:nvPicPr>
        <xdr:cNvPr id="2" name="Imagen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9592" y="19244388"/>
          <a:ext cx="1585707" cy="272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00000000-0008-0000-0B00-000003000000}"/>
            </a:ext>
          </a:extLst>
        </xdr:cNvPr>
        <xdr:cNvGrpSpPr>
          <a:grpSpLocks/>
        </xdr:cNvGrpSpPr>
      </xdr:nvGrpSpPr>
      <xdr:grpSpPr bwMode="auto">
        <a:xfrm>
          <a:off x="0" y="0"/>
          <a:ext cx="5571288" cy="1280725"/>
          <a:chOff x="57150" y="47625"/>
          <a:chExt cx="6316603" cy="1200288"/>
        </a:xfrm>
      </xdr:grpSpPr>
      <xdr:pic>
        <xdr:nvPicPr>
          <xdr:cNvPr id="4" name="1 Imagen" descr="ESCUDO-transp-lema-blanco.png">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00000000-0008-0000-0B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548640</xdr:colOff>
      <xdr:row>62</xdr:row>
      <xdr:rowOff>160020</xdr:rowOff>
    </xdr:from>
    <xdr:to>
      <xdr:col>2</xdr:col>
      <xdr:colOff>1714601</xdr:colOff>
      <xdr:row>64</xdr:row>
      <xdr:rowOff>60983</xdr:rowOff>
    </xdr:to>
    <xdr:pic>
      <xdr:nvPicPr>
        <xdr:cNvPr id="2" name="Imagen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0220" y="20193000"/>
          <a:ext cx="1165961"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00000000-0008-0000-0C00-000003000000}"/>
            </a:ext>
          </a:extLst>
        </xdr:cNvPr>
        <xdr:cNvGrpSpPr>
          <a:grpSpLocks/>
        </xdr:cNvGrpSpPr>
      </xdr:nvGrpSpPr>
      <xdr:grpSpPr bwMode="auto">
        <a:xfrm>
          <a:off x="0" y="0"/>
          <a:ext cx="5571288" cy="1280725"/>
          <a:chOff x="57150" y="47625"/>
          <a:chExt cx="6316603" cy="1200288"/>
        </a:xfrm>
      </xdr:grpSpPr>
      <xdr:pic>
        <xdr:nvPicPr>
          <xdr:cNvPr id="4" name="1 Imagen" descr="ESCUDO-transp-lema-blanco.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00000000-0008-0000-0C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381000</xdr:colOff>
      <xdr:row>66</xdr:row>
      <xdr:rowOff>160020</xdr:rowOff>
    </xdr:from>
    <xdr:to>
      <xdr:col>2</xdr:col>
      <xdr:colOff>2065166</xdr:colOff>
      <xdr:row>68</xdr:row>
      <xdr:rowOff>60983</xdr:rowOff>
    </xdr:to>
    <xdr:pic>
      <xdr:nvPicPr>
        <xdr:cNvPr id="2" name="Imagen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92580" y="21983700"/>
          <a:ext cx="1684166"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00000000-0008-0000-0D00-000003000000}"/>
            </a:ext>
          </a:extLst>
        </xdr:cNvPr>
        <xdr:cNvGrpSpPr>
          <a:grpSpLocks/>
        </xdr:cNvGrpSpPr>
      </xdr:nvGrpSpPr>
      <xdr:grpSpPr bwMode="auto">
        <a:xfrm>
          <a:off x="0" y="0"/>
          <a:ext cx="5571288" cy="1280725"/>
          <a:chOff x="57150" y="47625"/>
          <a:chExt cx="6316603" cy="1200288"/>
        </a:xfrm>
      </xdr:grpSpPr>
      <xdr:pic>
        <xdr:nvPicPr>
          <xdr:cNvPr id="4" name="1 Imagen" descr="ESCUDO-transp-lema-blanco.png">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00000000-0008-0000-0D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30481</xdr:colOff>
      <xdr:row>87</xdr:row>
      <xdr:rowOff>144780</xdr:rowOff>
    </xdr:from>
    <xdr:to>
      <xdr:col>2</xdr:col>
      <xdr:colOff>2372310</xdr:colOff>
      <xdr:row>87</xdr:row>
      <xdr:rowOff>240800</xdr:rowOff>
    </xdr:to>
    <xdr:pic>
      <xdr:nvPicPr>
        <xdr:cNvPr id="2" name="Imagen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2061" y="21252180"/>
          <a:ext cx="2341829" cy="9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411481</xdr:colOff>
      <xdr:row>98</xdr:row>
      <xdr:rowOff>0</xdr:rowOff>
    </xdr:from>
    <xdr:to>
      <xdr:col>2</xdr:col>
      <xdr:colOff>1718424</xdr:colOff>
      <xdr:row>99</xdr:row>
      <xdr:rowOff>3826</xdr:rowOff>
    </xdr:to>
    <xdr:pic>
      <xdr:nvPicPr>
        <xdr:cNvPr id="3" name="Imagen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3061" y="25534620"/>
          <a:ext cx="1306943" cy="186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624841</xdr:colOff>
      <xdr:row>104</xdr:row>
      <xdr:rowOff>15240</xdr:rowOff>
    </xdr:from>
    <xdr:to>
      <xdr:col>2</xdr:col>
      <xdr:colOff>1654392</xdr:colOff>
      <xdr:row>105</xdr:row>
      <xdr:rowOff>19066</xdr:rowOff>
    </xdr:to>
    <xdr:pic>
      <xdr:nvPicPr>
        <xdr:cNvPr id="4" name="Imagen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36421" y="27104340"/>
          <a:ext cx="1029551" cy="186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594360</xdr:colOff>
      <xdr:row>110</xdr:row>
      <xdr:rowOff>144780</xdr:rowOff>
    </xdr:from>
    <xdr:to>
      <xdr:col>2</xdr:col>
      <xdr:colOff>1655918</xdr:colOff>
      <xdr:row>111</xdr:row>
      <xdr:rowOff>148606</xdr:rowOff>
    </xdr:to>
    <xdr:pic>
      <xdr:nvPicPr>
        <xdr:cNvPr id="5" name="Imagen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5940" y="28635960"/>
          <a:ext cx="1061558" cy="186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365760</xdr:colOff>
      <xdr:row>117</xdr:row>
      <xdr:rowOff>53341</xdr:rowOff>
    </xdr:from>
    <xdr:to>
      <xdr:col>2</xdr:col>
      <xdr:colOff>2206150</xdr:colOff>
      <xdr:row>118</xdr:row>
      <xdr:rowOff>41164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77340" y="30556201"/>
          <a:ext cx="1840390" cy="170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7" name="1 Grupo">
          <a:extLst>
            <a:ext uri="{FF2B5EF4-FFF2-40B4-BE49-F238E27FC236}">
              <a16:creationId xmlns:a16="http://schemas.microsoft.com/office/drawing/2014/main" id="{00000000-0008-0000-0E00-000007000000}"/>
            </a:ext>
          </a:extLst>
        </xdr:cNvPr>
        <xdr:cNvGrpSpPr>
          <a:grpSpLocks/>
        </xdr:cNvGrpSpPr>
      </xdr:nvGrpSpPr>
      <xdr:grpSpPr bwMode="auto">
        <a:xfrm>
          <a:off x="0" y="0"/>
          <a:ext cx="5818938" cy="1280725"/>
          <a:chOff x="57150" y="47625"/>
          <a:chExt cx="6316603" cy="1200288"/>
        </a:xfrm>
      </xdr:grpSpPr>
      <xdr:pic>
        <xdr:nvPicPr>
          <xdr:cNvPr id="8" name="1 Imagen" descr="ESCUDO-transp-lema-blanco.png">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6"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9" name="3 CuadroTexto">
            <a:extLst>
              <a:ext uri="{FF2B5EF4-FFF2-40B4-BE49-F238E27FC236}">
                <a16:creationId xmlns:a16="http://schemas.microsoft.com/office/drawing/2014/main" id="{00000000-0008-0000-0E00-000009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518160</xdr:colOff>
      <xdr:row>91</xdr:row>
      <xdr:rowOff>0</xdr:rowOff>
    </xdr:from>
    <xdr:to>
      <xdr:col>2</xdr:col>
      <xdr:colOff>1920362</xdr:colOff>
      <xdr:row>92</xdr:row>
      <xdr:rowOff>83843</xdr:rowOff>
    </xdr:to>
    <xdr:pic>
      <xdr:nvPicPr>
        <xdr:cNvPr id="2" name="Imagen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28696920"/>
          <a:ext cx="1402202"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00000000-0008-0000-0F00-000003000000}"/>
            </a:ext>
          </a:extLst>
        </xdr:cNvPr>
        <xdr:cNvGrpSpPr>
          <a:grpSpLocks/>
        </xdr:cNvGrpSpPr>
      </xdr:nvGrpSpPr>
      <xdr:grpSpPr bwMode="auto">
        <a:xfrm>
          <a:off x="0" y="0"/>
          <a:ext cx="5571288" cy="1280725"/>
          <a:chOff x="57150" y="47625"/>
          <a:chExt cx="6316603" cy="1200288"/>
        </a:xfrm>
      </xdr:grpSpPr>
      <xdr:pic>
        <xdr:nvPicPr>
          <xdr:cNvPr id="4" name="1 Imagen" descr="ESCUDO-transp-lema-blanco.png">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00000000-0008-0000-0F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640080</xdr:colOff>
      <xdr:row>82</xdr:row>
      <xdr:rowOff>38100</xdr:rowOff>
    </xdr:from>
    <xdr:to>
      <xdr:col>2</xdr:col>
      <xdr:colOff>1680300</xdr:colOff>
      <xdr:row>83</xdr:row>
      <xdr:rowOff>68598</xdr:rowOff>
    </xdr:to>
    <xdr:pic>
      <xdr:nvPicPr>
        <xdr:cNvPr id="2" name="Imagen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51660" y="29131260"/>
          <a:ext cx="1040220" cy="213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647700</xdr:colOff>
      <xdr:row>89</xdr:row>
      <xdr:rowOff>419100</xdr:rowOff>
    </xdr:from>
    <xdr:to>
      <xdr:col>2</xdr:col>
      <xdr:colOff>1752696</xdr:colOff>
      <xdr:row>91</xdr:row>
      <xdr:rowOff>152432</xdr:rowOff>
    </xdr:to>
    <xdr:pic>
      <xdr:nvPicPr>
        <xdr:cNvPr id="3" name="Imagen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59280" y="32285940"/>
          <a:ext cx="1104996"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00000000-0008-0000-1000-000004000000}"/>
            </a:ext>
          </a:extLst>
        </xdr:cNvPr>
        <xdr:cNvGrpSpPr>
          <a:grpSpLocks/>
        </xdr:cNvGrpSpPr>
      </xdr:nvGrpSpPr>
      <xdr:grpSpPr bwMode="auto">
        <a:xfrm>
          <a:off x="0" y="0"/>
          <a:ext cx="5571288" cy="1280725"/>
          <a:chOff x="57150" y="47625"/>
          <a:chExt cx="6316603" cy="1200288"/>
        </a:xfrm>
      </xdr:grpSpPr>
      <xdr:pic>
        <xdr:nvPicPr>
          <xdr:cNvPr id="5" name="1 Imagen" descr="ESCUDO-transp-lema-blanco.png">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00000000-0008-0000-10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548641</xdr:colOff>
      <xdr:row>145</xdr:row>
      <xdr:rowOff>15240</xdr:rowOff>
    </xdr:from>
    <xdr:to>
      <xdr:col>2</xdr:col>
      <xdr:colOff>2088014</xdr:colOff>
      <xdr:row>146</xdr:row>
      <xdr:rowOff>137186</xdr:rowOff>
    </xdr:to>
    <xdr:pic>
      <xdr:nvPicPr>
        <xdr:cNvPr id="2" name="Imagen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0221" y="37421820"/>
          <a:ext cx="1539373" cy="3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00000000-0008-0000-1100-000003000000}"/>
            </a:ext>
          </a:extLst>
        </xdr:cNvPr>
        <xdr:cNvGrpSpPr>
          <a:grpSpLocks/>
        </xdr:cNvGrpSpPr>
      </xdr:nvGrpSpPr>
      <xdr:grpSpPr bwMode="auto">
        <a:xfrm>
          <a:off x="0" y="0"/>
          <a:ext cx="5571288" cy="1280725"/>
          <a:chOff x="57150" y="47625"/>
          <a:chExt cx="6316603" cy="1200288"/>
        </a:xfrm>
      </xdr:grpSpPr>
      <xdr:pic>
        <xdr:nvPicPr>
          <xdr:cNvPr id="4" name="1 Imagen" descr="ESCUDO-transp-lema-blanco.png">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00000000-0008-0000-11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556261</xdr:colOff>
      <xdr:row>79</xdr:row>
      <xdr:rowOff>30480</xdr:rowOff>
    </xdr:from>
    <xdr:to>
      <xdr:col>2</xdr:col>
      <xdr:colOff>2187082</xdr:colOff>
      <xdr:row>80</xdr:row>
      <xdr:rowOff>129564</xdr:rowOff>
    </xdr:to>
    <xdr:pic>
      <xdr:nvPicPr>
        <xdr:cNvPr id="2" name="Imagen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7841" y="20139660"/>
          <a:ext cx="1630821" cy="281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00000000-0008-0000-1200-000003000000}"/>
            </a:ext>
          </a:extLst>
        </xdr:cNvPr>
        <xdr:cNvGrpSpPr>
          <a:grpSpLocks/>
        </xdr:cNvGrpSpPr>
      </xdr:nvGrpSpPr>
      <xdr:grpSpPr bwMode="auto">
        <a:xfrm>
          <a:off x="0" y="0"/>
          <a:ext cx="5571288" cy="1280725"/>
          <a:chOff x="57150" y="47625"/>
          <a:chExt cx="6316603" cy="1200288"/>
        </a:xfrm>
      </xdr:grpSpPr>
      <xdr:pic>
        <xdr:nvPicPr>
          <xdr:cNvPr id="4" name="1 Imagen" descr="ESCUDO-transp-lema-blanco.png">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00000000-0008-0000-12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472440</xdr:colOff>
      <xdr:row>84</xdr:row>
      <xdr:rowOff>15240</xdr:rowOff>
    </xdr:from>
    <xdr:to>
      <xdr:col>2</xdr:col>
      <xdr:colOff>2110882</xdr:colOff>
      <xdr:row>85</xdr:row>
      <xdr:rowOff>137186</xdr:rowOff>
    </xdr:to>
    <xdr:pic>
      <xdr:nvPicPr>
        <xdr:cNvPr id="2" name="Imagen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84020" y="23416260"/>
          <a:ext cx="1638442" cy="3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0</xdr:colOff>
      <xdr:row>18</xdr:row>
      <xdr:rowOff>0</xdr:rowOff>
    </xdr:from>
    <xdr:to>
      <xdr:col>21</xdr:col>
      <xdr:colOff>675005</xdr:colOff>
      <xdr:row>61</xdr:row>
      <xdr:rowOff>73660</xdr:rowOff>
    </xdr:to>
    <xdr:graphicFrame macro="">
      <xdr:nvGraphicFramePr>
        <xdr:cNvPr id="3" name="Diagrama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00000000-0008-0000-1300-000004000000}"/>
            </a:ext>
          </a:extLst>
        </xdr:cNvPr>
        <xdr:cNvGrpSpPr>
          <a:grpSpLocks/>
        </xdr:cNvGrpSpPr>
      </xdr:nvGrpSpPr>
      <xdr:grpSpPr bwMode="auto">
        <a:xfrm>
          <a:off x="0" y="0"/>
          <a:ext cx="5571288" cy="1280725"/>
          <a:chOff x="57150" y="47625"/>
          <a:chExt cx="6316603" cy="1200288"/>
        </a:xfrm>
      </xdr:grpSpPr>
      <xdr:pic>
        <xdr:nvPicPr>
          <xdr:cNvPr id="5" name="1 Imagen" descr="ESCUDO-transp-lema-blanco.png">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7"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00000000-0008-0000-13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647701</xdr:colOff>
      <xdr:row>81</xdr:row>
      <xdr:rowOff>68580</xdr:rowOff>
    </xdr:from>
    <xdr:to>
      <xdr:col>2</xdr:col>
      <xdr:colOff>1905110</xdr:colOff>
      <xdr:row>83</xdr:row>
      <xdr:rowOff>26</xdr:rowOff>
    </xdr:to>
    <xdr:pic>
      <xdr:nvPicPr>
        <xdr:cNvPr id="2" name="Imagen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59281" y="23789640"/>
          <a:ext cx="1257409"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723901</xdr:colOff>
      <xdr:row>88</xdr:row>
      <xdr:rowOff>53340</xdr:rowOff>
    </xdr:from>
    <xdr:to>
      <xdr:col>2</xdr:col>
      <xdr:colOff>1775552</xdr:colOff>
      <xdr:row>90</xdr:row>
      <xdr:rowOff>60992</xdr:rowOff>
    </xdr:to>
    <xdr:pic>
      <xdr:nvPicPr>
        <xdr:cNvPr id="3" name="Imagen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35481" y="25786080"/>
          <a:ext cx="1051651"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00000000-0008-0000-1400-000004000000}"/>
            </a:ext>
          </a:extLst>
        </xdr:cNvPr>
        <xdr:cNvGrpSpPr>
          <a:grpSpLocks/>
        </xdr:cNvGrpSpPr>
      </xdr:nvGrpSpPr>
      <xdr:grpSpPr bwMode="auto">
        <a:xfrm>
          <a:off x="0" y="0"/>
          <a:ext cx="5876088" cy="1280725"/>
          <a:chOff x="57150" y="47625"/>
          <a:chExt cx="6316603" cy="1200288"/>
        </a:xfrm>
      </xdr:grpSpPr>
      <xdr:pic>
        <xdr:nvPicPr>
          <xdr:cNvPr id="5" name="1 Imagen" descr="ESCUDO-transp-lema-blanco.png">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00000000-0008-0000-14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762000</xdr:colOff>
      <xdr:row>90</xdr:row>
      <xdr:rowOff>106680</xdr:rowOff>
    </xdr:from>
    <xdr:to>
      <xdr:col>2</xdr:col>
      <xdr:colOff>1981306</xdr:colOff>
      <xdr:row>91</xdr:row>
      <xdr:rowOff>160040</xdr:rowOff>
    </xdr:to>
    <xdr:pic>
      <xdr:nvPicPr>
        <xdr:cNvPr id="2" name="Imagen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44040" y="26692860"/>
          <a:ext cx="1219306" cy="236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693421</xdr:colOff>
      <xdr:row>96</xdr:row>
      <xdr:rowOff>419100</xdr:rowOff>
    </xdr:from>
    <xdr:to>
      <xdr:col>2</xdr:col>
      <xdr:colOff>1790796</xdr:colOff>
      <xdr:row>98</xdr:row>
      <xdr:rowOff>152432</xdr:rowOff>
    </xdr:to>
    <xdr:pic>
      <xdr:nvPicPr>
        <xdr:cNvPr id="3" name="Imagen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75461" y="29016960"/>
          <a:ext cx="1097375"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00000000-0008-0000-1500-000004000000}"/>
            </a:ext>
          </a:extLst>
        </xdr:cNvPr>
        <xdr:cNvGrpSpPr>
          <a:grpSpLocks/>
        </xdr:cNvGrpSpPr>
      </xdr:nvGrpSpPr>
      <xdr:grpSpPr bwMode="auto">
        <a:xfrm>
          <a:off x="0" y="0"/>
          <a:ext cx="5488738" cy="1280725"/>
          <a:chOff x="57150" y="47625"/>
          <a:chExt cx="6316603" cy="1200288"/>
        </a:xfrm>
      </xdr:grpSpPr>
      <xdr:pic>
        <xdr:nvPicPr>
          <xdr:cNvPr id="5" name="1 Imagen" descr="ESCUDO-transp-lema-blanco.png">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00000000-0008-0000-15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670561</xdr:colOff>
      <xdr:row>84</xdr:row>
      <xdr:rowOff>76200</xdr:rowOff>
    </xdr:from>
    <xdr:to>
      <xdr:col>2</xdr:col>
      <xdr:colOff>1790798</xdr:colOff>
      <xdr:row>85</xdr:row>
      <xdr:rowOff>129560</xdr:rowOff>
    </xdr:to>
    <xdr:pic>
      <xdr:nvPicPr>
        <xdr:cNvPr id="2" name="Imagen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82141" y="27165300"/>
          <a:ext cx="1120237" cy="236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685801</xdr:colOff>
      <xdr:row>92</xdr:row>
      <xdr:rowOff>0</xdr:rowOff>
    </xdr:from>
    <xdr:to>
      <xdr:col>2</xdr:col>
      <xdr:colOff>1684108</xdr:colOff>
      <xdr:row>94</xdr:row>
      <xdr:rowOff>7652</xdr:rowOff>
    </xdr:to>
    <xdr:pic>
      <xdr:nvPicPr>
        <xdr:cNvPr id="3" name="Imagen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97381" y="30319980"/>
          <a:ext cx="998307"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00000000-0008-0000-1600-000004000000}"/>
            </a:ext>
          </a:extLst>
        </xdr:cNvPr>
        <xdr:cNvGrpSpPr>
          <a:grpSpLocks/>
        </xdr:cNvGrpSpPr>
      </xdr:nvGrpSpPr>
      <xdr:grpSpPr bwMode="auto">
        <a:xfrm>
          <a:off x="0" y="0"/>
          <a:ext cx="5571288" cy="1280725"/>
          <a:chOff x="57150" y="47625"/>
          <a:chExt cx="6316603" cy="1200288"/>
        </a:xfrm>
      </xdr:grpSpPr>
      <xdr:pic>
        <xdr:nvPicPr>
          <xdr:cNvPr id="5" name="1 Imagen" descr="ESCUDO-transp-lema-blanco.png">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00000000-0008-0000-16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426720</xdr:colOff>
      <xdr:row>79</xdr:row>
      <xdr:rowOff>53340</xdr:rowOff>
    </xdr:from>
    <xdr:to>
      <xdr:col>2</xdr:col>
      <xdr:colOff>2156610</xdr:colOff>
      <xdr:row>80</xdr:row>
      <xdr:rowOff>175286</xdr:rowOff>
    </xdr:to>
    <xdr:pic>
      <xdr:nvPicPr>
        <xdr:cNvPr id="2" name="Imagen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38300" y="24704040"/>
          <a:ext cx="1729890" cy="3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716281</xdr:colOff>
      <xdr:row>88</xdr:row>
      <xdr:rowOff>0</xdr:rowOff>
    </xdr:from>
    <xdr:to>
      <xdr:col>2</xdr:col>
      <xdr:colOff>1813656</xdr:colOff>
      <xdr:row>90</xdr:row>
      <xdr:rowOff>7652</xdr:rowOff>
    </xdr:to>
    <xdr:pic>
      <xdr:nvPicPr>
        <xdr:cNvPr id="3" name="Imagen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27861" y="28064460"/>
          <a:ext cx="1097375"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00000000-0008-0000-1700-000004000000}"/>
            </a:ext>
          </a:extLst>
        </xdr:cNvPr>
        <xdr:cNvGrpSpPr>
          <a:grpSpLocks/>
        </xdr:cNvGrpSpPr>
      </xdr:nvGrpSpPr>
      <xdr:grpSpPr bwMode="auto">
        <a:xfrm>
          <a:off x="0" y="0"/>
          <a:ext cx="5571288" cy="1280725"/>
          <a:chOff x="57150" y="47625"/>
          <a:chExt cx="6316603" cy="1200288"/>
        </a:xfrm>
      </xdr:grpSpPr>
      <xdr:pic>
        <xdr:nvPicPr>
          <xdr:cNvPr id="5" name="1 Imagen" descr="ESCUDO-transp-lema-blanco.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00000000-0008-0000-17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518161</xdr:colOff>
      <xdr:row>87</xdr:row>
      <xdr:rowOff>449580</xdr:rowOff>
    </xdr:from>
    <xdr:to>
      <xdr:col>2</xdr:col>
      <xdr:colOff>2377602</xdr:colOff>
      <xdr:row>90</xdr:row>
      <xdr:rowOff>32</xdr:rowOff>
    </xdr:to>
    <xdr:pic>
      <xdr:nvPicPr>
        <xdr:cNvPr id="2" name="Imagen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1" y="28986480"/>
          <a:ext cx="1859441"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00000000-0008-0000-1800-000003000000}"/>
            </a:ext>
          </a:extLst>
        </xdr:cNvPr>
        <xdr:cNvGrpSpPr>
          <a:grpSpLocks/>
        </xdr:cNvGrpSpPr>
      </xdr:nvGrpSpPr>
      <xdr:grpSpPr bwMode="auto">
        <a:xfrm>
          <a:off x="0" y="0"/>
          <a:ext cx="5768138" cy="1280725"/>
          <a:chOff x="57150" y="47625"/>
          <a:chExt cx="6316603" cy="1200288"/>
        </a:xfrm>
      </xdr:grpSpPr>
      <xdr:pic>
        <xdr:nvPicPr>
          <xdr:cNvPr id="4" name="1 Imagen" descr="ESCUDO-transp-lema-blanco.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00000000-0008-0000-18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556261</xdr:colOff>
      <xdr:row>63</xdr:row>
      <xdr:rowOff>0</xdr:rowOff>
    </xdr:from>
    <xdr:to>
      <xdr:col>2</xdr:col>
      <xdr:colOff>2088014</xdr:colOff>
      <xdr:row>64</xdr:row>
      <xdr:rowOff>83843</xdr:rowOff>
    </xdr:to>
    <xdr:pic>
      <xdr:nvPicPr>
        <xdr:cNvPr id="2" name="Imagen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7841" y="22913340"/>
          <a:ext cx="1531753"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00000000-0008-0000-1900-000003000000}"/>
            </a:ext>
          </a:extLst>
        </xdr:cNvPr>
        <xdr:cNvGrpSpPr>
          <a:grpSpLocks/>
        </xdr:cNvGrpSpPr>
      </xdr:nvGrpSpPr>
      <xdr:grpSpPr bwMode="auto">
        <a:xfrm>
          <a:off x="0" y="0"/>
          <a:ext cx="5571288" cy="1280725"/>
          <a:chOff x="57150" y="47625"/>
          <a:chExt cx="6316603" cy="1200288"/>
        </a:xfrm>
      </xdr:grpSpPr>
      <xdr:pic>
        <xdr:nvPicPr>
          <xdr:cNvPr id="4" name="1 Imagen" descr="ESCUDO-transp-lema-blanco.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00000000-0008-0000-19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868681</xdr:colOff>
      <xdr:row>104</xdr:row>
      <xdr:rowOff>15240</xdr:rowOff>
    </xdr:from>
    <xdr:to>
      <xdr:col>2</xdr:col>
      <xdr:colOff>1806022</xdr:colOff>
      <xdr:row>105</xdr:row>
      <xdr:rowOff>129566</xdr:rowOff>
    </xdr:to>
    <xdr:pic>
      <xdr:nvPicPr>
        <xdr:cNvPr id="2" name="Imagen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80261" y="39319200"/>
          <a:ext cx="937341"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480060</xdr:colOff>
      <xdr:row>111</xdr:row>
      <xdr:rowOff>68580</xdr:rowOff>
    </xdr:from>
    <xdr:to>
      <xdr:col>3</xdr:col>
      <xdr:colOff>1021334</xdr:colOff>
      <xdr:row>113</xdr:row>
      <xdr:rowOff>26</xdr:rowOff>
    </xdr:to>
    <xdr:pic>
      <xdr:nvPicPr>
        <xdr:cNvPr id="3" name="Imagen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1640" y="41689020"/>
          <a:ext cx="2933954"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00000000-0008-0000-1A00-000004000000}"/>
            </a:ext>
          </a:extLst>
        </xdr:cNvPr>
        <xdr:cNvGrpSpPr>
          <a:grpSpLocks/>
        </xdr:cNvGrpSpPr>
      </xdr:nvGrpSpPr>
      <xdr:grpSpPr bwMode="auto">
        <a:xfrm>
          <a:off x="0" y="0"/>
          <a:ext cx="7412788" cy="1280725"/>
          <a:chOff x="57150" y="47625"/>
          <a:chExt cx="6316603" cy="1200288"/>
        </a:xfrm>
      </xdr:grpSpPr>
      <xdr:pic>
        <xdr:nvPicPr>
          <xdr:cNvPr id="5" name="1 Imagen" descr="ESCUDO-transp-lema-blanco.png">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00000000-0008-0000-1A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182880</xdr:colOff>
      <xdr:row>126</xdr:row>
      <xdr:rowOff>144780</xdr:rowOff>
    </xdr:from>
    <xdr:to>
      <xdr:col>3</xdr:col>
      <xdr:colOff>1112808</xdr:colOff>
      <xdr:row>126</xdr:row>
      <xdr:rowOff>281952</xdr:rowOff>
    </xdr:to>
    <xdr:pic>
      <xdr:nvPicPr>
        <xdr:cNvPr id="2" name="Imagen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4460" y="48943260"/>
          <a:ext cx="3322608" cy="137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754380</xdr:colOff>
      <xdr:row>139</xdr:row>
      <xdr:rowOff>7620</xdr:rowOff>
    </xdr:from>
    <xdr:to>
      <xdr:col>3</xdr:col>
      <xdr:colOff>1089896</xdr:colOff>
      <xdr:row>139</xdr:row>
      <xdr:rowOff>251481</xdr:rowOff>
    </xdr:to>
    <xdr:pic>
      <xdr:nvPicPr>
        <xdr:cNvPr id="3" name="Imagen 2">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65960" y="53393340"/>
          <a:ext cx="2728196" cy="243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00000000-0008-0000-1B00-000004000000}"/>
            </a:ext>
          </a:extLst>
        </xdr:cNvPr>
        <xdr:cNvGrpSpPr>
          <a:grpSpLocks/>
        </xdr:cNvGrpSpPr>
      </xdr:nvGrpSpPr>
      <xdr:grpSpPr bwMode="auto">
        <a:xfrm>
          <a:off x="0" y="0"/>
          <a:ext cx="6453938" cy="1280725"/>
          <a:chOff x="57150" y="47625"/>
          <a:chExt cx="6316603" cy="1200288"/>
        </a:xfrm>
      </xdr:grpSpPr>
      <xdr:pic>
        <xdr:nvPicPr>
          <xdr:cNvPr id="5" name="1 Imagen" descr="ESCUDO-transp-lema-blanco.png">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00000000-0008-0000-1B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182880</xdr:colOff>
      <xdr:row>113</xdr:row>
      <xdr:rowOff>91440</xdr:rowOff>
    </xdr:from>
    <xdr:to>
      <xdr:col>3</xdr:col>
      <xdr:colOff>998498</xdr:colOff>
      <xdr:row>113</xdr:row>
      <xdr:rowOff>228612</xdr:rowOff>
    </xdr:to>
    <xdr:pic>
      <xdr:nvPicPr>
        <xdr:cNvPr id="2" name="Imagen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2540" y="40934640"/>
          <a:ext cx="3208298" cy="137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464821</xdr:colOff>
      <xdr:row>126</xdr:row>
      <xdr:rowOff>0</xdr:rowOff>
    </xdr:from>
    <xdr:to>
      <xdr:col>3</xdr:col>
      <xdr:colOff>922268</xdr:colOff>
      <xdr:row>127</xdr:row>
      <xdr:rowOff>114326</xdr:rowOff>
    </xdr:to>
    <xdr:pic>
      <xdr:nvPicPr>
        <xdr:cNvPr id="3" name="Imagen 2">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4481" y="45674280"/>
          <a:ext cx="2850127"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00000000-0008-0000-1C00-000004000000}"/>
            </a:ext>
          </a:extLst>
        </xdr:cNvPr>
        <xdr:cNvGrpSpPr>
          <a:grpSpLocks/>
        </xdr:cNvGrpSpPr>
      </xdr:nvGrpSpPr>
      <xdr:grpSpPr bwMode="auto">
        <a:xfrm>
          <a:off x="0" y="0"/>
          <a:ext cx="5850688" cy="1280725"/>
          <a:chOff x="57150" y="47625"/>
          <a:chExt cx="6316603" cy="1200288"/>
        </a:xfrm>
      </xdr:grpSpPr>
      <xdr:pic>
        <xdr:nvPicPr>
          <xdr:cNvPr id="5" name="1 Imagen" descr="ESCUDO-transp-lema-blanco.png">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00000000-0008-0000-1C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784860</xdr:colOff>
      <xdr:row>107</xdr:row>
      <xdr:rowOff>53340</xdr:rowOff>
    </xdr:from>
    <xdr:to>
      <xdr:col>2</xdr:col>
      <xdr:colOff>1402080</xdr:colOff>
      <xdr:row>108</xdr:row>
      <xdr:rowOff>144780</xdr:rowOff>
    </xdr:to>
    <xdr:pic>
      <xdr:nvPicPr>
        <xdr:cNvPr id="2" name="Imagen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96440" y="36568380"/>
          <a:ext cx="61722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00000000-0008-0000-1D00-000003000000}"/>
            </a:ext>
          </a:extLst>
        </xdr:cNvPr>
        <xdr:cNvGrpSpPr>
          <a:grpSpLocks/>
        </xdr:cNvGrpSpPr>
      </xdr:nvGrpSpPr>
      <xdr:grpSpPr bwMode="auto">
        <a:xfrm>
          <a:off x="0" y="0"/>
          <a:ext cx="5571288" cy="1280725"/>
          <a:chOff x="57150" y="47625"/>
          <a:chExt cx="6316603" cy="1200288"/>
        </a:xfrm>
      </xdr:grpSpPr>
      <xdr:pic>
        <xdr:nvPicPr>
          <xdr:cNvPr id="4" name="1 Imagen" descr="ESCUDO-transp-lema-blanco.png">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00000000-0008-0000-1D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548640</xdr:colOff>
      <xdr:row>162</xdr:row>
      <xdr:rowOff>15240</xdr:rowOff>
    </xdr:from>
    <xdr:to>
      <xdr:col>2</xdr:col>
      <xdr:colOff>2232806</xdr:colOff>
      <xdr:row>164</xdr:row>
      <xdr:rowOff>22892</xdr:rowOff>
    </xdr:to>
    <xdr:pic>
      <xdr:nvPicPr>
        <xdr:cNvPr id="2" name="Imagen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0220" y="45026580"/>
          <a:ext cx="1684166"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723900</xdr:colOff>
      <xdr:row>169</xdr:row>
      <xdr:rowOff>53340</xdr:rowOff>
    </xdr:from>
    <xdr:to>
      <xdr:col>2</xdr:col>
      <xdr:colOff>2087998</xdr:colOff>
      <xdr:row>170</xdr:row>
      <xdr:rowOff>160045</xdr:rowOff>
    </xdr:to>
    <xdr:pic>
      <xdr:nvPicPr>
        <xdr:cNvPr id="3" name="Imagen 2">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35480" y="48112680"/>
          <a:ext cx="1364098" cy="289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00000000-0008-0000-1E00-000004000000}"/>
            </a:ext>
          </a:extLst>
        </xdr:cNvPr>
        <xdr:cNvGrpSpPr>
          <a:grpSpLocks/>
        </xdr:cNvGrpSpPr>
      </xdr:nvGrpSpPr>
      <xdr:grpSpPr bwMode="auto">
        <a:xfrm>
          <a:off x="0" y="0"/>
          <a:ext cx="5571288" cy="1280725"/>
          <a:chOff x="57150" y="47625"/>
          <a:chExt cx="6316603" cy="1200288"/>
        </a:xfrm>
      </xdr:grpSpPr>
      <xdr:pic>
        <xdr:nvPicPr>
          <xdr:cNvPr id="5" name="1 Imagen" descr="ESCUDO-transp-lema-blanco.png">
            <a:extLst>
              <a:ext uri="{FF2B5EF4-FFF2-40B4-BE49-F238E27FC236}">
                <a16:creationId xmlns:a16="http://schemas.microsoft.com/office/drawing/2014/main" id="{00000000-0008-0000-1E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00000000-0008-0000-1E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533401</xdr:colOff>
      <xdr:row>60</xdr:row>
      <xdr:rowOff>106680</xdr:rowOff>
    </xdr:from>
    <xdr:to>
      <xdr:col>2</xdr:col>
      <xdr:colOff>2019430</xdr:colOff>
      <xdr:row>62</xdr:row>
      <xdr:rowOff>22884</xdr:rowOff>
    </xdr:to>
    <xdr:pic>
      <xdr:nvPicPr>
        <xdr:cNvPr id="2" name="Imagen 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44981" y="22181820"/>
          <a:ext cx="1486029" cy="281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00000000-0008-0000-1F00-000003000000}"/>
            </a:ext>
          </a:extLst>
        </xdr:cNvPr>
        <xdr:cNvGrpSpPr>
          <a:grpSpLocks/>
        </xdr:cNvGrpSpPr>
      </xdr:nvGrpSpPr>
      <xdr:grpSpPr bwMode="auto">
        <a:xfrm>
          <a:off x="0" y="0"/>
          <a:ext cx="5571288" cy="1280725"/>
          <a:chOff x="57150" y="47625"/>
          <a:chExt cx="6316603" cy="1200288"/>
        </a:xfrm>
      </xdr:grpSpPr>
      <xdr:pic>
        <xdr:nvPicPr>
          <xdr:cNvPr id="4" name="1 Imagen" descr="ESCUDO-transp-lema-blanco.png">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00000000-0008-0000-1F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609600</xdr:colOff>
      <xdr:row>80</xdr:row>
      <xdr:rowOff>91440</xdr:rowOff>
    </xdr:from>
    <xdr:to>
      <xdr:col>2</xdr:col>
      <xdr:colOff>2088008</xdr:colOff>
      <xdr:row>81</xdr:row>
      <xdr:rowOff>175283</xdr:rowOff>
    </xdr:to>
    <xdr:pic>
      <xdr:nvPicPr>
        <xdr:cNvPr id="2" name="Imagen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21180" y="43990260"/>
          <a:ext cx="1478408"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00000000-0008-0000-2000-000003000000}"/>
            </a:ext>
          </a:extLst>
        </xdr:cNvPr>
        <xdr:cNvGrpSpPr>
          <a:grpSpLocks/>
        </xdr:cNvGrpSpPr>
      </xdr:nvGrpSpPr>
      <xdr:grpSpPr bwMode="auto">
        <a:xfrm>
          <a:off x="0" y="0"/>
          <a:ext cx="5571288" cy="1280725"/>
          <a:chOff x="57150" y="47625"/>
          <a:chExt cx="6316603" cy="1200288"/>
        </a:xfrm>
      </xdr:grpSpPr>
      <xdr:pic>
        <xdr:nvPicPr>
          <xdr:cNvPr id="4" name="1 Imagen" descr="ESCUDO-transp-lema-blanco.png">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00000000-0008-0000-20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137161</xdr:colOff>
      <xdr:row>121</xdr:row>
      <xdr:rowOff>7620</xdr:rowOff>
    </xdr:from>
    <xdr:to>
      <xdr:col>2</xdr:col>
      <xdr:colOff>2222936</xdr:colOff>
      <xdr:row>121</xdr:row>
      <xdr:rowOff>103640</xdr:rowOff>
    </xdr:to>
    <xdr:pic>
      <xdr:nvPicPr>
        <xdr:cNvPr id="2" name="Imagen 1">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3961" y="34838640"/>
          <a:ext cx="2085775" cy="9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a16="http://schemas.microsoft.com/office/drawing/2014/main" id="{00000000-0008-0000-2100-000003000000}"/>
            </a:ext>
          </a:extLst>
        </xdr:cNvPr>
        <xdr:cNvGrpSpPr>
          <a:grpSpLocks/>
        </xdr:cNvGrpSpPr>
      </xdr:nvGrpSpPr>
      <xdr:grpSpPr bwMode="auto">
        <a:xfrm>
          <a:off x="0" y="0"/>
          <a:ext cx="5412538" cy="1280725"/>
          <a:chOff x="57150" y="47625"/>
          <a:chExt cx="6316603" cy="1200288"/>
        </a:xfrm>
      </xdr:grpSpPr>
      <xdr:pic>
        <xdr:nvPicPr>
          <xdr:cNvPr id="4" name="1 Imagen" descr="ESCUDO-transp-lema-blanco.png">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a16="http://schemas.microsoft.com/office/drawing/2014/main" id="{00000000-0008-0000-21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0</xdr:colOff>
      <xdr:row>80</xdr:row>
      <xdr:rowOff>0</xdr:rowOff>
    </xdr:from>
    <xdr:to>
      <xdr:col>4</xdr:col>
      <xdr:colOff>83820</xdr:colOff>
      <xdr:row>82</xdr:row>
      <xdr:rowOff>7620</xdr:rowOff>
    </xdr:to>
    <xdr:pic>
      <xdr:nvPicPr>
        <xdr:cNvPr id="2" name="Imagen 1">
          <a:extLst>
            <a:ext uri="{FF2B5EF4-FFF2-40B4-BE49-F238E27FC236}">
              <a16:creationId xmlns:a16="http://schemas.microsoft.com/office/drawing/2014/main" id="{00000000-0008-0000-22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2480" y="47343060"/>
          <a:ext cx="1668780"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89</xdr:row>
      <xdr:rowOff>0</xdr:rowOff>
    </xdr:from>
    <xdr:to>
      <xdr:col>3</xdr:col>
      <xdr:colOff>434340</xdr:colOff>
      <xdr:row>90</xdr:row>
      <xdr:rowOff>106680</xdr:rowOff>
    </xdr:to>
    <xdr:pic>
      <xdr:nvPicPr>
        <xdr:cNvPr id="3" name="Imagen 2">
          <a:extLst>
            <a:ext uri="{FF2B5EF4-FFF2-40B4-BE49-F238E27FC236}">
              <a16:creationId xmlns:a16="http://schemas.microsoft.com/office/drawing/2014/main" id="{00000000-0008-0000-22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2480" y="56639460"/>
          <a:ext cx="1226820"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418683</xdr:colOff>
      <xdr:row>97</xdr:row>
      <xdr:rowOff>0</xdr:rowOff>
    </xdr:from>
    <xdr:to>
      <xdr:col>2</xdr:col>
      <xdr:colOff>1958056</xdr:colOff>
      <xdr:row>98</xdr:row>
      <xdr:rowOff>97745</xdr:rowOff>
    </xdr:to>
    <xdr:pic>
      <xdr:nvPicPr>
        <xdr:cNvPr id="4" name="Imagen 3">
          <a:extLst>
            <a:ext uri="{FF2B5EF4-FFF2-40B4-BE49-F238E27FC236}">
              <a16:creationId xmlns:a16="http://schemas.microsoft.com/office/drawing/2014/main" id="{00000000-0008-0000-22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41232" y="37480352"/>
          <a:ext cx="1539373" cy="281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5" name="1 Grupo">
          <a:extLst>
            <a:ext uri="{FF2B5EF4-FFF2-40B4-BE49-F238E27FC236}">
              <a16:creationId xmlns:a16="http://schemas.microsoft.com/office/drawing/2014/main" id="{00000000-0008-0000-2200-000005000000}"/>
            </a:ext>
          </a:extLst>
        </xdr:cNvPr>
        <xdr:cNvGrpSpPr>
          <a:grpSpLocks/>
        </xdr:cNvGrpSpPr>
      </xdr:nvGrpSpPr>
      <xdr:grpSpPr bwMode="auto">
        <a:xfrm>
          <a:off x="0" y="0"/>
          <a:ext cx="5583988" cy="1280725"/>
          <a:chOff x="57150" y="47625"/>
          <a:chExt cx="6316603" cy="1200288"/>
        </a:xfrm>
      </xdr:grpSpPr>
      <xdr:pic>
        <xdr:nvPicPr>
          <xdr:cNvPr id="6" name="1 Imagen" descr="ESCUDO-transp-lema-blanco.png">
            <a:extLst>
              <a:ext uri="{FF2B5EF4-FFF2-40B4-BE49-F238E27FC236}">
                <a16:creationId xmlns:a16="http://schemas.microsoft.com/office/drawing/2014/main" id="{00000000-0008-0000-2200-000006000000}"/>
              </a:ext>
            </a:extLst>
          </xdr:cNvPr>
          <xdr:cNvPicPr>
            <a:picLocks noChangeAspect="1"/>
          </xdr:cNvPicPr>
        </xdr:nvPicPr>
        <xdr:blipFill>
          <a:blip xmlns:r="http://schemas.openxmlformats.org/officeDocument/2006/relationships" r:embed="rId4"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7" name="3 CuadroTexto">
            <a:extLst>
              <a:ext uri="{FF2B5EF4-FFF2-40B4-BE49-F238E27FC236}">
                <a16:creationId xmlns:a16="http://schemas.microsoft.com/office/drawing/2014/main" id="{00000000-0008-0000-2200-000007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160021</xdr:colOff>
      <xdr:row>91</xdr:row>
      <xdr:rowOff>45720</xdr:rowOff>
    </xdr:from>
    <xdr:to>
      <xdr:col>2</xdr:col>
      <xdr:colOff>2021748</xdr:colOff>
      <xdr:row>91</xdr:row>
      <xdr:rowOff>141740</xdr:rowOff>
    </xdr:to>
    <xdr:pic>
      <xdr:nvPicPr>
        <xdr:cNvPr id="2" name="Imagen 1">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6821" y="28735020"/>
          <a:ext cx="1861727" cy="9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563880</xdr:colOff>
      <xdr:row>104</xdr:row>
      <xdr:rowOff>60960</xdr:rowOff>
    </xdr:from>
    <xdr:to>
      <xdr:col>3</xdr:col>
      <xdr:colOff>777466</xdr:colOff>
      <xdr:row>105</xdr:row>
      <xdr:rowOff>175286</xdr:rowOff>
    </xdr:to>
    <xdr:pic>
      <xdr:nvPicPr>
        <xdr:cNvPr id="3" name="Imagen 2">
          <a:extLst>
            <a:ext uri="{FF2B5EF4-FFF2-40B4-BE49-F238E27FC236}">
              <a16:creationId xmlns:a16="http://schemas.microsoft.com/office/drawing/2014/main" id="{00000000-0008-0000-23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30680" y="32590740"/>
          <a:ext cx="2606266"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a16="http://schemas.microsoft.com/office/drawing/2014/main" id="{00000000-0008-0000-2300-000004000000}"/>
            </a:ext>
          </a:extLst>
        </xdr:cNvPr>
        <xdr:cNvGrpSpPr>
          <a:grpSpLocks/>
        </xdr:cNvGrpSpPr>
      </xdr:nvGrpSpPr>
      <xdr:grpSpPr bwMode="auto">
        <a:xfrm>
          <a:off x="0" y="0"/>
          <a:ext cx="5456988" cy="1280725"/>
          <a:chOff x="57150" y="47625"/>
          <a:chExt cx="6316603" cy="1200288"/>
        </a:xfrm>
      </xdr:grpSpPr>
      <xdr:pic>
        <xdr:nvPicPr>
          <xdr:cNvPr id="5" name="1 Imagen" descr="ESCUDO-transp-lema-blanco.png">
            <a:extLst>
              <a:ext uri="{FF2B5EF4-FFF2-40B4-BE49-F238E27FC236}">
                <a16:creationId xmlns:a16="http://schemas.microsoft.com/office/drawing/2014/main" id="{00000000-0008-0000-23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a16="http://schemas.microsoft.com/office/drawing/2014/main" id="{00000000-0008-0000-23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EMH" id="{7E3F9216-E1A7-4FD6-9ACD-E5E394C575C3}" userId="EMH" providerId="None"/>
  <person displayName="jp365-2024.12@outlook.com" id="{7E09E6F3-B5E6-4E8F-99EF-0502F95EAA89}" userId="9f2c02e86b019dce"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Y5" personId="{7E3F9216-E1A7-4FD6-9ACD-E5E394C575C3}" id="{2E82F1B1-59AC-4ED8-A6F5-CC31720698DB}">
    <text>Valores en número entero aprobados por el Consejo directivo</text>
  </threadedComment>
  <threadedComment ref="Z5" personId="{7E3F9216-E1A7-4FD6-9ACD-E5E394C575C3}" id="{5308F53A-4B0A-48B0-8594-1F2905A7218F}">
    <text>Relacione aquí las ponderaciones o pesos dados a cada componente del Plan de Acción en la vigencia objeto del reporte, teniendo en cuenta que, si alguna actividad, proyecto o programa no tiene metas para la vigencia que se esta reportando, el valor que tiene asignado debe distribuirse de forma equitativa entre los componentes que si tienen meta.</text>
  </threadedComment>
</ThreadedComments>
</file>

<file path=xl/threadedComments/threadedComment2.xml><?xml version="1.0" encoding="utf-8"?>
<ThreadedComments xmlns="http://schemas.microsoft.com/office/spreadsheetml/2018/threadedcomments" xmlns:x="http://schemas.openxmlformats.org/spreadsheetml/2006/main">
  <threadedComment ref="E20" dT="2025-02-14T15:53:56.23" personId="{7E09E6F3-B5E6-4E8F-99EF-0502F95EAA89}" id="{B625AB14-23EA-48D1-B1FE-D9CBD28D7626}">
    <text>En el informe 2023 teniamos 301.393. Dejamos los 307.951?</text>
  </threadedComment>
  <threadedComment ref="D73" dT="2025-02-14T16:02:46.87" personId="{7E09E6F3-B5E6-4E8F-99EF-0502F95EAA89}" id="{5E35008E-D7AB-440E-93B1-F94B7467260B}">
    <text>Dice que relacionen las áreas protegidas en proceso de declaración no las declaradas...esta info si va?</text>
  </threadedComment>
</ThreadedComments>
</file>

<file path=xl/threadedComments/threadedComment3.xml><?xml version="1.0" encoding="utf-8"?>
<ThreadedComments xmlns="http://schemas.microsoft.com/office/spreadsheetml/2018/threadedcomments" xmlns:x="http://schemas.openxmlformats.org/spreadsheetml/2006/main">
  <threadedComment ref="E18" dT="2025-02-14T14:42:50.31" personId="{7E09E6F3-B5E6-4E8F-99EF-0502F95EAA89}" id="{B8709A03-08E3-4132-9BF5-5BDDEA9DFB15}">
    <text>No fueron más?</text>
  </threadedComment>
  <threadedComment ref="E18" dT="2025-02-19T13:16:28.86" personId="{7E09E6F3-B5E6-4E8F-99EF-0502F95EAA89}" id="{6F60185E-3969-4ABD-A166-0CC41B710666}" parentId="{B8709A03-08E3-4132-9BF5-5BDDEA9DFB15}">
    <text>Filtros verdes - cafetero
Silvopastoril . Ganadero
Proyecto orgánico - cacaotero
Metrial vegetal - frutícola</text>
  </threadedComment>
  <threadedComment ref="E24" dT="2025-02-14T14:46:03.69" personId="{7E09E6F3-B5E6-4E8F-99EF-0502F95EAA89}" id="{6A04A976-A6C9-4D51-88BC-073C4C0D2925}">
    <text xml:space="preserve">Construcción de agendas sectoriales conjuntas.
Materiales y guías para el producción y consumo sostenible.
Seguimiento al cumplimiento de las agendas sectoriales.
Eventos de capacitación
Eventos de socialización
</text>
  </threadedComment>
</ThreadedComments>
</file>

<file path=xl/threadedComments/threadedComment4.xml><?xml version="1.0" encoding="utf-8"?>
<ThreadedComments xmlns="http://schemas.microsoft.com/office/spreadsheetml/2018/threadedcomments" xmlns:x="http://schemas.openxmlformats.org/spreadsheetml/2006/main">
  <threadedComment ref="D22" dT="2025-02-14T14:03:10.37" personId="{7E09E6F3-B5E6-4E8F-99EF-0502F95EAA89}" id="{6915B362-BA5B-493D-B1D3-3B98D0159008}">
    <text>Como redactarlo mejor que parezca una acción no un resultado….creo yo</text>
  </threadedComment>
  <threadedComment ref="D23" dT="2025-02-14T14:03:15.01" personId="{7E09E6F3-B5E6-4E8F-99EF-0502F95EAA89}" id="{5B6355ED-1FF2-4EA2-8E8D-6CC29B439DBC}">
    <text>Como redactarlo mejor que parezca una acción no un resultado….creo yo</text>
  </threadedComment>
  <threadedComment ref="D24" dT="2025-02-14T14:03:51.84" personId="{7E09E6F3-B5E6-4E8F-99EF-0502F95EAA89}" id="{85D09E8F-9029-425B-A491-E6D0CC82963A}">
    <text>Lo podemos dejar: Asesorías Técnicas para diferentes Temas de Ordenamiento. 
Sin el con?</text>
  </threadedComment>
  <threadedComment ref="E24" dT="2025-02-14T14:02:32.10" personId="{7E09E6F3-B5E6-4E8F-99EF-0502F95EAA89}" id="{31DE68A6-9C49-4FBC-82AF-B9AEE1FE58E3}">
    <text>Reportar acá 37 no parece que nos contradecimos con lo que estamos colocando en ejecutado?</text>
  </threadedComment>
  <threadedComment ref="D25" dT="2025-02-14T14:04:10.71" personId="{7E09E6F3-B5E6-4E8F-99EF-0502F95EAA89}" id="{52CF0C1A-0A58-4C1B-BE11-28CFCF466E75}">
    <text>Como redactarlo mejor que parezca una acción no un resultado….creo yo</text>
  </threadedComment>
  <threadedComment ref="E25" dT="2025-02-14T14:02:36.69" personId="{7E09E6F3-B5E6-4E8F-99EF-0502F95EAA89}" id="{50E572B6-BFFB-403C-B795-5D6B6F8AD57E}">
    <text>Reportar acá 37 no parece que nos contradecimos con lo que estamos colocando en ejecutado?</text>
  </threadedComment>
  <threadedComment ref="D26" dT="2025-02-14T14:04:15.97" personId="{7E09E6F3-B5E6-4E8F-99EF-0502F95EAA89}" id="{5224A89E-FCF9-4BB5-BE7D-20FA4ADA56DB}">
    <text>Como redactarlo mejor que parezca una acción no un resultado….creo yo</text>
  </threadedComment>
  <threadedComment ref="D27" dT="2025-02-14T14:04:19.91" personId="{7E09E6F3-B5E6-4E8F-99EF-0502F95EAA89}" id="{A3D8DCBF-3334-4B5D-9F8B-F69985A389CD}">
    <text>Como redactarlo mejor que parezca una acción no un resultado….creo yo</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mailto:esilva@cam.gov.c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mailto:fanturi@cam.gov.co"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mailto:halvarado@cam.gov.co"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mailto:halvarado@cam.gov.co"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1.bin"/><Relationship Id="rId1" Type="http://schemas.openxmlformats.org/officeDocument/2006/relationships/hyperlink" Target="mailto:fanturi@cam.gov.co"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lmgonzalez@cam.gov.co" TargetMode="External"/><Relationship Id="rId1" Type="http://schemas.openxmlformats.org/officeDocument/2006/relationships/hyperlink" Target="http://cambioclimatico.minambiente.gov.co/" TargetMode="External"/><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mailto:fanturi@cam.gov.co"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hyperlink" Target="mailto:dbermeo@cam.gov.co" TargetMode="External"/><Relationship Id="rId6" Type="http://schemas.microsoft.com/office/2017/10/relationships/threadedComment" Target="../threadedComments/threadedComment2.xm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5.bin"/><Relationship Id="rId1" Type="http://schemas.openxmlformats.org/officeDocument/2006/relationships/hyperlink" Target="mailto:lymunoz@cam.gov.co"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mailto:operalta@cam.gov.co"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7.bin"/><Relationship Id="rId1" Type="http://schemas.openxmlformats.org/officeDocument/2006/relationships/hyperlink" Target="mailto:dbermeo@cam.gov.co"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8.bin"/><Relationship Id="rId1" Type="http://schemas.openxmlformats.org/officeDocument/2006/relationships/hyperlink" Target="mailto:LYMUNOZ@cam.gov.co"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9.bin"/><Relationship Id="rId1" Type="http://schemas.openxmlformats.org/officeDocument/2006/relationships/hyperlink" Target="mailto:lymunoz@cam.gov.co"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0.bin"/><Relationship Id="rId1" Type="http://schemas.openxmlformats.org/officeDocument/2006/relationships/hyperlink" Target="mailto:fanturi@cam.gov.co"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3.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3.bin"/><Relationship Id="rId1" Type="http://schemas.openxmlformats.org/officeDocument/2006/relationships/hyperlink" Target="mailto:lmgonzalez@cam.gov.co" TargetMode="External"/><Relationship Id="rId6" Type="http://schemas.microsoft.com/office/2017/10/relationships/threadedComment" Target="../threadedComments/threadedComment3.xm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lcortes@cam.gov.co" TargetMode="External"/><Relationship Id="rId1" Type="http://schemas.openxmlformats.org/officeDocument/2006/relationships/hyperlink" Target="https://www.minambiente.gov.co/index.php/ambientes-y-desarrollos-sostenibles/negocios-verdes-y-sostenibles" TargetMode="External"/><Relationship Id="rId4"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6.bin"/><Relationship Id="rId1" Type="http://schemas.openxmlformats.org/officeDocument/2006/relationships/hyperlink" Target="mailto:jortiz@cam.gov.co"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7.bin"/><Relationship Id="rId1" Type="http://schemas.openxmlformats.org/officeDocument/2006/relationships/hyperlink" Target="mailto:jortiz@cam.gov.co"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29.bin"/><Relationship Id="rId1" Type="http://schemas.openxmlformats.org/officeDocument/2006/relationships/hyperlink" Target="mailto:jfestupinan@cam-gov.co" TargetMode="External"/><Relationship Id="rId6" Type="http://schemas.microsoft.com/office/2017/10/relationships/threadedComment" Target="../threadedComments/threadedComment4.xm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32.xml.rels><?xml version="1.0" encoding="UTF-8" standalone="yes"?>
<Relationships xmlns="http://schemas.openxmlformats.org/package/2006/relationships"><Relationship Id="rId3" Type="http://schemas.openxmlformats.org/officeDocument/2006/relationships/hyperlink" Target="mailto:jortiz@cam.gov.co" TargetMode="External"/><Relationship Id="rId2" Type="http://schemas.openxmlformats.org/officeDocument/2006/relationships/hyperlink" Target="http://www.sirh.ideam.gov.co/" TargetMode="External"/><Relationship Id="rId1" Type="http://schemas.openxmlformats.org/officeDocument/2006/relationships/hyperlink" Target="http://www.sisaire.gov.co/" TargetMode="External"/><Relationship Id="rId5" Type="http://schemas.openxmlformats.org/officeDocument/2006/relationships/drawing" Target="../drawings/drawing31.xml"/><Relationship Id="rId4"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sirh.ideam.gov.co/" TargetMode="External"/><Relationship Id="rId1" Type="http://schemas.openxmlformats.org/officeDocument/2006/relationships/hyperlink" Target="http://www.sisaire.gov.co/" TargetMode="External"/><Relationship Id="rId4"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2.bin"/><Relationship Id="rId1" Type="http://schemas.openxmlformats.org/officeDocument/2006/relationships/hyperlink" Target="mailto:aarias@cam.gov.co"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B28"/>
  <sheetViews>
    <sheetView workbookViewId="0"/>
  </sheetViews>
  <sheetFormatPr baseColWidth="10" defaultColWidth="11.453125" defaultRowHeight="13" x14ac:dyDescent="0.3"/>
  <cols>
    <col min="1" max="16384" width="11.453125" style="448"/>
  </cols>
  <sheetData>
    <row r="1" spans="1:2" x14ac:dyDescent="0.3">
      <c r="A1" s="448" t="s">
        <v>0</v>
      </c>
      <c r="B1" s="449" t="s">
        <v>1</v>
      </c>
    </row>
    <row r="2" spans="1:2" x14ac:dyDescent="0.3">
      <c r="A2" s="448" t="s">
        <v>2</v>
      </c>
      <c r="B2" s="449" t="s">
        <v>3</v>
      </c>
    </row>
    <row r="3" spans="1:2" x14ac:dyDescent="0.3">
      <c r="A3" s="448" t="s">
        <v>4</v>
      </c>
      <c r="B3" s="449" t="s">
        <v>5</v>
      </c>
    </row>
    <row r="4" spans="1:2" x14ac:dyDescent="0.3">
      <c r="A4" s="448" t="s">
        <v>6</v>
      </c>
      <c r="B4" s="449" t="s">
        <v>7</v>
      </c>
    </row>
    <row r="5" spans="1:2" x14ac:dyDescent="0.3">
      <c r="A5" s="448" t="s">
        <v>8</v>
      </c>
      <c r="B5" s="449" t="s">
        <v>9</v>
      </c>
    </row>
    <row r="6" spans="1:2" x14ac:dyDescent="0.3">
      <c r="A6" s="448" t="s">
        <v>10</v>
      </c>
      <c r="B6" s="449" t="s">
        <v>11</v>
      </c>
    </row>
    <row r="7" spans="1:2" x14ac:dyDescent="0.3">
      <c r="A7" s="448" t="s">
        <v>12</v>
      </c>
      <c r="B7" s="449" t="s">
        <v>13</v>
      </c>
    </row>
    <row r="8" spans="1:2" x14ac:dyDescent="0.3">
      <c r="A8" s="448" t="s">
        <v>14</v>
      </c>
      <c r="B8" s="449" t="s">
        <v>15</v>
      </c>
    </row>
    <row r="9" spans="1:2" x14ac:dyDescent="0.3">
      <c r="A9" s="448" t="s">
        <v>16</v>
      </c>
      <c r="B9" s="449" t="s">
        <v>17</v>
      </c>
    </row>
    <row r="10" spans="1:2" x14ac:dyDescent="0.3">
      <c r="A10" s="448" t="s">
        <v>18</v>
      </c>
      <c r="B10" s="449" t="s">
        <v>19</v>
      </c>
    </row>
    <row r="11" spans="1:2" x14ac:dyDescent="0.3">
      <c r="B11" s="449" t="s">
        <v>20</v>
      </c>
    </row>
    <row r="12" spans="1:2" x14ac:dyDescent="0.3">
      <c r="B12" s="449" t="s">
        <v>21</v>
      </c>
    </row>
    <row r="13" spans="1:2" x14ac:dyDescent="0.3">
      <c r="B13" s="449" t="s">
        <v>22</v>
      </c>
    </row>
    <row r="14" spans="1:2" x14ac:dyDescent="0.3">
      <c r="B14" s="449" t="s">
        <v>23</v>
      </c>
    </row>
    <row r="15" spans="1:2" x14ac:dyDescent="0.3">
      <c r="B15" s="449" t="s">
        <v>24</v>
      </c>
    </row>
    <row r="16" spans="1:2" x14ac:dyDescent="0.3">
      <c r="B16" s="449" t="s">
        <v>25</v>
      </c>
    </row>
    <row r="17" spans="2:2" x14ac:dyDescent="0.3">
      <c r="B17" s="449" t="s">
        <v>26</v>
      </c>
    </row>
    <row r="18" spans="2:2" x14ac:dyDescent="0.3">
      <c r="B18" s="449" t="s">
        <v>27</v>
      </c>
    </row>
    <row r="19" spans="2:2" x14ac:dyDescent="0.3">
      <c r="B19" s="449" t="s">
        <v>28</v>
      </c>
    </row>
    <row r="20" spans="2:2" x14ac:dyDescent="0.3">
      <c r="B20" s="449" t="s">
        <v>29</v>
      </c>
    </row>
    <row r="21" spans="2:2" x14ac:dyDescent="0.3">
      <c r="B21" s="449" t="s">
        <v>30</v>
      </c>
    </row>
    <row r="22" spans="2:2" x14ac:dyDescent="0.3">
      <c r="B22" s="449" t="s">
        <v>31</v>
      </c>
    </row>
    <row r="23" spans="2:2" x14ac:dyDescent="0.3">
      <c r="B23" s="449" t="s">
        <v>32</v>
      </c>
    </row>
    <row r="24" spans="2:2" x14ac:dyDescent="0.3">
      <c r="B24" s="449" t="s">
        <v>33</v>
      </c>
    </row>
    <row r="25" spans="2:2" x14ac:dyDescent="0.3">
      <c r="B25" s="449" t="s">
        <v>34</v>
      </c>
    </row>
    <row r="26" spans="2:2" x14ac:dyDescent="0.3">
      <c r="B26" s="449" t="s">
        <v>35</v>
      </c>
    </row>
    <row r="27" spans="2:2" x14ac:dyDescent="0.3">
      <c r="B27" s="449" t="s">
        <v>36</v>
      </c>
    </row>
    <row r="28" spans="2:2" x14ac:dyDescent="0.3">
      <c r="B28" s="448" t="s">
        <v>18</v>
      </c>
    </row>
  </sheetData>
  <hyperlinks>
    <hyperlink ref="B1" location="'1POMCAS'!A1" display="Porcentaje de avance en la formulación y/o ajuste de los Planes de Ordenación y Manejo de Cuencas (POMCAS), Planes de Manejo de Acuíferos (PMA) y Planes de Manejo de Microcuencas (PMM)" xr:uid="{00000000-0004-0000-0000-000000000000}"/>
    <hyperlink ref="B2" location="'2PORH'!A1" display="Porcentaje de cuerpos de agua con planes de ordenamiento del recurso hídrico (PORH) adoptados" xr:uid="{00000000-0004-0000-0000-000001000000}"/>
    <hyperlink ref="B3" location="'3PSMV'!_Toc467769470" display="Porcentaje de Planes de Saneamiento y Manejo de Vertimientos (PSMV) con seguimiento" xr:uid="{00000000-0004-0000-0000-000002000000}"/>
    <hyperlink ref="B4" location="'4UsoAguas'!_Toc467769471" display="Porcentaje de cuerpos de agua con reglamentación del uso de las aguas" xr:uid="{00000000-0004-0000-0000-000003000000}"/>
    <hyperlink ref="B5" location="'5PUEAA'!_Toc467769472" display="Porcentaje de Programas de Uso Eficiente y Ahorro del Agua (PUEAA) con seguimiento" xr:uid="{00000000-0004-0000-0000-000004000000}"/>
    <hyperlink ref="B6" location="'6POMCASejec'!_Toc467769473" display="Porcentaje de Planes de Ordenación y Manejo de Cuencas (POMCAS), Planes de Manejo de Acuíferos (PMA) y Planes de Manejo de Microcuencas (PMM) en ejecución" xr:uid="{00000000-0004-0000-0000-000005000000}"/>
    <hyperlink ref="B7" location="'7Clima'!_Toc467769474" display="Porcentaje de entes territoriales asesorados en la incorporación, planificación y ejecución de acciones relacionadas con cambio climático en el marco de los instrumentos de planificación territorial" xr:uid="{00000000-0004-0000-0000-000006000000}"/>
    <hyperlink ref="B8" location="'8Suelo'!_Toc467769475" display="Porcentaje de suelos degradados en recuperación o rehabilitación" xr:uid="{00000000-0004-0000-0000-000007000000}"/>
    <hyperlink ref="B9" location="'9RUNAP'!_Toc467769476" display="Porcentaje de la superficie de áreas protegidas regionales declaradas, homologadas o recategorizadas, inscritas en el RUNAP" xr:uid="{00000000-0004-0000-0000-000008000000}"/>
    <hyperlink ref="B10" location="'10Paramos'!_Toc467769477" display="Porcentaje de páramos delimitados por el MADS, con zonificación y régimen de usos adoptados por la CAR" xr:uid="{00000000-0004-0000-0000-000009000000}"/>
    <hyperlink ref="B11" location="'11Forest'!_Toc467769478" display="Porcentaje de avance en la formulación del Plan de Ordenación Forestal" xr:uid="{00000000-0004-0000-0000-00000A000000}"/>
    <hyperlink ref="B12" location="'12PlanesAP'!_Toc467769479" display="Porcentaje de áreas protegidas con planes de manejo en ejecución" xr:uid="{00000000-0004-0000-0000-00000B000000}"/>
    <hyperlink ref="B13" location="'13Amenaz'!_Toc467769480" display="Porcentaje de especies amenazadas con medidas de conservación y manejo en ejecución" xr:uid="{00000000-0004-0000-0000-00000C000000}"/>
    <hyperlink ref="B14" location="'14Invasor'!_Toc467769481" display="Porcentaje de especies invasoras con medidas de prevención, control y manejo en ejecución" xr:uid="{00000000-0004-0000-0000-00000D000000}"/>
    <hyperlink ref="B15" location="'15Restaura'!_Toc467769482" display="Porcentaje de áreas de ecosistemas en restauración, rehabilitación y reforestación" xr:uid="{00000000-0004-0000-0000-00000E000000}"/>
    <hyperlink ref="B16" location="'16MIZC'!_Toc467769483" display="Implementación de acciones en manejo integrado de zonas costeras" xr:uid="{00000000-0004-0000-0000-00000F000000}"/>
    <hyperlink ref="B17" location="'17PGIRS'!_Toc467769484" display="Porcentaje de Planes de Gestión Integral de Residuos Sólidos (PGIRS) con seguimiento a metas de aprovechamiento" xr:uid="{00000000-0004-0000-0000-000010000000}"/>
    <hyperlink ref="B18" location="'18Sector'!_Toc467769485" display="Porcentaje de sectores con acompañamiento para la reconversión hacia sistemas sostenibles de producción" xr:uid="{00000000-0004-0000-0000-000011000000}"/>
    <hyperlink ref="B19" location="'19GAU'!_Toc467769486" display="Porcentaje de ejecución de acciones en Gestión Ambiental Urbana" xr:uid="{00000000-0004-0000-0000-000012000000}"/>
    <hyperlink ref="B20" location="'20Negoc'!_Toc467769487" display="Implementación del Programa Regional de Negocios Verdes por la autoridad ambiental" xr:uid="{00000000-0004-0000-0000-000013000000}"/>
    <hyperlink ref="B22" location="'22Autor'!_Toc467769489" display="Porcentaje de autorizaciones ambientales con seguimiento" xr:uid="{00000000-0004-0000-0000-000014000000}"/>
    <hyperlink ref="B23" location="'23Sanc'!_Toc467769490" display="Porcentaje de Procesos Sancionatorios Resueltos" xr:uid="{00000000-0004-0000-0000-000015000000}"/>
    <hyperlink ref="B24" location="'24POT'!_Toc467769491" display="Porcentaje de municipios asesorados o asistidos en la inclusión del componente ambiental en los procesos de planificación y ordenamiento territorial, con énfasis en la incorporación de las determinantes ambientales para la revisión y ajuste de los POT" xr:uid="{00000000-0004-0000-0000-000016000000}"/>
    <hyperlink ref="B25" location="'25Redes'!_Toc467769492" display="Porcentaje de redes y estaciones de monitoreo en operación" xr:uid="{00000000-0004-0000-0000-000017000000}"/>
    <hyperlink ref="B26" location="'26SIAC'!_Toc467769493" display="Porcentaje de actualización y reporte de la información en el SIAC" xr:uid="{00000000-0004-0000-0000-000018000000}"/>
    <hyperlink ref="B27" location="'27Educa'!_Toc467769494" display="Ejecución de Acciones en Educación Ambiental" xr:uid="{00000000-0004-0000-0000-000019000000}"/>
    <hyperlink ref="B21" location="'21TiempoT'!_Toc467769488" display="Tiempo promedio de trámite para la resolución de autorizaciones ambientales otorgadas por la corporación" xr:uid="{00000000-0004-0000-0000-00001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pageSetUpPr fitToPage="1"/>
  </sheetPr>
  <dimension ref="A1:Y343"/>
  <sheetViews>
    <sheetView workbookViewId="0">
      <selection sqref="A1:V1"/>
    </sheetView>
  </sheetViews>
  <sheetFormatPr baseColWidth="10" defaultColWidth="11.453125" defaultRowHeight="36" customHeight="1" x14ac:dyDescent="0.35"/>
  <cols>
    <col min="1" max="1" width="10" customWidth="1"/>
    <col min="2" max="2" width="14.7265625" customWidth="1"/>
    <col min="3" max="3" width="14.1796875" customWidth="1"/>
    <col min="4" max="4" width="16.1796875" customWidth="1"/>
    <col min="10" max="10" width="122.453125" bestFit="1" customWidth="1"/>
    <col min="11" max="14" width="17.26953125" customWidth="1"/>
    <col min="15" max="15" width="25.7265625" bestFit="1" customWidth="1"/>
    <col min="16" max="18" width="18.81640625" customWidth="1"/>
    <col min="19" max="19" width="19.26953125" customWidth="1"/>
    <col min="20" max="20" width="17.453125" customWidth="1"/>
    <col min="21" max="21" width="14" customWidth="1"/>
    <col min="22" max="22" width="26.81640625" customWidth="1"/>
    <col min="23" max="23" width="19.453125" hidden="1" customWidth="1"/>
    <col min="24" max="24" width="15.1796875" hidden="1" customWidth="1"/>
    <col min="25" max="25" width="0" hidden="1" customWidth="1"/>
  </cols>
  <sheetData>
    <row r="1" spans="1:25" ht="109.5" customHeight="1" thickBot="1" x14ac:dyDescent="0.4">
      <c r="A1" s="850"/>
      <c r="B1" s="851"/>
      <c r="C1" s="851"/>
      <c r="D1" s="851"/>
      <c r="E1" s="851"/>
      <c r="F1" s="852"/>
      <c r="G1" s="852"/>
      <c r="H1" s="852"/>
      <c r="I1" s="851"/>
      <c r="J1" s="851"/>
      <c r="K1" s="851"/>
      <c r="L1" s="851"/>
      <c r="M1" s="851"/>
      <c r="N1" s="851"/>
      <c r="O1" s="851"/>
      <c r="P1" s="851"/>
      <c r="Q1" s="851"/>
      <c r="R1" s="851"/>
      <c r="S1" s="851"/>
      <c r="T1" s="851"/>
      <c r="U1" s="851"/>
      <c r="V1" s="853"/>
    </row>
    <row r="2" spans="1:25" ht="26.25" customHeight="1" x14ac:dyDescent="0.35">
      <c r="A2" s="854" t="s">
        <v>37</v>
      </c>
      <c r="B2" s="855"/>
      <c r="C2" s="855"/>
      <c r="D2" s="855"/>
      <c r="E2" s="855"/>
      <c r="F2" s="856"/>
      <c r="G2" s="856"/>
      <c r="H2" s="856"/>
      <c r="I2" s="855"/>
      <c r="J2" s="855"/>
      <c r="K2" s="855"/>
      <c r="L2" s="855"/>
      <c r="M2" s="855"/>
      <c r="N2" s="855"/>
      <c r="O2" s="855"/>
      <c r="P2" s="855"/>
      <c r="Q2" s="855"/>
      <c r="R2" s="855"/>
      <c r="S2" s="855"/>
      <c r="T2" s="855"/>
      <c r="U2" s="855"/>
      <c r="V2" s="857"/>
    </row>
    <row r="3" spans="1:25" ht="26.25" customHeight="1" x14ac:dyDescent="0.35">
      <c r="A3" s="858" t="s">
        <v>38</v>
      </c>
      <c r="B3" s="859"/>
      <c r="C3" s="859"/>
      <c r="D3" s="859"/>
      <c r="E3" s="859"/>
      <c r="F3" s="860"/>
      <c r="G3" s="860"/>
      <c r="H3" s="860"/>
      <c r="I3" s="859"/>
      <c r="J3" s="859"/>
      <c r="K3" s="859"/>
      <c r="L3" s="859"/>
      <c r="M3" s="859"/>
      <c r="N3" s="859"/>
      <c r="O3" s="859"/>
      <c r="P3" s="859"/>
      <c r="Q3" s="859"/>
      <c r="R3" s="859"/>
      <c r="S3" s="859"/>
      <c r="T3" s="859"/>
      <c r="U3" s="859"/>
      <c r="V3" s="861"/>
    </row>
    <row r="4" spans="1:25" ht="26.25" customHeight="1" thickBot="1" x14ac:dyDescent="0.4">
      <c r="A4" s="862" t="s">
        <v>39</v>
      </c>
      <c r="B4" s="863"/>
      <c r="C4" s="863"/>
      <c r="D4" s="863"/>
      <c r="E4" s="863"/>
      <c r="F4" s="864"/>
      <c r="G4" s="864"/>
      <c r="H4" s="864"/>
      <c r="I4" s="863"/>
      <c r="J4" s="863"/>
      <c r="K4" s="863"/>
      <c r="L4" s="863"/>
      <c r="M4" s="863"/>
      <c r="N4" s="863"/>
      <c r="O4" s="863"/>
      <c r="P4" s="863"/>
      <c r="Q4" s="863"/>
      <c r="R4" s="863"/>
      <c r="S4" s="863"/>
      <c r="T4" s="863"/>
      <c r="U4" s="863"/>
      <c r="V4" s="865"/>
    </row>
    <row r="5" spans="1:25" ht="36" customHeight="1" thickTop="1" thickBot="1" x14ac:dyDescent="0.4">
      <c r="A5" s="866" t="s">
        <v>40</v>
      </c>
      <c r="B5" s="867"/>
      <c r="C5" s="867"/>
      <c r="D5" s="867"/>
      <c r="E5" s="867"/>
      <c r="F5" s="867"/>
      <c r="G5" s="867"/>
      <c r="H5" s="867"/>
      <c r="I5" s="868"/>
      <c r="J5" s="846" t="s">
        <v>41</v>
      </c>
      <c r="K5" s="846" t="s">
        <v>42</v>
      </c>
      <c r="L5" s="869" t="s">
        <v>43</v>
      </c>
      <c r="M5" s="869"/>
      <c r="N5" s="846" t="s">
        <v>44</v>
      </c>
      <c r="O5" s="870" t="s">
        <v>45</v>
      </c>
      <c r="P5" s="871"/>
      <c r="Q5" s="871"/>
      <c r="R5" s="872"/>
      <c r="S5" s="873" t="s">
        <v>46</v>
      </c>
      <c r="T5" s="846" t="s">
        <v>47</v>
      </c>
      <c r="U5" s="845" t="s">
        <v>48</v>
      </c>
      <c r="V5" s="846" t="s">
        <v>49</v>
      </c>
      <c r="W5" s="848" t="s">
        <v>50</v>
      </c>
      <c r="X5" s="849" t="s">
        <v>51</v>
      </c>
    </row>
    <row r="6" spans="1:25" s="375" customFormat="1" ht="36" customHeight="1" thickTop="1" thickBot="1" x14ac:dyDescent="0.4">
      <c r="A6" s="369" t="s">
        <v>52</v>
      </c>
      <c r="B6" s="369" t="s">
        <v>53</v>
      </c>
      <c r="C6" s="370" t="s">
        <v>54</v>
      </c>
      <c r="D6" s="369" t="s">
        <v>55</v>
      </c>
      <c r="E6" s="369" t="s">
        <v>56</v>
      </c>
      <c r="F6" s="369" t="s">
        <v>57</v>
      </c>
      <c r="G6" s="369" t="s">
        <v>58</v>
      </c>
      <c r="H6" s="369" t="s">
        <v>59</v>
      </c>
      <c r="I6" s="371" t="s">
        <v>60</v>
      </c>
      <c r="J6" s="847"/>
      <c r="K6" s="847"/>
      <c r="L6" s="372" t="s">
        <v>61</v>
      </c>
      <c r="M6" s="373" t="s">
        <v>62</v>
      </c>
      <c r="N6" s="847"/>
      <c r="O6" s="374" t="s">
        <v>63</v>
      </c>
      <c r="P6" s="372" t="s">
        <v>64</v>
      </c>
      <c r="Q6" s="374" t="s">
        <v>65</v>
      </c>
      <c r="R6" s="374" t="s">
        <v>66</v>
      </c>
      <c r="S6" s="874"/>
      <c r="T6" s="847"/>
      <c r="U6" s="846"/>
      <c r="V6" s="847"/>
      <c r="W6" s="848"/>
      <c r="X6" s="849"/>
    </row>
    <row r="7" spans="1:25" ht="22.5" customHeight="1" thickTop="1" thickBot="1" x14ac:dyDescent="0.4">
      <c r="A7" s="376" t="s">
        <v>67</v>
      </c>
      <c r="B7" s="376"/>
      <c r="C7" s="376"/>
      <c r="D7" s="376"/>
      <c r="E7" s="376"/>
      <c r="F7" s="377"/>
      <c r="G7" s="377"/>
      <c r="H7" s="377"/>
      <c r="I7" s="378"/>
      <c r="J7" s="379" t="s">
        <v>68</v>
      </c>
      <c r="K7" s="380" t="e">
        <f>+K8+#REF!+K335</f>
        <v>#REF!</v>
      </c>
      <c r="L7" s="380"/>
      <c r="M7" s="380"/>
      <c r="N7" s="380"/>
      <c r="O7" s="380"/>
      <c r="P7" s="380"/>
      <c r="Q7" s="380"/>
      <c r="R7" s="380"/>
      <c r="S7" s="380"/>
      <c r="T7" s="380"/>
      <c r="U7" s="381"/>
      <c r="V7" s="376"/>
      <c r="W7" s="376" t="s">
        <v>69</v>
      </c>
      <c r="X7" s="376" t="s">
        <v>70</v>
      </c>
      <c r="Y7" s="382" t="s">
        <v>70</v>
      </c>
    </row>
    <row r="8" spans="1:25" ht="22.5" customHeight="1" thickTop="1" thickBot="1" x14ac:dyDescent="0.4">
      <c r="A8" s="376" t="s">
        <v>67</v>
      </c>
      <c r="B8" s="376" t="s">
        <v>71</v>
      </c>
      <c r="C8" s="376"/>
      <c r="D8" s="376"/>
      <c r="E8" s="376"/>
      <c r="F8" s="377"/>
      <c r="G8" s="377"/>
      <c r="H8" s="377"/>
      <c r="I8" s="378"/>
      <c r="J8" s="379" t="s">
        <v>72</v>
      </c>
      <c r="K8" s="380"/>
      <c r="L8" s="380"/>
      <c r="M8" s="380"/>
      <c r="N8" s="380"/>
      <c r="O8" s="380"/>
      <c r="P8" s="380"/>
      <c r="Q8" s="380"/>
      <c r="R8" s="380"/>
      <c r="S8" s="380"/>
      <c r="T8" s="380"/>
      <c r="U8" s="381"/>
      <c r="V8" s="376"/>
      <c r="W8" s="376"/>
      <c r="X8" s="376"/>
      <c r="Y8" s="382"/>
    </row>
    <row r="9" spans="1:25" ht="22.5" customHeight="1" thickTop="1" thickBot="1" x14ac:dyDescent="0.4">
      <c r="A9" s="383">
        <v>1</v>
      </c>
      <c r="B9" s="384" t="s">
        <v>71</v>
      </c>
      <c r="C9" s="384" t="s">
        <v>71</v>
      </c>
      <c r="D9" s="384"/>
      <c r="E9" s="384"/>
      <c r="F9" s="385"/>
      <c r="G9" s="385"/>
      <c r="H9" s="385"/>
      <c r="I9" s="385"/>
      <c r="J9" s="386" t="s">
        <v>73</v>
      </c>
      <c r="K9" s="387"/>
      <c r="L9" s="387"/>
      <c r="M9" s="387"/>
      <c r="N9" s="387"/>
      <c r="O9" s="387"/>
      <c r="P9" s="387"/>
      <c r="Q9" s="387"/>
      <c r="R9" s="387"/>
      <c r="S9" s="387"/>
      <c r="T9" s="387"/>
      <c r="U9" s="388"/>
      <c r="V9" s="383"/>
      <c r="W9" s="383" t="s">
        <v>74</v>
      </c>
      <c r="X9" s="383"/>
      <c r="Y9" s="382" t="s">
        <v>70</v>
      </c>
    </row>
    <row r="10" spans="1:25" ht="22.5" customHeight="1" thickTop="1" thickBot="1" x14ac:dyDescent="0.4">
      <c r="A10" s="389">
        <v>1</v>
      </c>
      <c r="B10" s="390" t="s">
        <v>71</v>
      </c>
      <c r="C10" s="390" t="s">
        <v>71</v>
      </c>
      <c r="D10" s="390" t="s">
        <v>71</v>
      </c>
      <c r="E10" s="390"/>
      <c r="F10" s="391"/>
      <c r="G10" s="391"/>
      <c r="H10" s="391"/>
      <c r="I10" s="391"/>
      <c r="J10" s="392" t="s">
        <v>75</v>
      </c>
      <c r="K10" s="393"/>
      <c r="L10" s="393"/>
      <c r="M10" s="393"/>
      <c r="N10" s="393"/>
      <c r="O10" s="393"/>
      <c r="P10" s="393"/>
      <c r="Q10" s="393"/>
      <c r="R10" s="393"/>
      <c r="S10" s="393"/>
      <c r="T10" s="393"/>
      <c r="U10" s="394"/>
      <c r="V10" s="389"/>
      <c r="W10" s="389" t="s">
        <v>76</v>
      </c>
      <c r="X10" s="389" t="s">
        <v>77</v>
      </c>
      <c r="Y10" s="382" t="s">
        <v>70</v>
      </c>
    </row>
    <row r="11" spans="1:25" ht="22.5" customHeight="1" thickTop="1" thickBot="1" x14ac:dyDescent="0.4">
      <c r="A11" s="395" t="s">
        <v>67</v>
      </c>
      <c r="B11" s="396" t="s">
        <v>71</v>
      </c>
      <c r="C11" s="396" t="s">
        <v>71</v>
      </c>
      <c r="D11" s="396" t="s">
        <v>71</v>
      </c>
      <c r="E11" s="396" t="s">
        <v>71</v>
      </c>
      <c r="F11" s="397"/>
      <c r="G11" s="397"/>
      <c r="H11" s="397"/>
      <c r="I11" s="397"/>
      <c r="J11" s="398" t="s">
        <v>78</v>
      </c>
      <c r="K11" s="399"/>
      <c r="L11" s="399"/>
      <c r="M11" s="399"/>
      <c r="N11" s="399"/>
      <c r="O11" s="399"/>
      <c r="P11" s="399"/>
      <c r="Q11" s="399"/>
      <c r="R11" s="399"/>
      <c r="S11" s="399"/>
      <c r="T11" s="399"/>
      <c r="U11" s="400"/>
      <c r="V11" s="396"/>
      <c r="W11" s="395" t="s">
        <v>79</v>
      </c>
      <c r="X11" s="395" t="s">
        <v>80</v>
      </c>
      <c r="Y11" s="382" t="s">
        <v>70</v>
      </c>
    </row>
    <row r="12" spans="1:25" s="166" customFormat="1" ht="22.5" customHeight="1" thickTop="1" thickBot="1" x14ac:dyDescent="0.4">
      <c r="A12" s="401" t="s">
        <v>67</v>
      </c>
      <c r="B12" s="401" t="s">
        <v>71</v>
      </c>
      <c r="C12" s="401" t="s">
        <v>71</v>
      </c>
      <c r="D12" s="401" t="s">
        <v>71</v>
      </c>
      <c r="E12" s="401" t="s">
        <v>71</v>
      </c>
      <c r="F12" s="402" t="s">
        <v>71</v>
      </c>
      <c r="G12" s="402"/>
      <c r="H12" s="402"/>
      <c r="I12" s="402"/>
      <c r="J12" s="403" t="s">
        <v>81</v>
      </c>
      <c r="K12" s="404"/>
      <c r="L12" s="404"/>
      <c r="M12" s="404"/>
      <c r="N12" s="404"/>
      <c r="O12" s="404"/>
      <c r="P12" s="404"/>
      <c r="Q12" s="404"/>
      <c r="R12" s="404"/>
      <c r="S12" s="404"/>
      <c r="T12" s="404"/>
      <c r="U12" s="405"/>
      <c r="V12" s="406"/>
      <c r="W12" s="406" t="s">
        <v>82</v>
      </c>
      <c r="X12" s="406" t="s">
        <v>83</v>
      </c>
      <c r="Y12" s="382" t="s">
        <v>70</v>
      </c>
    </row>
    <row r="13" spans="1:25" ht="22.5" customHeight="1" thickTop="1" thickBot="1" x14ac:dyDescent="0.4">
      <c r="A13" s="402" t="s">
        <v>67</v>
      </c>
      <c r="B13" s="402" t="s">
        <v>71</v>
      </c>
      <c r="C13" s="402" t="s">
        <v>71</v>
      </c>
      <c r="D13" s="402" t="s">
        <v>71</v>
      </c>
      <c r="E13" s="402" t="s">
        <v>71</v>
      </c>
      <c r="F13" s="402" t="s">
        <v>71</v>
      </c>
      <c r="G13" s="402" t="s">
        <v>71</v>
      </c>
      <c r="H13" s="402"/>
      <c r="I13" s="402"/>
      <c r="J13" s="407" t="s">
        <v>84</v>
      </c>
      <c r="K13" s="408"/>
      <c r="L13" s="408"/>
      <c r="M13" s="408"/>
      <c r="N13" s="408"/>
      <c r="O13" s="408"/>
      <c r="P13" s="408"/>
      <c r="Q13" s="408"/>
      <c r="R13" s="408"/>
      <c r="S13" s="408"/>
      <c r="T13" s="408"/>
      <c r="U13" s="409"/>
      <c r="V13" s="410"/>
      <c r="W13" s="410"/>
      <c r="X13" s="410"/>
      <c r="Y13" s="382" t="s">
        <v>70</v>
      </c>
    </row>
    <row r="14" spans="1:25" ht="22.5" customHeight="1" thickTop="1" thickBot="1" x14ac:dyDescent="0.4">
      <c r="A14" s="402" t="s">
        <v>67</v>
      </c>
      <c r="B14" s="402" t="s">
        <v>71</v>
      </c>
      <c r="C14" s="402" t="s">
        <v>71</v>
      </c>
      <c r="D14" s="402" t="s">
        <v>71</v>
      </c>
      <c r="E14" s="402" t="s">
        <v>71</v>
      </c>
      <c r="F14" s="402" t="s">
        <v>71</v>
      </c>
      <c r="G14" s="402" t="s">
        <v>85</v>
      </c>
      <c r="H14" s="402"/>
      <c r="I14" s="402"/>
      <c r="J14" s="407" t="s">
        <v>86</v>
      </c>
      <c r="K14" s="408"/>
      <c r="L14" s="408"/>
      <c r="M14" s="408"/>
      <c r="N14" s="408"/>
      <c r="O14" s="408"/>
      <c r="P14" s="408"/>
      <c r="Q14" s="408"/>
      <c r="R14" s="408"/>
      <c r="S14" s="408"/>
      <c r="T14" s="408"/>
      <c r="U14" s="409"/>
      <c r="V14" s="410"/>
      <c r="W14" s="410"/>
      <c r="X14" s="410"/>
      <c r="Y14" s="382" t="s">
        <v>70</v>
      </c>
    </row>
    <row r="15" spans="1:25" ht="22.5" customHeight="1" thickTop="1" thickBot="1" x14ac:dyDescent="0.4">
      <c r="A15" s="402" t="s">
        <v>67</v>
      </c>
      <c r="B15" s="402" t="s">
        <v>71</v>
      </c>
      <c r="C15" s="402" t="s">
        <v>71</v>
      </c>
      <c r="D15" s="402" t="s">
        <v>71</v>
      </c>
      <c r="E15" s="402" t="s">
        <v>71</v>
      </c>
      <c r="F15" s="402" t="s">
        <v>71</v>
      </c>
      <c r="G15" s="402" t="s">
        <v>87</v>
      </c>
      <c r="H15" s="402"/>
      <c r="I15" s="402"/>
      <c r="J15" s="407" t="s">
        <v>88</v>
      </c>
      <c r="K15" s="408"/>
      <c r="L15" s="408"/>
      <c r="M15" s="408"/>
      <c r="N15" s="408"/>
      <c r="O15" s="408"/>
      <c r="P15" s="408"/>
      <c r="Q15" s="408"/>
      <c r="R15" s="408"/>
      <c r="S15" s="408"/>
      <c r="T15" s="408"/>
      <c r="U15" s="409"/>
      <c r="V15" s="410"/>
      <c r="W15" s="410"/>
      <c r="X15" s="410"/>
      <c r="Y15" s="382"/>
    </row>
    <row r="16" spans="1:25" ht="22.5" customHeight="1" thickTop="1" thickBot="1" x14ac:dyDescent="0.4">
      <c r="A16" s="402" t="s">
        <v>67</v>
      </c>
      <c r="B16" s="402" t="s">
        <v>71</v>
      </c>
      <c r="C16" s="402" t="s">
        <v>71</v>
      </c>
      <c r="D16" s="402" t="s">
        <v>71</v>
      </c>
      <c r="E16" s="402" t="s">
        <v>71</v>
      </c>
      <c r="F16" s="402" t="s">
        <v>71</v>
      </c>
      <c r="G16" s="402" t="s">
        <v>89</v>
      </c>
      <c r="H16" s="402"/>
      <c r="I16" s="402"/>
      <c r="J16" s="407" t="s">
        <v>90</v>
      </c>
      <c r="K16" s="408"/>
      <c r="L16" s="408"/>
      <c r="M16" s="408"/>
      <c r="N16" s="408"/>
      <c r="O16" s="408"/>
      <c r="P16" s="408"/>
      <c r="Q16" s="408"/>
      <c r="R16" s="408"/>
      <c r="S16" s="408"/>
      <c r="T16" s="408"/>
      <c r="U16" s="409"/>
      <c r="V16" s="410"/>
      <c r="W16" s="410"/>
      <c r="X16" s="410"/>
      <c r="Y16" s="382"/>
    </row>
    <row r="17" spans="1:25" ht="22.5" customHeight="1" thickTop="1" thickBot="1" x14ac:dyDescent="0.4">
      <c r="A17" s="402" t="s">
        <v>67</v>
      </c>
      <c r="B17" s="402" t="s">
        <v>71</v>
      </c>
      <c r="C17" s="402" t="s">
        <v>71</v>
      </c>
      <c r="D17" s="402" t="s">
        <v>71</v>
      </c>
      <c r="E17" s="402" t="s">
        <v>71</v>
      </c>
      <c r="F17" s="402" t="s">
        <v>71</v>
      </c>
      <c r="G17" s="402" t="s">
        <v>91</v>
      </c>
      <c r="H17" s="402"/>
      <c r="I17" s="402"/>
      <c r="J17" s="407" t="s">
        <v>92</v>
      </c>
      <c r="K17" s="408"/>
      <c r="L17" s="408"/>
      <c r="M17" s="408"/>
      <c r="N17" s="408"/>
      <c r="O17" s="408"/>
      <c r="P17" s="408"/>
      <c r="Q17" s="408"/>
      <c r="R17" s="408"/>
      <c r="S17" s="408"/>
      <c r="T17" s="408"/>
      <c r="U17" s="409"/>
      <c r="V17" s="410"/>
      <c r="W17" s="410"/>
      <c r="X17" s="410"/>
      <c r="Y17" s="382"/>
    </row>
    <row r="18" spans="1:25" ht="22.5" customHeight="1" thickTop="1" thickBot="1" x14ac:dyDescent="0.4">
      <c r="A18" s="402" t="s">
        <v>67</v>
      </c>
      <c r="B18" s="402" t="s">
        <v>71</v>
      </c>
      <c r="C18" s="402" t="s">
        <v>71</v>
      </c>
      <c r="D18" s="402" t="s">
        <v>71</v>
      </c>
      <c r="E18" s="402" t="s">
        <v>71</v>
      </c>
      <c r="F18" s="402" t="s">
        <v>71</v>
      </c>
      <c r="G18" s="402" t="s">
        <v>93</v>
      </c>
      <c r="H18" s="402"/>
      <c r="I18" s="402"/>
      <c r="J18" s="407" t="s">
        <v>94</v>
      </c>
      <c r="K18" s="408"/>
      <c r="L18" s="408"/>
      <c r="M18" s="408"/>
      <c r="N18" s="408"/>
      <c r="O18" s="408"/>
      <c r="P18" s="408"/>
      <c r="Q18" s="408"/>
      <c r="R18" s="408"/>
      <c r="S18" s="408"/>
      <c r="T18" s="408"/>
      <c r="U18" s="409"/>
      <c r="V18" s="410"/>
      <c r="W18" s="410"/>
      <c r="X18" s="410"/>
      <c r="Y18" s="382"/>
    </row>
    <row r="19" spans="1:25" ht="22.5" customHeight="1" thickTop="1" thickBot="1" x14ac:dyDescent="0.4">
      <c r="A19" s="402" t="s">
        <v>67</v>
      </c>
      <c r="B19" s="402" t="s">
        <v>71</v>
      </c>
      <c r="C19" s="402" t="s">
        <v>71</v>
      </c>
      <c r="D19" s="402" t="s">
        <v>71</v>
      </c>
      <c r="E19" s="402" t="s">
        <v>71</v>
      </c>
      <c r="F19" s="402" t="s">
        <v>71</v>
      </c>
      <c r="G19" s="402" t="s">
        <v>95</v>
      </c>
      <c r="H19" s="402"/>
      <c r="I19" s="402"/>
      <c r="J19" s="407" t="s">
        <v>96</v>
      </c>
      <c r="K19" s="408"/>
      <c r="L19" s="408"/>
      <c r="M19" s="408"/>
      <c r="N19" s="408"/>
      <c r="O19" s="408"/>
      <c r="P19" s="408"/>
      <c r="Q19" s="408"/>
      <c r="R19" s="408"/>
      <c r="S19" s="408"/>
      <c r="T19" s="408"/>
      <c r="U19" s="409"/>
      <c r="V19" s="410"/>
      <c r="W19" s="410"/>
      <c r="X19" s="410"/>
      <c r="Y19" s="382"/>
    </row>
    <row r="20" spans="1:25" ht="22.5" customHeight="1" thickTop="1" thickBot="1" x14ac:dyDescent="0.4">
      <c r="A20" s="402" t="s">
        <v>67</v>
      </c>
      <c r="B20" s="402" t="s">
        <v>71</v>
      </c>
      <c r="C20" s="402" t="s">
        <v>71</v>
      </c>
      <c r="D20" s="402" t="s">
        <v>71</v>
      </c>
      <c r="E20" s="402" t="s">
        <v>71</v>
      </c>
      <c r="F20" s="402" t="s">
        <v>71</v>
      </c>
      <c r="G20" s="402" t="s">
        <v>97</v>
      </c>
      <c r="H20" s="402"/>
      <c r="I20" s="402"/>
      <c r="J20" s="407" t="s">
        <v>90</v>
      </c>
      <c r="K20" s="408"/>
      <c r="L20" s="408"/>
      <c r="M20" s="408"/>
      <c r="N20" s="408"/>
      <c r="O20" s="408"/>
      <c r="P20" s="408"/>
      <c r="Q20" s="408"/>
      <c r="R20" s="408"/>
      <c r="S20" s="408"/>
      <c r="T20" s="408"/>
      <c r="U20" s="409"/>
      <c r="V20" s="410"/>
      <c r="W20" s="410"/>
      <c r="X20" s="410"/>
      <c r="Y20" s="382"/>
    </row>
    <row r="21" spans="1:25" s="166" customFormat="1" ht="22.5" customHeight="1" thickTop="1" thickBot="1" x14ac:dyDescent="0.4">
      <c r="A21" s="401" t="s">
        <v>67</v>
      </c>
      <c r="B21" s="401" t="s">
        <v>71</v>
      </c>
      <c r="C21" s="401" t="s">
        <v>71</v>
      </c>
      <c r="D21" s="401" t="s">
        <v>71</v>
      </c>
      <c r="E21" s="401" t="s">
        <v>71</v>
      </c>
      <c r="F21" s="401" t="s">
        <v>85</v>
      </c>
      <c r="G21" s="402"/>
      <c r="H21" s="402"/>
      <c r="I21" s="402"/>
      <c r="J21" s="403" t="s">
        <v>98</v>
      </c>
      <c r="K21" s="411"/>
      <c r="L21" s="411"/>
      <c r="M21" s="411"/>
      <c r="N21" s="411"/>
      <c r="O21" s="411"/>
      <c r="P21" s="411"/>
      <c r="Q21" s="411"/>
      <c r="R21" s="411"/>
      <c r="S21" s="411"/>
      <c r="T21" s="411"/>
      <c r="U21" s="412"/>
      <c r="V21" s="406"/>
      <c r="W21" s="406" t="s">
        <v>99</v>
      </c>
      <c r="X21" s="406" t="s">
        <v>100</v>
      </c>
      <c r="Y21" s="382" t="s">
        <v>70</v>
      </c>
    </row>
    <row r="22" spans="1:25" ht="22.5" customHeight="1" thickTop="1" thickBot="1" x14ac:dyDescent="0.4">
      <c r="A22" s="402" t="s">
        <v>67</v>
      </c>
      <c r="B22" s="402" t="s">
        <v>71</v>
      </c>
      <c r="C22" s="402" t="s">
        <v>71</v>
      </c>
      <c r="D22" s="402" t="s">
        <v>71</v>
      </c>
      <c r="E22" s="402" t="s">
        <v>85</v>
      </c>
      <c r="F22" s="401" t="s">
        <v>85</v>
      </c>
      <c r="G22" s="402" t="s">
        <v>71</v>
      </c>
      <c r="H22" s="402"/>
      <c r="I22" s="402"/>
      <c r="J22" s="407" t="s">
        <v>101</v>
      </c>
      <c r="K22" s="413"/>
      <c r="L22" s="413"/>
      <c r="M22" s="413"/>
      <c r="N22" s="408"/>
      <c r="O22" s="413"/>
      <c r="P22" s="413"/>
      <c r="Q22" s="413"/>
      <c r="R22" s="413"/>
      <c r="S22" s="408"/>
      <c r="T22" s="413"/>
      <c r="U22" s="414"/>
      <c r="V22" s="410"/>
      <c r="W22" s="410"/>
      <c r="X22" s="410"/>
      <c r="Y22" s="382" t="s">
        <v>70</v>
      </c>
    </row>
    <row r="23" spans="1:25" ht="22.5" customHeight="1" thickTop="1" thickBot="1" x14ac:dyDescent="0.4">
      <c r="A23" s="402" t="s">
        <v>67</v>
      </c>
      <c r="B23" s="402" t="s">
        <v>71</v>
      </c>
      <c r="C23" s="402" t="s">
        <v>71</v>
      </c>
      <c r="D23" s="402" t="s">
        <v>71</v>
      </c>
      <c r="E23" s="402" t="s">
        <v>85</v>
      </c>
      <c r="F23" s="401" t="s">
        <v>85</v>
      </c>
      <c r="G23" s="402" t="s">
        <v>85</v>
      </c>
      <c r="H23" s="402"/>
      <c r="I23" s="402"/>
      <c r="J23" s="407" t="s">
        <v>102</v>
      </c>
      <c r="K23" s="413"/>
      <c r="L23" s="413"/>
      <c r="M23" s="413"/>
      <c r="N23" s="408"/>
      <c r="O23" s="413"/>
      <c r="P23" s="413"/>
      <c r="Q23" s="413"/>
      <c r="R23" s="413"/>
      <c r="S23" s="408"/>
      <c r="T23" s="413"/>
      <c r="U23" s="414"/>
      <c r="V23" s="410"/>
      <c r="W23" s="410"/>
      <c r="X23" s="410"/>
      <c r="Y23" s="382" t="s">
        <v>70</v>
      </c>
    </row>
    <row r="24" spans="1:25" ht="22.5" customHeight="1" thickTop="1" thickBot="1" x14ac:dyDescent="0.4">
      <c r="A24" s="402" t="s">
        <v>67</v>
      </c>
      <c r="B24" s="402" t="s">
        <v>71</v>
      </c>
      <c r="C24" s="402" t="s">
        <v>71</v>
      </c>
      <c r="D24" s="402" t="s">
        <v>71</v>
      </c>
      <c r="E24" s="402" t="s">
        <v>85</v>
      </c>
      <c r="F24" s="401" t="s">
        <v>85</v>
      </c>
      <c r="G24" s="402" t="s">
        <v>87</v>
      </c>
      <c r="H24" s="402"/>
      <c r="I24" s="402"/>
      <c r="J24" s="407" t="s">
        <v>103</v>
      </c>
      <c r="K24" s="413"/>
      <c r="L24" s="413"/>
      <c r="M24" s="413"/>
      <c r="N24" s="408"/>
      <c r="O24" s="413"/>
      <c r="P24" s="413"/>
      <c r="Q24" s="413"/>
      <c r="R24" s="413"/>
      <c r="S24" s="408"/>
      <c r="T24" s="413"/>
      <c r="U24" s="414"/>
      <c r="V24" s="410"/>
      <c r="W24" s="410"/>
      <c r="X24" s="410"/>
      <c r="Y24" s="382"/>
    </row>
    <row r="25" spans="1:25" ht="22.5" customHeight="1" thickTop="1" thickBot="1" x14ac:dyDescent="0.4">
      <c r="A25" s="402" t="s">
        <v>67</v>
      </c>
      <c r="B25" s="402" t="s">
        <v>71</v>
      </c>
      <c r="C25" s="402" t="s">
        <v>71</v>
      </c>
      <c r="D25" s="402" t="s">
        <v>71</v>
      </c>
      <c r="E25" s="402" t="s">
        <v>85</v>
      </c>
      <c r="F25" s="401" t="s">
        <v>85</v>
      </c>
      <c r="G25" s="402" t="s">
        <v>89</v>
      </c>
      <c r="H25" s="402"/>
      <c r="I25" s="402"/>
      <c r="J25" s="407" t="s">
        <v>104</v>
      </c>
      <c r="K25" s="413"/>
      <c r="L25" s="413"/>
      <c r="M25" s="413"/>
      <c r="N25" s="408"/>
      <c r="O25" s="413"/>
      <c r="P25" s="413"/>
      <c r="Q25" s="413"/>
      <c r="R25" s="413"/>
      <c r="S25" s="408"/>
      <c r="T25" s="413"/>
      <c r="U25" s="414"/>
      <c r="V25" s="410"/>
      <c r="W25" s="410"/>
      <c r="X25" s="410"/>
      <c r="Y25" s="382"/>
    </row>
    <row r="26" spans="1:25" ht="22.5" customHeight="1" thickTop="1" thickBot="1" x14ac:dyDescent="0.4">
      <c r="A26" s="402" t="s">
        <v>67</v>
      </c>
      <c r="B26" s="402" t="s">
        <v>71</v>
      </c>
      <c r="C26" s="402" t="s">
        <v>71</v>
      </c>
      <c r="D26" s="402" t="s">
        <v>71</v>
      </c>
      <c r="E26" s="402" t="s">
        <v>85</v>
      </c>
      <c r="F26" s="401" t="s">
        <v>85</v>
      </c>
      <c r="G26" s="402" t="s">
        <v>91</v>
      </c>
      <c r="H26" s="402"/>
      <c r="I26" s="402"/>
      <c r="J26" s="407" t="s">
        <v>105</v>
      </c>
      <c r="K26" s="413"/>
      <c r="L26" s="413"/>
      <c r="M26" s="413"/>
      <c r="N26" s="408"/>
      <c r="O26" s="413"/>
      <c r="P26" s="413"/>
      <c r="Q26" s="413"/>
      <c r="R26" s="413"/>
      <c r="S26" s="408"/>
      <c r="T26" s="413"/>
      <c r="U26" s="414"/>
      <c r="V26" s="410"/>
      <c r="W26" s="410"/>
      <c r="X26" s="410"/>
      <c r="Y26" s="382"/>
    </row>
    <row r="27" spans="1:25" ht="22.5" customHeight="1" thickTop="1" thickBot="1" x14ac:dyDescent="0.4">
      <c r="A27" s="402" t="s">
        <v>67</v>
      </c>
      <c r="B27" s="402" t="s">
        <v>71</v>
      </c>
      <c r="C27" s="402" t="s">
        <v>71</v>
      </c>
      <c r="D27" s="402" t="s">
        <v>71</v>
      </c>
      <c r="E27" s="402" t="s">
        <v>85</v>
      </c>
      <c r="F27" s="401" t="s">
        <v>85</v>
      </c>
      <c r="G27" s="402" t="s">
        <v>93</v>
      </c>
      <c r="H27" s="402"/>
      <c r="I27" s="402"/>
      <c r="J27" s="407" t="s">
        <v>106</v>
      </c>
      <c r="K27" s="413"/>
      <c r="L27" s="413"/>
      <c r="M27" s="413"/>
      <c r="N27" s="408"/>
      <c r="O27" s="413"/>
      <c r="P27" s="413"/>
      <c r="Q27" s="413"/>
      <c r="R27" s="413"/>
      <c r="S27" s="408"/>
      <c r="T27" s="413"/>
      <c r="U27" s="414"/>
      <c r="V27" s="410"/>
      <c r="W27" s="410"/>
      <c r="X27" s="410"/>
      <c r="Y27" s="382"/>
    </row>
    <row r="28" spans="1:25" ht="22.5" customHeight="1" thickTop="1" thickBot="1" x14ac:dyDescent="0.4">
      <c r="A28" s="402" t="s">
        <v>67</v>
      </c>
      <c r="B28" s="402" t="s">
        <v>71</v>
      </c>
      <c r="C28" s="402" t="s">
        <v>71</v>
      </c>
      <c r="D28" s="402" t="s">
        <v>71</v>
      </c>
      <c r="E28" s="402" t="s">
        <v>85</v>
      </c>
      <c r="F28" s="401" t="s">
        <v>85</v>
      </c>
      <c r="G28" s="402" t="s">
        <v>95</v>
      </c>
      <c r="H28" s="402"/>
      <c r="I28" s="402"/>
      <c r="J28" s="407" t="s">
        <v>107</v>
      </c>
      <c r="K28" s="413"/>
      <c r="L28" s="413"/>
      <c r="M28" s="413"/>
      <c r="N28" s="408"/>
      <c r="O28" s="413"/>
      <c r="P28" s="413"/>
      <c r="Q28" s="413"/>
      <c r="R28" s="413"/>
      <c r="S28" s="408"/>
      <c r="T28" s="413"/>
      <c r="U28" s="414"/>
      <c r="V28" s="410"/>
      <c r="W28" s="410"/>
      <c r="X28" s="410"/>
      <c r="Y28" s="382"/>
    </row>
    <row r="29" spans="1:25" ht="22.5" customHeight="1" thickTop="1" thickBot="1" x14ac:dyDescent="0.4">
      <c r="A29" s="402" t="s">
        <v>67</v>
      </c>
      <c r="B29" s="402" t="s">
        <v>71</v>
      </c>
      <c r="C29" s="402" t="s">
        <v>71</v>
      </c>
      <c r="D29" s="402" t="s">
        <v>71</v>
      </c>
      <c r="E29" s="402" t="s">
        <v>85</v>
      </c>
      <c r="F29" s="401" t="s">
        <v>85</v>
      </c>
      <c r="G29" s="402" t="s">
        <v>97</v>
      </c>
      <c r="H29" s="402"/>
      <c r="I29" s="402"/>
      <c r="J29" s="407" t="s">
        <v>104</v>
      </c>
      <c r="K29" s="413"/>
      <c r="L29" s="413"/>
      <c r="M29" s="413"/>
      <c r="N29" s="408"/>
      <c r="O29" s="413"/>
      <c r="P29" s="413"/>
      <c r="Q29" s="413"/>
      <c r="R29" s="413"/>
      <c r="S29" s="408"/>
      <c r="T29" s="413"/>
      <c r="U29" s="414"/>
      <c r="V29" s="410"/>
      <c r="W29" s="410"/>
      <c r="X29" s="410"/>
      <c r="Y29" s="382"/>
    </row>
    <row r="30" spans="1:25" ht="22.5" customHeight="1" thickTop="1" thickBot="1" x14ac:dyDescent="0.4">
      <c r="A30" s="410" t="s">
        <v>67</v>
      </c>
      <c r="B30" s="410" t="s">
        <v>71</v>
      </c>
      <c r="C30" s="402" t="s">
        <v>71</v>
      </c>
      <c r="D30" s="402" t="s">
        <v>71</v>
      </c>
      <c r="E30" s="410" t="s">
        <v>71</v>
      </c>
      <c r="F30" s="410" t="s">
        <v>71</v>
      </c>
      <c r="G30" s="401" t="s">
        <v>71</v>
      </c>
      <c r="H30" s="402"/>
      <c r="I30" s="402"/>
      <c r="J30" s="403" t="s">
        <v>108</v>
      </c>
      <c r="K30" s="419"/>
      <c r="L30" s="419"/>
      <c r="M30" s="419"/>
      <c r="N30" s="419"/>
      <c r="O30" s="419"/>
      <c r="P30" s="419"/>
      <c r="Q30" s="419"/>
      <c r="R30" s="419"/>
      <c r="S30" s="419"/>
      <c r="T30" s="419"/>
      <c r="U30" s="405"/>
      <c r="V30" s="401"/>
      <c r="W30" s="410" t="s">
        <v>109</v>
      </c>
      <c r="X30" s="410" t="s">
        <v>110</v>
      </c>
      <c r="Y30" s="382" t="s">
        <v>70</v>
      </c>
    </row>
    <row r="31" spans="1:25" ht="22.5" customHeight="1" thickTop="1" thickBot="1" x14ac:dyDescent="0.4">
      <c r="A31" s="410" t="s">
        <v>67</v>
      </c>
      <c r="B31" s="410" t="s">
        <v>71</v>
      </c>
      <c r="C31" s="402" t="s">
        <v>71</v>
      </c>
      <c r="D31" s="402" t="s">
        <v>71</v>
      </c>
      <c r="E31" s="410" t="s">
        <v>71</v>
      </c>
      <c r="F31" s="410" t="s">
        <v>71</v>
      </c>
      <c r="G31" s="402" t="s">
        <v>71</v>
      </c>
      <c r="H31" s="402" t="s">
        <v>71</v>
      </c>
      <c r="I31" s="402"/>
      <c r="J31" s="407" t="s">
        <v>111</v>
      </c>
      <c r="K31" s="420"/>
      <c r="L31" s="420"/>
      <c r="M31" s="420"/>
      <c r="N31" s="420"/>
      <c r="O31" s="420"/>
      <c r="P31" s="420"/>
      <c r="Q31" s="420"/>
      <c r="R31" s="420"/>
      <c r="S31" s="420"/>
      <c r="T31" s="420"/>
      <c r="U31" s="409"/>
      <c r="V31" s="401"/>
      <c r="W31" s="410"/>
      <c r="X31" s="410"/>
      <c r="Y31" s="382" t="s">
        <v>70</v>
      </c>
    </row>
    <row r="32" spans="1:25" ht="22.5" customHeight="1" thickTop="1" thickBot="1" x14ac:dyDescent="0.4">
      <c r="A32" s="410" t="s">
        <v>67</v>
      </c>
      <c r="B32" s="410" t="s">
        <v>71</v>
      </c>
      <c r="C32" s="402" t="s">
        <v>71</v>
      </c>
      <c r="D32" s="402" t="s">
        <v>71</v>
      </c>
      <c r="E32" s="410" t="s">
        <v>71</v>
      </c>
      <c r="F32" s="410" t="s">
        <v>71</v>
      </c>
      <c r="G32" s="402" t="s">
        <v>71</v>
      </c>
      <c r="H32" s="402" t="s">
        <v>85</v>
      </c>
      <c r="I32" s="402"/>
      <c r="J32" s="407" t="s">
        <v>112</v>
      </c>
      <c r="K32" s="420"/>
      <c r="L32" s="420"/>
      <c r="M32" s="420"/>
      <c r="N32" s="420"/>
      <c r="O32" s="420"/>
      <c r="P32" s="420"/>
      <c r="Q32" s="420"/>
      <c r="R32" s="420"/>
      <c r="S32" s="420"/>
      <c r="T32" s="420"/>
      <c r="U32" s="409"/>
      <c r="V32" s="401"/>
      <c r="W32" s="410"/>
      <c r="X32" s="410"/>
      <c r="Y32" s="382" t="s">
        <v>70</v>
      </c>
    </row>
    <row r="33" spans="1:25" ht="22.5" customHeight="1" thickTop="1" thickBot="1" x14ac:dyDescent="0.4">
      <c r="A33" s="410" t="s">
        <v>67</v>
      </c>
      <c r="B33" s="410" t="s">
        <v>71</v>
      </c>
      <c r="C33" s="402" t="s">
        <v>71</v>
      </c>
      <c r="D33" s="402" t="s">
        <v>71</v>
      </c>
      <c r="E33" s="410" t="s">
        <v>71</v>
      </c>
      <c r="F33" s="410" t="s">
        <v>71</v>
      </c>
      <c r="G33" s="402" t="s">
        <v>71</v>
      </c>
      <c r="H33" s="402" t="s">
        <v>87</v>
      </c>
      <c r="I33" s="402"/>
      <c r="J33" s="407" t="s">
        <v>113</v>
      </c>
      <c r="K33" s="420"/>
      <c r="L33" s="420"/>
      <c r="M33" s="420"/>
      <c r="N33" s="420"/>
      <c r="O33" s="420"/>
      <c r="P33" s="420"/>
      <c r="Q33" s="420"/>
      <c r="R33" s="420"/>
      <c r="S33" s="420"/>
      <c r="T33" s="420"/>
      <c r="U33" s="409"/>
      <c r="V33" s="401"/>
      <c r="W33" s="410"/>
      <c r="X33" s="410"/>
      <c r="Y33" s="382"/>
    </row>
    <row r="34" spans="1:25" ht="22.5" customHeight="1" thickTop="1" thickBot="1" x14ac:dyDescent="0.4">
      <c r="A34" s="410" t="s">
        <v>67</v>
      </c>
      <c r="B34" s="410" t="s">
        <v>71</v>
      </c>
      <c r="C34" s="402" t="s">
        <v>71</v>
      </c>
      <c r="D34" s="402" t="s">
        <v>71</v>
      </c>
      <c r="E34" s="410" t="s">
        <v>71</v>
      </c>
      <c r="F34" s="410" t="s">
        <v>71</v>
      </c>
      <c r="G34" s="402" t="s">
        <v>71</v>
      </c>
      <c r="H34" s="402" t="s">
        <v>89</v>
      </c>
      <c r="I34" s="402"/>
      <c r="J34" s="407" t="s">
        <v>114</v>
      </c>
      <c r="K34" s="420"/>
      <c r="L34" s="420"/>
      <c r="M34" s="420"/>
      <c r="N34" s="420"/>
      <c r="O34" s="420"/>
      <c r="P34" s="420"/>
      <c r="Q34" s="420"/>
      <c r="R34" s="420"/>
      <c r="S34" s="420"/>
      <c r="T34" s="420"/>
      <c r="U34" s="409"/>
      <c r="V34" s="401"/>
      <c r="W34" s="410"/>
      <c r="X34" s="410"/>
      <c r="Y34" s="382"/>
    </row>
    <row r="35" spans="1:25" ht="22.5" customHeight="1" thickTop="1" thickBot="1" x14ac:dyDescent="0.4">
      <c r="A35" s="410" t="s">
        <v>67</v>
      </c>
      <c r="B35" s="410" t="s">
        <v>71</v>
      </c>
      <c r="C35" s="402" t="s">
        <v>71</v>
      </c>
      <c r="D35" s="402" t="s">
        <v>71</v>
      </c>
      <c r="E35" s="410" t="s">
        <v>71</v>
      </c>
      <c r="F35" s="410" t="s">
        <v>71</v>
      </c>
      <c r="G35" s="402" t="s">
        <v>71</v>
      </c>
      <c r="H35" s="402" t="s">
        <v>91</v>
      </c>
      <c r="I35" s="402"/>
      <c r="J35" s="407" t="s">
        <v>115</v>
      </c>
      <c r="K35" s="420"/>
      <c r="L35" s="420"/>
      <c r="M35" s="420"/>
      <c r="N35" s="420"/>
      <c r="O35" s="420"/>
      <c r="P35" s="420"/>
      <c r="Q35" s="420"/>
      <c r="R35" s="420"/>
      <c r="S35" s="420"/>
      <c r="T35" s="420"/>
      <c r="U35" s="409"/>
      <c r="V35" s="401"/>
      <c r="W35" s="410"/>
      <c r="X35" s="410"/>
      <c r="Y35" s="382"/>
    </row>
    <row r="36" spans="1:25" ht="22.5" customHeight="1" thickTop="1" thickBot="1" x14ac:dyDescent="0.4">
      <c r="A36" s="410" t="s">
        <v>67</v>
      </c>
      <c r="B36" s="410" t="s">
        <v>71</v>
      </c>
      <c r="C36" s="402" t="s">
        <v>71</v>
      </c>
      <c r="D36" s="402" t="s">
        <v>71</v>
      </c>
      <c r="E36" s="410" t="s">
        <v>71</v>
      </c>
      <c r="F36" s="410" t="s">
        <v>71</v>
      </c>
      <c r="G36" s="402" t="s">
        <v>71</v>
      </c>
      <c r="H36" s="402" t="s">
        <v>93</v>
      </c>
      <c r="I36" s="402"/>
      <c r="J36" s="407" t="s">
        <v>116</v>
      </c>
      <c r="K36" s="420"/>
      <c r="L36" s="420"/>
      <c r="M36" s="420"/>
      <c r="N36" s="420"/>
      <c r="O36" s="420"/>
      <c r="P36" s="420"/>
      <c r="Q36" s="420"/>
      <c r="R36" s="420"/>
      <c r="S36" s="420"/>
      <c r="T36" s="420"/>
      <c r="U36" s="409"/>
      <c r="V36" s="401"/>
      <c r="W36" s="410"/>
      <c r="X36" s="410"/>
      <c r="Y36" s="382"/>
    </row>
    <row r="37" spans="1:25" ht="22.5" customHeight="1" thickTop="1" thickBot="1" x14ac:dyDescent="0.4">
      <c r="A37" s="410" t="s">
        <v>67</v>
      </c>
      <c r="B37" s="410" t="s">
        <v>71</v>
      </c>
      <c r="C37" s="402" t="s">
        <v>71</v>
      </c>
      <c r="D37" s="402" t="s">
        <v>71</v>
      </c>
      <c r="E37" s="410" t="s">
        <v>71</v>
      </c>
      <c r="F37" s="410" t="s">
        <v>71</v>
      </c>
      <c r="G37" s="402" t="s">
        <v>71</v>
      </c>
      <c r="H37" s="402" t="s">
        <v>95</v>
      </c>
      <c r="I37" s="402"/>
      <c r="J37" s="407" t="s">
        <v>117</v>
      </c>
      <c r="K37" s="420"/>
      <c r="L37" s="420"/>
      <c r="M37" s="420"/>
      <c r="N37" s="420"/>
      <c r="O37" s="420"/>
      <c r="P37" s="420"/>
      <c r="Q37" s="420"/>
      <c r="R37" s="420"/>
      <c r="S37" s="420"/>
      <c r="T37" s="420"/>
      <c r="U37" s="409"/>
      <c r="V37" s="401"/>
      <c r="W37" s="410"/>
      <c r="X37" s="410"/>
      <c r="Y37" s="382"/>
    </row>
    <row r="38" spans="1:25" ht="22.5" customHeight="1" thickTop="1" thickBot="1" x14ac:dyDescent="0.4">
      <c r="A38" s="410" t="s">
        <v>67</v>
      </c>
      <c r="B38" s="410" t="s">
        <v>71</v>
      </c>
      <c r="C38" s="402" t="s">
        <v>71</v>
      </c>
      <c r="D38" s="402" t="s">
        <v>71</v>
      </c>
      <c r="E38" s="410" t="s">
        <v>71</v>
      </c>
      <c r="F38" s="410" t="s">
        <v>71</v>
      </c>
      <c r="G38" s="402" t="s">
        <v>71</v>
      </c>
      <c r="H38" s="402" t="s">
        <v>97</v>
      </c>
      <c r="I38" s="402"/>
      <c r="J38" s="407" t="s">
        <v>114</v>
      </c>
      <c r="K38" s="420"/>
      <c r="L38" s="420"/>
      <c r="M38" s="420"/>
      <c r="N38" s="420"/>
      <c r="O38" s="420"/>
      <c r="P38" s="420"/>
      <c r="Q38" s="420"/>
      <c r="R38" s="420"/>
      <c r="S38" s="420"/>
      <c r="T38" s="420"/>
      <c r="U38" s="409"/>
      <c r="V38" s="401"/>
      <c r="W38" s="410"/>
      <c r="X38" s="410"/>
      <c r="Y38" s="382"/>
    </row>
    <row r="39" spans="1:25" ht="22.5" customHeight="1" thickTop="1" thickBot="1" x14ac:dyDescent="0.4">
      <c r="A39" s="410" t="s">
        <v>67</v>
      </c>
      <c r="B39" s="410" t="s">
        <v>71</v>
      </c>
      <c r="C39" s="402" t="s">
        <v>71</v>
      </c>
      <c r="D39" s="402" t="s">
        <v>71</v>
      </c>
      <c r="E39" s="410" t="s">
        <v>71</v>
      </c>
      <c r="F39" s="410" t="s">
        <v>71</v>
      </c>
      <c r="G39" s="401" t="s">
        <v>85</v>
      </c>
      <c r="H39" s="402"/>
      <c r="I39" s="402"/>
      <c r="J39" s="403" t="s">
        <v>118</v>
      </c>
      <c r="K39" s="419"/>
      <c r="L39" s="419"/>
      <c r="M39" s="419"/>
      <c r="N39" s="419"/>
      <c r="O39" s="419"/>
      <c r="P39" s="419"/>
      <c r="Q39" s="419"/>
      <c r="R39" s="419"/>
      <c r="S39" s="419"/>
      <c r="T39" s="419"/>
      <c r="U39" s="405"/>
      <c r="V39" s="401"/>
      <c r="W39" s="410"/>
      <c r="X39" s="410"/>
      <c r="Y39" s="382"/>
    </row>
    <row r="40" spans="1:25" ht="22.5" customHeight="1" thickTop="1" thickBot="1" x14ac:dyDescent="0.4">
      <c r="A40" s="410" t="s">
        <v>67</v>
      </c>
      <c r="B40" s="410" t="s">
        <v>71</v>
      </c>
      <c r="C40" s="402" t="s">
        <v>71</v>
      </c>
      <c r="D40" s="402" t="s">
        <v>71</v>
      </c>
      <c r="E40" s="410" t="s">
        <v>71</v>
      </c>
      <c r="F40" s="410" t="s">
        <v>71</v>
      </c>
      <c r="G40" s="402" t="s">
        <v>85</v>
      </c>
      <c r="H40" s="402" t="s">
        <v>71</v>
      </c>
      <c r="I40" s="402"/>
      <c r="J40" s="407" t="s">
        <v>119</v>
      </c>
      <c r="K40" s="420"/>
      <c r="L40" s="420"/>
      <c r="M40" s="420"/>
      <c r="N40" s="420"/>
      <c r="O40" s="420"/>
      <c r="P40" s="420"/>
      <c r="Q40" s="420"/>
      <c r="R40" s="420"/>
      <c r="S40" s="420"/>
      <c r="T40" s="420"/>
      <c r="U40" s="409"/>
      <c r="V40" s="401"/>
      <c r="W40" s="410"/>
      <c r="X40" s="410"/>
      <c r="Y40" s="382"/>
    </row>
    <row r="41" spans="1:25" ht="22.5" customHeight="1" thickTop="1" thickBot="1" x14ac:dyDescent="0.4">
      <c r="A41" s="410" t="s">
        <v>67</v>
      </c>
      <c r="B41" s="410" t="s">
        <v>71</v>
      </c>
      <c r="C41" s="402" t="s">
        <v>71</v>
      </c>
      <c r="D41" s="402" t="s">
        <v>71</v>
      </c>
      <c r="E41" s="410" t="s">
        <v>71</v>
      </c>
      <c r="F41" s="410" t="s">
        <v>71</v>
      </c>
      <c r="G41" s="402" t="s">
        <v>85</v>
      </c>
      <c r="H41" s="402" t="s">
        <v>85</v>
      </c>
      <c r="I41" s="402"/>
      <c r="J41" s="407" t="s">
        <v>120</v>
      </c>
      <c r="K41" s="420"/>
      <c r="L41" s="420"/>
      <c r="M41" s="420"/>
      <c r="N41" s="420"/>
      <c r="O41" s="420"/>
      <c r="P41" s="420"/>
      <c r="Q41" s="420"/>
      <c r="R41" s="420"/>
      <c r="S41" s="420"/>
      <c r="T41" s="420"/>
      <c r="U41" s="409"/>
      <c r="V41" s="401"/>
      <c r="W41" s="410"/>
      <c r="X41" s="410"/>
      <c r="Y41" s="382"/>
    </row>
    <row r="42" spans="1:25" ht="22.5" customHeight="1" thickTop="1" thickBot="1" x14ac:dyDescent="0.4">
      <c r="A42" s="410" t="s">
        <v>67</v>
      </c>
      <c r="B42" s="410" t="s">
        <v>71</v>
      </c>
      <c r="C42" s="402" t="s">
        <v>71</v>
      </c>
      <c r="D42" s="402" t="s">
        <v>71</v>
      </c>
      <c r="E42" s="410" t="s">
        <v>71</v>
      </c>
      <c r="F42" s="410" t="s">
        <v>71</v>
      </c>
      <c r="G42" s="402" t="s">
        <v>85</v>
      </c>
      <c r="H42" s="402" t="s">
        <v>87</v>
      </c>
      <c r="I42" s="402"/>
      <c r="J42" s="407" t="s">
        <v>121</v>
      </c>
      <c r="K42" s="420"/>
      <c r="L42" s="420"/>
      <c r="M42" s="420"/>
      <c r="N42" s="420"/>
      <c r="O42" s="420"/>
      <c r="P42" s="420"/>
      <c r="Q42" s="420"/>
      <c r="R42" s="420"/>
      <c r="S42" s="420"/>
      <c r="T42" s="420"/>
      <c r="U42" s="409"/>
      <c r="V42" s="401"/>
      <c r="W42" s="410"/>
      <c r="X42" s="410"/>
      <c r="Y42" s="382"/>
    </row>
    <row r="43" spans="1:25" ht="22.5" customHeight="1" thickTop="1" thickBot="1" x14ac:dyDescent="0.4">
      <c r="A43" s="410" t="s">
        <v>67</v>
      </c>
      <c r="B43" s="410" t="s">
        <v>71</v>
      </c>
      <c r="C43" s="402" t="s">
        <v>71</v>
      </c>
      <c r="D43" s="402" t="s">
        <v>71</v>
      </c>
      <c r="E43" s="410" t="s">
        <v>71</v>
      </c>
      <c r="F43" s="410" t="s">
        <v>71</v>
      </c>
      <c r="G43" s="402" t="s">
        <v>85</v>
      </c>
      <c r="H43" s="402" t="s">
        <v>89</v>
      </c>
      <c r="I43" s="402"/>
      <c r="J43" s="407" t="s">
        <v>122</v>
      </c>
      <c r="K43" s="420"/>
      <c r="L43" s="420"/>
      <c r="M43" s="420"/>
      <c r="N43" s="420"/>
      <c r="O43" s="420"/>
      <c r="P43" s="420"/>
      <c r="Q43" s="420"/>
      <c r="R43" s="420"/>
      <c r="S43" s="420"/>
      <c r="T43" s="420"/>
      <c r="U43" s="409"/>
      <c r="V43" s="401"/>
      <c r="W43" s="410"/>
      <c r="X43" s="410"/>
      <c r="Y43" s="382"/>
    </row>
    <row r="44" spans="1:25" ht="22.5" customHeight="1" thickTop="1" thickBot="1" x14ac:dyDescent="0.4">
      <c r="A44" s="410" t="s">
        <v>67</v>
      </c>
      <c r="B44" s="410" t="s">
        <v>71</v>
      </c>
      <c r="C44" s="402" t="s">
        <v>71</v>
      </c>
      <c r="D44" s="402" t="s">
        <v>71</v>
      </c>
      <c r="E44" s="410" t="s">
        <v>71</v>
      </c>
      <c r="F44" s="410" t="s">
        <v>71</v>
      </c>
      <c r="G44" s="402" t="s">
        <v>85</v>
      </c>
      <c r="H44" s="402" t="s">
        <v>91</v>
      </c>
      <c r="I44" s="402"/>
      <c r="J44" s="407" t="s">
        <v>123</v>
      </c>
      <c r="K44" s="420"/>
      <c r="L44" s="420"/>
      <c r="M44" s="420"/>
      <c r="N44" s="420"/>
      <c r="O44" s="420"/>
      <c r="P44" s="420"/>
      <c r="Q44" s="420"/>
      <c r="R44" s="420"/>
      <c r="S44" s="420"/>
      <c r="T44" s="420"/>
      <c r="U44" s="409"/>
      <c r="V44" s="401"/>
      <c r="W44" s="410"/>
      <c r="X44" s="410"/>
      <c r="Y44" s="382"/>
    </row>
    <row r="45" spans="1:25" ht="22.5" customHeight="1" thickTop="1" thickBot="1" x14ac:dyDescent="0.4">
      <c r="A45" s="410" t="s">
        <v>67</v>
      </c>
      <c r="B45" s="410" t="s">
        <v>71</v>
      </c>
      <c r="C45" s="402" t="s">
        <v>71</v>
      </c>
      <c r="D45" s="402" t="s">
        <v>71</v>
      </c>
      <c r="E45" s="410" t="s">
        <v>71</v>
      </c>
      <c r="F45" s="410" t="s">
        <v>71</v>
      </c>
      <c r="G45" s="402" t="s">
        <v>85</v>
      </c>
      <c r="H45" s="402" t="s">
        <v>93</v>
      </c>
      <c r="I45" s="402"/>
      <c r="J45" s="407" t="s">
        <v>124</v>
      </c>
      <c r="K45" s="420"/>
      <c r="L45" s="420"/>
      <c r="M45" s="420"/>
      <c r="N45" s="420"/>
      <c r="O45" s="420"/>
      <c r="P45" s="420"/>
      <c r="Q45" s="420"/>
      <c r="R45" s="420"/>
      <c r="S45" s="420"/>
      <c r="T45" s="420"/>
      <c r="U45" s="409"/>
      <c r="V45" s="401"/>
      <c r="W45" s="410"/>
      <c r="X45" s="410"/>
      <c r="Y45" s="382"/>
    </row>
    <row r="46" spans="1:25" ht="22.5" customHeight="1" thickTop="1" thickBot="1" x14ac:dyDescent="0.4">
      <c r="A46" s="410" t="s">
        <v>67</v>
      </c>
      <c r="B46" s="410" t="s">
        <v>71</v>
      </c>
      <c r="C46" s="402" t="s">
        <v>71</v>
      </c>
      <c r="D46" s="402" t="s">
        <v>71</v>
      </c>
      <c r="E46" s="410" t="s">
        <v>71</v>
      </c>
      <c r="F46" s="410" t="s">
        <v>71</v>
      </c>
      <c r="G46" s="402" t="s">
        <v>85</v>
      </c>
      <c r="H46" s="402" t="s">
        <v>95</v>
      </c>
      <c r="I46" s="402"/>
      <c r="J46" s="407" t="s">
        <v>125</v>
      </c>
      <c r="K46" s="420"/>
      <c r="L46" s="420"/>
      <c r="M46" s="420"/>
      <c r="N46" s="420"/>
      <c r="O46" s="420"/>
      <c r="P46" s="420"/>
      <c r="Q46" s="420"/>
      <c r="R46" s="420"/>
      <c r="S46" s="420"/>
      <c r="T46" s="420"/>
      <c r="U46" s="409"/>
      <c r="V46" s="401"/>
      <c r="W46" s="410"/>
      <c r="X46" s="410"/>
      <c r="Y46" s="382"/>
    </row>
    <row r="47" spans="1:25" ht="22.5" customHeight="1" thickTop="1" thickBot="1" x14ac:dyDescent="0.4">
      <c r="A47" s="410" t="s">
        <v>67</v>
      </c>
      <c r="B47" s="410" t="s">
        <v>71</v>
      </c>
      <c r="C47" s="402" t="s">
        <v>71</v>
      </c>
      <c r="D47" s="402" t="s">
        <v>71</v>
      </c>
      <c r="E47" s="410" t="s">
        <v>71</v>
      </c>
      <c r="F47" s="410" t="s">
        <v>71</v>
      </c>
      <c r="G47" s="402" t="s">
        <v>85</v>
      </c>
      <c r="H47" s="402" t="s">
        <v>97</v>
      </c>
      <c r="I47" s="402"/>
      <c r="J47" s="407" t="s">
        <v>122</v>
      </c>
      <c r="K47" s="420"/>
      <c r="L47" s="420"/>
      <c r="M47" s="420"/>
      <c r="N47" s="420"/>
      <c r="O47" s="420"/>
      <c r="P47" s="420"/>
      <c r="Q47" s="420"/>
      <c r="R47" s="420"/>
      <c r="S47" s="420"/>
      <c r="T47" s="420"/>
      <c r="U47" s="409"/>
      <c r="V47" s="401"/>
      <c r="W47" s="410"/>
      <c r="X47" s="410"/>
      <c r="Y47" s="382"/>
    </row>
    <row r="48" spans="1:25" ht="22.5" customHeight="1" thickTop="1" thickBot="1" x14ac:dyDescent="0.4">
      <c r="A48" s="410" t="s">
        <v>67</v>
      </c>
      <c r="B48" s="410" t="s">
        <v>71</v>
      </c>
      <c r="C48" s="402" t="s">
        <v>71</v>
      </c>
      <c r="D48" s="402" t="s">
        <v>71</v>
      </c>
      <c r="E48" s="410" t="s">
        <v>71</v>
      </c>
      <c r="F48" s="410" t="s">
        <v>71</v>
      </c>
      <c r="G48" s="401" t="s">
        <v>87</v>
      </c>
      <c r="H48" s="402"/>
      <c r="I48" s="402"/>
      <c r="J48" s="403" t="s">
        <v>126</v>
      </c>
      <c r="K48" s="419"/>
      <c r="L48" s="419"/>
      <c r="M48" s="419"/>
      <c r="N48" s="419"/>
      <c r="O48" s="419"/>
      <c r="P48" s="419"/>
      <c r="Q48" s="419"/>
      <c r="R48" s="419"/>
      <c r="S48" s="419"/>
      <c r="T48" s="419"/>
      <c r="U48" s="405"/>
      <c r="V48" s="401"/>
      <c r="W48" s="410" t="s">
        <v>99</v>
      </c>
      <c r="X48" s="410" t="s">
        <v>100</v>
      </c>
      <c r="Y48" s="382" t="s">
        <v>70</v>
      </c>
    </row>
    <row r="49" spans="1:25" ht="22.5" customHeight="1" thickTop="1" thickBot="1" x14ac:dyDescent="0.4">
      <c r="A49" s="410" t="s">
        <v>67</v>
      </c>
      <c r="B49" s="410" t="s">
        <v>71</v>
      </c>
      <c r="C49" s="402" t="s">
        <v>71</v>
      </c>
      <c r="D49" s="402" t="s">
        <v>71</v>
      </c>
      <c r="E49" s="410" t="s">
        <v>71</v>
      </c>
      <c r="F49" s="410" t="s">
        <v>71</v>
      </c>
      <c r="G49" s="402" t="s">
        <v>87</v>
      </c>
      <c r="H49" s="402" t="s">
        <v>71</v>
      </c>
      <c r="I49" s="402"/>
      <c r="J49" s="407" t="s">
        <v>127</v>
      </c>
      <c r="K49" s="420"/>
      <c r="L49" s="420"/>
      <c r="M49" s="420"/>
      <c r="N49" s="420"/>
      <c r="O49" s="420"/>
      <c r="P49" s="420"/>
      <c r="Q49" s="420"/>
      <c r="R49" s="420"/>
      <c r="S49" s="420"/>
      <c r="T49" s="420"/>
      <c r="U49" s="409"/>
      <c r="V49" s="401"/>
      <c r="W49" s="410"/>
      <c r="X49" s="410"/>
      <c r="Y49" s="382" t="s">
        <v>70</v>
      </c>
    </row>
    <row r="50" spans="1:25" ht="22.5" customHeight="1" thickTop="1" thickBot="1" x14ac:dyDescent="0.4">
      <c r="A50" s="410" t="s">
        <v>67</v>
      </c>
      <c r="B50" s="410" t="s">
        <v>71</v>
      </c>
      <c r="C50" s="402" t="s">
        <v>71</v>
      </c>
      <c r="D50" s="402" t="s">
        <v>71</v>
      </c>
      <c r="E50" s="410" t="s">
        <v>71</v>
      </c>
      <c r="F50" s="410" t="s">
        <v>71</v>
      </c>
      <c r="G50" s="402" t="s">
        <v>87</v>
      </c>
      <c r="H50" s="402" t="s">
        <v>85</v>
      </c>
      <c r="I50" s="402"/>
      <c r="J50" s="407" t="s">
        <v>128</v>
      </c>
      <c r="K50" s="420"/>
      <c r="L50" s="420"/>
      <c r="M50" s="420"/>
      <c r="N50" s="420"/>
      <c r="O50" s="420"/>
      <c r="P50" s="420"/>
      <c r="Q50" s="420"/>
      <c r="R50" s="420"/>
      <c r="S50" s="420"/>
      <c r="T50" s="420"/>
      <c r="U50" s="409"/>
      <c r="V50" s="401"/>
      <c r="W50" s="410"/>
      <c r="X50" s="410"/>
      <c r="Y50" s="382" t="s">
        <v>70</v>
      </c>
    </row>
    <row r="51" spans="1:25" ht="22.5" customHeight="1" thickTop="1" thickBot="1" x14ac:dyDescent="0.4">
      <c r="A51" s="410" t="s">
        <v>67</v>
      </c>
      <c r="B51" s="410" t="s">
        <v>71</v>
      </c>
      <c r="C51" s="402" t="s">
        <v>71</v>
      </c>
      <c r="D51" s="402" t="s">
        <v>71</v>
      </c>
      <c r="E51" s="410" t="s">
        <v>71</v>
      </c>
      <c r="F51" s="410" t="s">
        <v>71</v>
      </c>
      <c r="G51" s="402" t="s">
        <v>87</v>
      </c>
      <c r="H51" s="402" t="s">
        <v>87</v>
      </c>
      <c r="I51" s="402"/>
      <c r="J51" s="407" t="s">
        <v>129</v>
      </c>
      <c r="K51" s="420"/>
      <c r="L51" s="420"/>
      <c r="M51" s="420"/>
      <c r="N51" s="420"/>
      <c r="O51" s="420"/>
      <c r="P51" s="420"/>
      <c r="Q51" s="420"/>
      <c r="R51" s="420"/>
      <c r="S51" s="420"/>
      <c r="T51" s="420"/>
      <c r="U51" s="409"/>
      <c r="V51" s="401"/>
      <c r="W51" s="410"/>
      <c r="X51" s="410"/>
      <c r="Y51" s="382"/>
    </row>
    <row r="52" spans="1:25" ht="22.5" customHeight="1" thickTop="1" thickBot="1" x14ac:dyDescent="0.4">
      <c r="A52" s="410" t="s">
        <v>67</v>
      </c>
      <c r="B52" s="410" t="s">
        <v>71</v>
      </c>
      <c r="C52" s="402" t="s">
        <v>71</v>
      </c>
      <c r="D52" s="402" t="s">
        <v>71</v>
      </c>
      <c r="E52" s="410" t="s">
        <v>71</v>
      </c>
      <c r="F52" s="410" t="s">
        <v>71</v>
      </c>
      <c r="G52" s="402" t="s">
        <v>87</v>
      </c>
      <c r="H52" s="402" t="s">
        <v>89</v>
      </c>
      <c r="I52" s="402"/>
      <c r="J52" s="407" t="s">
        <v>130</v>
      </c>
      <c r="K52" s="420"/>
      <c r="L52" s="420"/>
      <c r="M52" s="420"/>
      <c r="N52" s="420"/>
      <c r="O52" s="420"/>
      <c r="P52" s="420"/>
      <c r="Q52" s="420"/>
      <c r="R52" s="420"/>
      <c r="S52" s="420"/>
      <c r="T52" s="420"/>
      <c r="U52" s="409"/>
      <c r="V52" s="401"/>
      <c r="W52" s="410"/>
      <c r="X52" s="410"/>
      <c r="Y52" s="382"/>
    </row>
    <row r="53" spans="1:25" ht="22.5" customHeight="1" thickTop="1" thickBot="1" x14ac:dyDescent="0.4">
      <c r="A53" s="410" t="s">
        <v>67</v>
      </c>
      <c r="B53" s="410" t="s">
        <v>71</v>
      </c>
      <c r="C53" s="402" t="s">
        <v>71</v>
      </c>
      <c r="D53" s="402" t="s">
        <v>71</v>
      </c>
      <c r="E53" s="410" t="s">
        <v>71</v>
      </c>
      <c r="F53" s="410" t="s">
        <v>71</v>
      </c>
      <c r="G53" s="402" t="s">
        <v>87</v>
      </c>
      <c r="H53" s="402" t="s">
        <v>91</v>
      </c>
      <c r="I53" s="402"/>
      <c r="J53" s="407" t="s">
        <v>131</v>
      </c>
      <c r="K53" s="420"/>
      <c r="L53" s="420"/>
      <c r="M53" s="420"/>
      <c r="N53" s="420"/>
      <c r="O53" s="420"/>
      <c r="P53" s="420"/>
      <c r="Q53" s="420"/>
      <c r="R53" s="420"/>
      <c r="S53" s="420"/>
      <c r="T53" s="420"/>
      <c r="U53" s="409"/>
      <c r="V53" s="401"/>
      <c r="W53" s="410"/>
      <c r="X53" s="410"/>
      <c r="Y53" s="382"/>
    </row>
    <row r="54" spans="1:25" ht="22.5" customHeight="1" thickTop="1" thickBot="1" x14ac:dyDescent="0.4">
      <c r="A54" s="410" t="s">
        <v>67</v>
      </c>
      <c r="B54" s="410" t="s">
        <v>71</v>
      </c>
      <c r="C54" s="402" t="s">
        <v>71</v>
      </c>
      <c r="D54" s="402" t="s">
        <v>71</v>
      </c>
      <c r="E54" s="410" t="s">
        <v>71</v>
      </c>
      <c r="F54" s="410" t="s">
        <v>71</v>
      </c>
      <c r="G54" s="402" t="s">
        <v>87</v>
      </c>
      <c r="H54" s="402" t="s">
        <v>93</v>
      </c>
      <c r="I54" s="402"/>
      <c r="J54" s="407" t="s">
        <v>132</v>
      </c>
      <c r="K54" s="420"/>
      <c r="L54" s="420"/>
      <c r="M54" s="420"/>
      <c r="N54" s="420"/>
      <c r="O54" s="420"/>
      <c r="P54" s="420"/>
      <c r="Q54" s="420"/>
      <c r="R54" s="420"/>
      <c r="S54" s="420"/>
      <c r="T54" s="420"/>
      <c r="U54" s="409"/>
      <c r="V54" s="401"/>
      <c r="W54" s="410"/>
      <c r="X54" s="410"/>
      <c r="Y54" s="382"/>
    </row>
    <row r="55" spans="1:25" ht="22.5" customHeight="1" thickTop="1" thickBot="1" x14ac:dyDescent="0.4">
      <c r="A55" s="410" t="s">
        <v>67</v>
      </c>
      <c r="B55" s="410" t="s">
        <v>71</v>
      </c>
      <c r="C55" s="402" t="s">
        <v>71</v>
      </c>
      <c r="D55" s="402" t="s">
        <v>71</v>
      </c>
      <c r="E55" s="410" t="s">
        <v>71</v>
      </c>
      <c r="F55" s="410" t="s">
        <v>71</v>
      </c>
      <c r="G55" s="402" t="s">
        <v>87</v>
      </c>
      <c r="H55" s="402" t="s">
        <v>95</v>
      </c>
      <c r="I55" s="402"/>
      <c r="J55" s="407" t="s">
        <v>133</v>
      </c>
      <c r="K55" s="420"/>
      <c r="L55" s="420"/>
      <c r="M55" s="420"/>
      <c r="N55" s="420"/>
      <c r="O55" s="420"/>
      <c r="P55" s="420"/>
      <c r="Q55" s="420"/>
      <c r="R55" s="420"/>
      <c r="S55" s="420"/>
      <c r="T55" s="420"/>
      <c r="U55" s="409"/>
      <c r="V55" s="401"/>
      <c r="W55" s="410"/>
      <c r="X55" s="410"/>
      <c r="Y55" s="382"/>
    </row>
    <row r="56" spans="1:25" ht="22.5" customHeight="1" thickTop="1" thickBot="1" x14ac:dyDescent="0.4">
      <c r="A56" s="410" t="s">
        <v>67</v>
      </c>
      <c r="B56" s="410" t="s">
        <v>71</v>
      </c>
      <c r="C56" s="402" t="s">
        <v>71</v>
      </c>
      <c r="D56" s="402" t="s">
        <v>71</v>
      </c>
      <c r="E56" s="410" t="s">
        <v>71</v>
      </c>
      <c r="F56" s="410" t="s">
        <v>71</v>
      </c>
      <c r="G56" s="402" t="s">
        <v>87</v>
      </c>
      <c r="H56" s="402" t="s">
        <v>97</v>
      </c>
      <c r="I56" s="402"/>
      <c r="J56" s="407" t="s">
        <v>130</v>
      </c>
      <c r="K56" s="420"/>
      <c r="L56" s="420"/>
      <c r="M56" s="420"/>
      <c r="N56" s="420"/>
      <c r="O56" s="420"/>
      <c r="P56" s="420"/>
      <c r="Q56" s="420"/>
      <c r="R56" s="420"/>
      <c r="S56" s="420"/>
      <c r="T56" s="420"/>
      <c r="U56" s="409"/>
      <c r="V56" s="401"/>
      <c r="W56" s="410"/>
      <c r="X56" s="410"/>
      <c r="Y56" s="382"/>
    </row>
    <row r="57" spans="1:25" ht="22.5" customHeight="1" thickTop="1" thickBot="1" x14ac:dyDescent="0.4">
      <c r="A57" s="410" t="s">
        <v>67</v>
      </c>
      <c r="B57" s="410" t="s">
        <v>71</v>
      </c>
      <c r="C57" s="402" t="s">
        <v>71</v>
      </c>
      <c r="D57" s="402" t="s">
        <v>71</v>
      </c>
      <c r="E57" s="410" t="s">
        <v>71</v>
      </c>
      <c r="F57" s="410" t="s">
        <v>71</v>
      </c>
      <c r="G57" s="401" t="s">
        <v>89</v>
      </c>
      <c r="H57" s="402"/>
      <c r="I57" s="402"/>
      <c r="J57" s="403" t="s">
        <v>134</v>
      </c>
      <c r="K57" s="419"/>
      <c r="L57" s="419"/>
      <c r="M57" s="419"/>
      <c r="N57" s="419"/>
      <c r="O57" s="419"/>
      <c r="P57" s="419"/>
      <c r="Q57" s="419"/>
      <c r="R57" s="419"/>
      <c r="S57" s="419"/>
      <c r="T57" s="419"/>
      <c r="U57" s="405"/>
      <c r="V57" s="401"/>
      <c r="W57" s="410"/>
      <c r="X57" s="410"/>
      <c r="Y57" s="382"/>
    </row>
    <row r="58" spans="1:25" ht="22.5" customHeight="1" thickTop="1" thickBot="1" x14ac:dyDescent="0.4">
      <c r="A58" s="410" t="s">
        <v>67</v>
      </c>
      <c r="B58" s="410" t="s">
        <v>71</v>
      </c>
      <c r="C58" s="402" t="s">
        <v>71</v>
      </c>
      <c r="D58" s="402" t="s">
        <v>71</v>
      </c>
      <c r="E58" s="410" t="s">
        <v>71</v>
      </c>
      <c r="F58" s="410" t="s">
        <v>71</v>
      </c>
      <c r="G58" s="402" t="s">
        <v>89</v>
      </c>
      <c r="H58" s="402" t="s">
        <v>71</v>
      </c>
      <c r="I58" s="402"/>
      <c r="J58" s="407" t="s">
        <v>135</v>
      </c>
      <c r="K58" s="420"/>
      <c r="L58" s="420"/>
      <c r="M58" s="420"/>
      <c r="N58" s="420"/>
      <c r="O58" s="420"/>
      <c r="P58" s="420"/>
      <c r="Q58" s="420"/>
      <c r="R58" s="420"/>
      <c r="S58" s="420"/>
      <c r="T58" s="420"/>
      <c r="U58" s="409"/>
      <c r="V58" s="401"/>
      <c r="W58" s="410"/>
      <c r="X58" s="410"/>
      <c r="Y58" s="382"/>
    </row>
    <row r="59" spans="1:25" ht="22.5" customHeight="1" thickTop="1" thickBot="1" x14ac:dyDescent="0.4">
      <c r="A59" s="410" t="s">
        <v>67</v>
      </c>
      <c r="B59" s="410" t="s">
        <v>71</v>
      </c>
      <c r="C59" s="402" t="s">
        <v>71</v>
      </c>
      <c r="D59" s="402" t="s">
        <v>71</v>
      </c>
      <c r="E59" s="410" t="s">
        <v>71</v>
      </c>
      <c r="F59" s="410" t="s">
        <v>71</v>
      </c>
      <c r="G59" s="402" t="s">
        <v>89</v>
      </c>
      <c r="H59" s="402" t="s">
        <v>85</v>
      </c>
      <c r="I59" s="402"/>
      <c r="J59" s="407" t="s">
        <v>136</v>
      </c>
      <c r="K59" s="420"/>
      <c r="L59" s="420"/>
      <c r="M59" s="420"/>
      <c r="N59" s="420"/>
      <c r="O59" s="420"/>
      <c r="P59" s="420"/>
      <c r="Q59" s="420"/>
      <c r="R59" s="420"/>
      <c r="S59" s="420"/>
      <c r="T59" s="420"/>
      <c r="U59" s="409"/>
      <c r="V59" s="401"/>
      <c r="W59" s="410"/>
      <c r="X59" s="410"/>
      <c r="Y59" s="382"/>
    </row>
    <row r="60" spans="1:25" ht="22.5" customHeight="1" thickTop="1" thickBot="1" x14ac:dyDescent="0.4">
      <c r="A60" s="410" t="s">
        <v>67</v>
      </c>
      <c r="B60" s="410" t="s">
        <v>71</v>
      </c>
      <c r="C60" s="402" t="s">
        <v>71</v>
      </c>
      <c r="D60" s="402" t="s">
        <v>71</v>
      </c>
      <c r="E60" s="410" t="s">
        <v>71</v>
      </c>
      <c r="F60" s="410" t="s">
        <v>71</v>
      </c>
      <c r="G60" s="402" t="s">
        <v>89</v>
      </c>
      <c r="H60" s="402" t="s">
        <v>87</v>
      </c>
      <c r="I60" s="402"/>
      <c r="J60" s="407" t="s">
        <v>137</v>
      </c>
      <c r="K60" s="420"/>
      <c r="L60" s="420"/>
      <c r="M60" s="420"/>
      <c r="N60" s="420"/>
      <c r="O60" s="420"/>
      <c r="P60" s="420"/>
      <c r="Q60" s="420"/>
      <c r="R60" s="420"/>
      <c r="S60" s="420"/>
      <c r="T60" s="420"/>
      <c r="U60" s="409"/>
      <c r="V60" s="401"/>
      <c r="W60" s="410"/>
      <c r="X60" s="410"/>
      <c r="Y60" s="382"/>
    </row>
    <row r="61" spans="1:25" ht="22.5" customHeight="1" thickTop="1" thickBot="1" x14ac:dyDescent="0.4">
      <c r="A61" s="410" t="s">
        <v>67</v>
      </c>
      <c r="B61" s="410" t="s">
        <v>71</v>
      </c>
      <c r="C61" s="402" t="s">
        <v>71</v>
      </c>
      <c r="D61" s="402" t="s">
        <v>71</v>
      </c>
      <c r="E61" s="410" t="s">
        <v>71</v>
      </c>
      <c r="F61" s="410" t="s">
        <v>71</v>
      </c>
      <c r="G61" s="402" t="s">
        <v>89</v>
      </c>
      <c r="H61" s="402" t="s">
        <v>89</v>
      </c>
      <c r="I61" s="402"/>
      <c r="J61" s="407" t="s">
        <v>138</v>
      </c>
      <c r="K61" s="420"/>
      <c r="L61" s="420"/>
      <c r="M61" s="420"/>
      <c r="N61" s="420"/>
      <c r="O61" s="420"/>
      <c r="P61" s="420"/>
      <c r="Q61" s="420"/>
      <c r="R61" s="420"/>
      <c r="S61" s="420"/>
      <c r="T61" s="420"/>
      <c r="U61" s="409"/>
      <c r="V61" s="401"/>
      <c r="W61" s="410"/>
      <c r="X61" s="410"/>
      <c r="Y61" s="382"/>
    </row>
    <row r="62" spans="1:25" ht="22.5" customHeight="1" thickTop="1" thickBot="1" x14ac:dyDescent="0.4">
      <c r="A62" s="410" t="s">
        <v>67</v>
      </c>
      <c r="B62" s="410" t="s">
        <v>71</v>
      </c>
      <c r="C62" s="402" t="s">
        <v>71</v>
      </c>
      <c r="D62" s="402" t="s">
        <v>71</v>
      </c>
      <c r="E62" s="410" t="s">
        <v>71</v>
      </c>
      <c r="F62" s="410" t="s">
        <v>71</v>
      </c>
      <c r="G62" s="402" t="s">
        <v>89</v>
      </c>
      <c r="H62" s="402" t="s">
        <v>91</v>
      </c>
      <c r="I62" s="402"/>
      <c r="J62" s="407" t="s">
        <v>139</v>
      </c>
      <c r="K62" s="420"/>
      <c r="L62" s="420"/>
      <c r="M62" s="420"/>
      <c r="N62" s="420"/>
      <c r="O62" s="420"/>
      <c r="P62" s="420"/>
      <c r="Q62" s="420"/>
      <c r="R62" s="420"/>
      <c r="S62" s="420"/>
      <c r="T62" s="420"/>
      <c r="U62" s="409"/>
      <c r="V62" s="401"/>
      <c r="W62" s="410"/>
      <c r="X62" s="410"/>
      <c r="Y62" s="382"/>
    </row>
    <row r="63" spans="1:25" ht="22.5" customHeight="1" thickTop="1" thickBot="1" x14ac:dyDescent="0.4">
      <c r="A63" s="410" t="s">
        <v>67</v>
      </c>
      <c r="B63" s="410" t="s">
        <v>71</v>
      </c>
      <c r="C63" s="402" t="s">
        <v>71</v>
      </c>
      <c r="D63" s="402" t="s">
        <v>71</v>
      </c>
      <c r="E63" s="410" t="s">
        <v>71</v>
      </c>
      <c r="F63" s="410" t="s">
        <v>71</v>
      </c>
      <c r="G63" s="402" t="s">
        <v>89</v>
      </c>
      <c r="H63" s="402" t="s">
        <v>93</v>
      </c>
      <c r="I63" s="402"/>
      <c r="J63" s="407" t="s">
        <v>140</v>
      </c>
      <c r="K63" s="420"/>
      <c r="L63" s="420"/>
      <c r="M63" s="420"/>
      <c r="N63" s="420"/>
      <c r="O63" s="420"/>
      <c r="P63" s="420"/>
      <c r="Q63" s="420"/>
      <c r="R63" s="420"/>
      <c r="S63" s="420"/>
      <c r="T63" s="420"/>
      <c r="U63" s="409"/>
      <c r="V63" s="401"/>
      <c r="W63" s="410"/>
      <c r="X63" s="410"/>
      <c r="Y63" s="382"/>
    </row>
    <row r="64" spans="1:25" ht="22.5" customHeight="1" thickTop="1" thickBot="1" x14ac:dyDescent="0.4">
      <c r="A64" s="410" t="s">
        <v>67</v>
      </c>
      <c r="B64" s="410" t="s">
        <v>71</v>
      </c>
      <c r="C64" s="402" t="s">
        <v>71</v>
      </c>
      <c r="D64" s="402" t="s">
        <v>71</v>
      </c>
      <c r="E64" s="410" t="s">
        <v>71</v>
      </c>
      <c r="F64" s="410" t="s">
        <v>71</v>
      </c>
      <c r="G64" s="402" t="s">
        <v>89</v>
      </c>
      <c r="H64" s="402" t="s">
        <v>95</v>
      </c>
      <c r="I64" s="402"/>
      <c r="J64" s="407" t="s">
        <v>141</v>
      </c>
      <c r="K64" s="420"/>
      <c r="L64" s="420"/>
      <c r="M64" s="420"/>
      <c r="N64" s="420"/>
      <c r="O64" s="420"/>
      <c r="P64" s="420"/>
      <c r="Q64" s="420"/>
      <c r="R64" s="420"/>
      <c r="S64" s="420"/>
      <c r="T64" s="420"/>
      <c r="U64" s="409"/>
      <c r="V64" s="401"/>
      <c r="W64" s="410"/>
      <c r="X64" s="410"/>
      <c r="Y64" s="382"/>
    </row>
    <row r="65" spans="1:25" ht="22.5" customHeight="1" thickTop="1" thickBot="1" x14ac:dyDescent="0.4">
      <c r="A65" s="410" t="s">
        <v>67</v>
      </c>
      <c r="B65" s="410" t="s">
        <v>71</v>
      </c>
      <c r="C65" s="402" t="s">
        <v>71</v>
      </c>
      <c r="D65" s="402" t="s">
        <v>71</v>
      </c>
      <c r="E65" s="410" t="s">
        <v>71</v>
      </c>
      <c r="F65" s="410" t="s">
        <v>71</v>
      </c>
      <c r="G65" s="402" t="s">
        <v>89</v>
      </c>
      <c r="H65" s="402" t="s">
        <v>97</v>
      </c>
      <c r="I65" s="402"/>
      <c r="J65" s="407" t="s">
        <v>138</v>
      </c>
      <c r="K65" s="420"/>
      <c r="L65" s="420"/>
      <c r="M65" s="420"/>
      <c r="N65" s="420"/>
      <c r="O65" s="420"/>
      <c r="P65" s="420"/>
      <c r="Q65" s="420"/>
      <c r="R65" s="420"/>
      <c r="S65" s="420"/>
      <c r="T65" s="420"/>
      <c r="U65" s="409"/>
      <c r="V65" s="401"/>
      <c r="W65" s="410"/>
      <c r="X65" s="410"/>
      <c r="Y65" s="382"/>
    </row>
    <row r="66" spans="1:25" ht="22.5" customHeight="1" thickTop="1" thickBot="1" x14ac:dyDescent="0.4">
      <c r="A66" s="389" t="s">
        <v>67</v>
      </c>
      <c r="B66" s="390" t="s">
        <v>71</v>
      </c>
      <c r="C66" s="390" t="s">
        <v>85</v>
      </c>
      <c r="D66" s="390"/>
      <c r="E66" s="390"/>
      <c r="F66" s="391"/>
      <c r="G66" s="391"/>
      <c r="H66" s="391"/>
      <c r="I66" s="391"/>
      <c r="J66" s="392" t="s">
        <v>142</v>
      </c>
      <c r="K66" s="393"/>
      <c r="L66" s="393"/>
      <c r="M66" s="393"/>
      <c r="N66" s="393"/>
      <c r="O66" s="393"/>
      <c r="P66" s="393"/>
      <c r="Q66" s="393"/>
      <c r="R66" s="393"/>
      <c r="S66" s="393"/>
      <c r="T66" s="393"/>
      <c r="U66" s="394"/>
      <c r="V66" s="389"/>
      <c r="W66" s="389" t="s">
        <v>143</v>
      </c>
      <c r="X66" s="389" t="s">
        <v>144</v>
      </c>
      <c r="Y66" s="382" t="s">
        <v>70</v>
      </c>
    </row>
    <row r="67" spans="1:25" ht="22.5" customHeight="1" thickTop="1" thickBot="1" x14ac:dyDescent="0.4">
      <c r="A67" s="395" t="s">
        <v>67</v>
      </c>
      <c r="B67" s="396" t="s">
        <v>71</v>
      </c>
      <c r="C67" s="396" t="s">
        <v>85</v>
      </c>
      <c r="D67" s="396" t="s">
        <v>71</v>
      </c>
      <c r="E67" s="396"/>
      <c r="F67" s="397"/>
      <c r="G67" s="397"/>
      <c r="H67" s="397"/>
      <c r="I67" s="397"/>
      <c r="J67" s="398" t="s">
        <v>145</v>
      </c>
      <c r="K67" s="399"/>
      <c r="L67" s="399"/>
      <c r="M67" s="399"/>
      <c r="N67" s="399"/>
      <c r="O67" s="399"/>
      <c r="P67" s="399"/>
      <c r="Q67" s="399"/>
      <c r="R67" s="399"/>
      <c r="S67" s="399"/>
      <c r="T67" s="399"/>
      <c r="U67" s="400"/>
      <c r="V67" s="396"/>
      <c r="W67" s="395" t="s">
        <v>146</v>
      </c>
      <c r="X67" s="395" t="s">
        <v>147</v>
      </c>
      <c r="Y67" s="382" t="s">
        <v>70</v>
      </c>
    </row>
    <row r="68" spans="1:25" ht="22.5" customHeight="1" thickTop="1" thickBot="1" x14ac:dyDescent="0.4">
      <c r="A68" s="406" t="s">
        <v>67</v>
      </c>
      <c r="B68" s="406" t="s">
        <v>71</v>
      </c>
      <c r="C68" s="401" t="s">
        <v>85</v>
      </c>
      <c r="D68" s="406" t="s">
        <v>71</v>
      </c>
      <c r="E68" s="401" t="s">
        <v>71</v>
      </c>
      <c r="F68" s="402"/>
      <c r="G68" s="402"/>
      <c r="H68" s="402"/>
      <c r="I68" s="402"/>
      <c r="J68" s="403" t="s">
        <v>148</v>
      </c>
      <c r="K68" s="404"/>
      <c r="L68" s="404"/>
      <c r="M68" s="404"/>
      <c r="N68" s="404"/>
      <c r="O68" s="404"/>
      <c r="P68" s="404"/>
      <c r="Q68" s="404"/>
      <c r="R68" s="404"/>
      <c r="S68" s="404"/>
      <c r="T68" s="404"/>
      <c r="U68" s="405"/>
      <c r="V68" s="410"/>
      <c r="W68" s="410" t="s">
        <v>149</v>
      </c>
      <c r="X68" s="410" t="s">
        <v>70</v>
      </c>
      <c r="Y68" s="382" t="s">
        <v>70</v>
      </c>
    </row>
    <row r="69" spans="1:25" ht="22.5" customHeight="1" thickTop="1" thickBot="1" x14ac:dyDescent="0.4">
      <c r="A69" s="410" t="s">
        <v>67</v>
      </c>
      <c r="B69" s="410" t="s">
        <v>71</v>
      </c>
      <c r="C69" s="402" t="s">
        <v>85</v>
      </c>
      <c r="D69" s="410" t="s">
        <v>71</v>
      </c>
      <c r="E69" s="410" t="s">
        <v>71</v>
      </c>
      <c r="F69" s="401" t="s">
        <v>71</v>
      </c>
      <c r="G69" s="402"/>
      <c r="H69" s="402"/>
      <c r="I69" s="402"/>
      <c r="J69" s="403" t="s">
        <v>150</v>
      </c>
      <c r="K69" s="404"/>
      <c r="L69" s="404"/>
      <c r="M69" s="404"/>
      <c r="N69" s="404"/>
      <c r="O69" s="404"/>
      <c r="P69" s="404"/>
      <c r="Q69" s="404"/>
      <c r="R69" s="404"/>
      <c r="S69" s="404"/>
      <c r="T69" s="404"/>
      <c r="U69" s="405"/>
      <c r="V69" s="410"/>
      <c r="W69" s="410" t="s">
        <v>151</v>
      </c>
      <c r="X69" s="410" t="s">
        <v>152</v>
      </c>
      <c r="Y69" s="382" t="s">
        <v>70</v>
      </c>
    </row>
    <row r="70" spans="1:25" ht="22.5" customHeight="1" thickTop="1" thickBot="1" x14ac:dyDescent="0.4">
      <c r="A70" s="410" t="s">
        <v>67</v>
      </c>
      <c r="B70" s="410" t="s">
        <v>71</v>
      </c>
      <c r="C70" s="402" t="s">
        <v>85</v>
      </c>
      <c r="D70" s="410" t="s">
        <v>71</v>
      </c>
      <c r="E70" s="410" t="s">
        <v>71</v>
      </c>
      <c r="F70" s="410" t="s">
        <v>71</v>
      </c>
      <c r="G70" s="401" t="s">
        <v>71</v>
      </c>
      <c r="H70" s="402"/>
      <c r="I70" s="402"/>
      <c r="J70" s="403" t="s">
        <v>153</v>
      </c>
      <c r="K70" s="404"/>
      <c r="L70" s="404"/>
      <c r="M70" s="404"/>
      <c r="N70" s="404"/>
      <c r="O70" s="404"/>
      <c r="P70" s="404"/>
      <c r="Q70" s="404"/>
      <c r="R70" s="404"/>
      <c r="S70" s="404"/>
      <c r="T70" s="404"/>
      <c r="U70" s="405"/>
      <c r="V70" s="410"/>
      <c r="W70" s="410"/>
      <c r="X70" s="410"/>
      <c r="Y70" s="382" t="s">
        <v>70</v>
      </c>
    </row>
    <row r="71" spans="1:25" ht="22.5" customHeight="1" thickTop="1" thickBot="1" x14ac:dyDescent="0.4">
      <c r="A71" s="410" t="s">
        <v>67</v>
      </c>
      <c r="B71" s="410" t="s">
        <v>71</v>
      </c>
      <c r="C71" s="402" t="s">
        <v>85</v>
      </c>
      <c r="D71" s="410" t="s">
        <v>71</v>
      </c>
      <c r="E71" s="410" t="s">
        <v>71</v>
      </c>
      <c r="F71" s="410" t="s">
        <v>71</v>
      </c>
      <c r="G71" s="410" t="s">
        <v>71</v>
      </c>
      <c r="H71" s="410" t="s">
        <v>71</v>
      </c>
      <c r="I71" s="402"/>
      <c r="J71" s="407" t="s">
        <v>154</v>
      </c>
      <c r="K71" s="408"/>
      <c r="L71" s="408"/>
      <c r="M71" s="408"/>
      <c r="N71" s="408"/>
      <c r="O71" s="408"/>
      <c r="P71" s="408"/>
      <c r="Q71" s="408"/>
      <c r="R71" s="408"/>
      <c r="S71" s="408"/>
      <c r="T71" s="408"/>
      <c r="U71" s="409"/>
      <c r="V71" s="410"/>
      <c r="W71" s="410"/>
      <c r="X71" s="410"/>
      <c r="Y71" s="382" t="s">
        <v>70</v>
      </c>
    </row>
    <row r="72" spans="1:25" ht="22.5" customHeight="1" thickTop="1" thickBot="1" x14ac:dyDescent="0.4">
      <c r="A72" s="410" t="s">
        <v>67</v>
      </c>
      <c r="B72" s="410" t="s">
        <v>71</v>
      </c>
      <c r="C72" s="402" t="s">
        <v>85</v>
      </c>
      <c r="D72" s="410" t="s">
        <v>71</v>
      </c>
      <c r="E72" s="410" t="s">
        <v>71</v>
      </c>
      <c r="F72" s="410" t="s">
        <v>71</v>
      </c>
      <c r="G72" s="410" t="s">
        <v>71</v>
      </c>
      <c r="H72" s="402" t="s">
        <v>85</v>
      </c>
      <c r="I72" s="402"/>
      <c r="J72" s="407" t="s">
        <v>155</v>
      </c>
      <c r="K72" s="408"/>
      <c r="L72" s="408"/>
      <c r="M72" s="408"/>
      <c r="N72" s="408"/>
      <c r="O72" s="408"/>
      <c r="P72" s="408"/>
      <c r="Q72" s="408"/>
      <c r="R72" s="408"/>
      <c r="S72" s="408"/>
      <c r="T72" s="408"/>
      <c r="U72" s="409"/>
      <c r="V72" s="410"/>
      <c r="W72" s="410"/>
      <c r="X72" s="410"/>
      <c r="Y72" s="382" t="s">
        <v>70</v>
      </c>
    </row>
    <row r="73" spans="1:25" ht="22.5" customHeight="1" thickTop="1" thickBot="1" x14ac:dyDescent="0.4">
      <c r="A73" s="410" t="s">
        <v>67</v>
      </c>
      <c r="B73" s="410" t="s">
        <v>71</v>
      </c>
      <c r="C73" s="402" t="s">
        <v>85</v>
      </c>
      <c r="D73" s="410" t="s">
        <v>71</v>
      </c>
      <c r="E73" s="410" t="s">
        <v>71</v>
      </c>
      <c r="F73" s="410" t="s">
        <v>71</v>
      </c>
      <c r="G73" s="401" t="s">
        <v>85</v>
      </c>
      <c r="H73" s="402"/>
      <c r="I73" s="402"/>
      <c r="J73" s="403" t="s">
        <v>156</v>
      </c>
      <c r="K73" s="404"/>
      <c r="L73" s="404"/>
      <c r="M73" s="404"/>
      <c r="N73" s="404"/>
      <c r="O73" s="404"/>
      <c r="P73" s="404"/>
      <c r="Q73" s="404"/>
      <c r="R73" s="404"/>
      <c r="S73" s="404"/>
      <c r="T73" s="404"/>
      <c r="U73" s="405"/>
      <c r="V73" s="410"/>
      <c r="W73" s="410"/>
      <c r="X73" s="410"/>
      <c r="Y73" s="382" t="s">
        <v>70</v>
      </c>
    </row>
    <row r="74" spans="1:25" ht="22.5" customHeight="1" thickTop="1" thickBot="1" x14ac:dyDescent="0.4">
      <c r="A74" s="410" t="s">
        <v>67</v>
      </c>
      <c r="B74" s="410" t="s">
        <v>71</v>
      </c>
      <c r="C74" s="402" t="s">
        <v>85</v>
      </c>
      <c r="D74" s="410" t="s">
        <v>71</v>
      </c>
      <c r="E74" s="410" t="s">
        <v>71</v>
      </c>
      <c r="F74" s="410" t="s">
        <v>71</v>
      </c>
      <c r="G74" s="402" t="s">
        <v>85</v>
      </c>
      <c r="H74" s="402" t="s">
        <v>71</v>
      </c>
      <c r="I74" s="402"/>
      <c r="J74" s="407" t="s">
        <v>157</v>
      </c>
      <c r="K74" s="408"/>
      <c r="L74" s="408"/>
      <c r="M74" s="408"/>
      <c r="N74" s="408"/>
      <c r="O74" s="408"/>
      <c r="P74" s="408"/>
      <c r="Q74" s="408"/>
      <c r="R74" s="408"/>
      <c r="S74" s="408"/>
      <c r="T74" s="408"/>
      <c r="U74" s="409"/>
      <c r="V74" s="410"/>
      <c r="W74" s="410"/>
      <c r="X74" s="410"/>
      <c r="Y74" s="382" t="s">
        <v>70</v>
      </c>
    </row>
    <row r="75" spans="1:25" ht="22.5" customHeight="1" thickTop="1" thickBot="1" x14ac:dyDescent="0.4">
      <c r="A75" s="410" t="s">
        <v>67</v>
      </c>
      <c r="B75" s="410" t="s">
        <v>71</v>
      </c>
      <c r="C75" s="402" t="s">
        <v>85</v>
      </c>
      <c r="D75" s="410" t="s">
        <v>71</v>
      </c>
      <c r="E75" s="410" t="s">
        <v>71</v>
      </c>
      <c r="F75" s="410" t="s">
        <v>71</v>
      </c>
      <c r="G75" s="402" t="s">
        <v>85</v>
      </c>
      <c r="H75" s="402" t="s">
        <v>85</v>
      </c>
      <c r="I75" s="402"/>
      <c r="J75" s="407" t="s">
        <v>158</v>
      </c>
      <c r="K75" s="408"/>
      <c r="L75" s="408"/>
      <c r="M75" s="408"/>
      <c r="N75" s="408"/>
      <c r="O75" s="408"/>
      <c r="P75" s="408"/>
      <c r="Q75" s="408"/>
      <c r="R75" s="408"/>
      <c r="S75" s="408"/>
      <c r="T75" s="408"/>
      <c r="U75" s="409"/>
      <c r="V75" s="410"/>
      <c r="W75" s="410"/>
      <c r="X75" s="410"/>
      <c r="Y75" s="382" t="s">
        <v>70</v>
      </c>
    </row>
    <row r="76" spans="1:25" ht="22.5" customHeight="1" thickTop="1" thickBot="1" x14ac:dyDescent="0.4">
      <c r="A76" s="410" t="s">
        <v>67</v>
      </c>
      <c r="B76" s="410" t="s">
        <v>71</v>
      </c>
      <c r="C76" s="402" t="s">
        <v>85</v>
      </c>
      <c r="D76" s="410" t="s">
        <v>71</v>
      </c>
      <c r="E76" s="410" t="s">
        <v>71</v>
      </c>
      <c r="F76" s="410" t="s">
        <v>71</v>
      </c>
      <c r="G76" s="401" t="s">
        <v>87</v>
      </c>
      <c r="H76" s="402"/>
      <c r="I76" s="402"/>
      <c r="J76" s="403" t="s">
        <v>159</v>
      </c>
      <c r="K76" s="404"/>
      <c r="L76" s="404"/>
      <c r="M76" s="404"/>
      <c r="N76" s="404"/>
      <c r="O76" s="404"/>
      <c r="P76" s="404"/>
      <c r="Q76" s="404"/>
      <c r="R76" s="404"/>
      <c r="S76" s="404"/>
      <c r="T76" s="404"/>
      <c r="U76" s="405"/>
      <c r="V76" s="410"/>
      <c r="W76" s="410"/>
      <c r="X76" s="410"/>
      <c r="Y76" s="382" t="s">
        <v>70</v>
      </c>
    </row>
    <row r="77" spans="1:25" ht="22.5" customHeight="1" thickTop="1" thickBot="1" x14ac:dyDescent="0.4">
      <c r="A77" s="410" t="s">
        <v>67</v>
      </c>
      <c r="B77" s="410" t="s">
        <v>71</v>
      </c>
      <c r="C77" s="402" t="s">
        <v>85</v>
      </c>
      <c r="D77" s="410" t="s">
        <v>71</v>
      </c>
      <c r="E77" s="410" t="s">
        <v>71</v>
      </c>
      <c r="F77" s="410" t="s">
        <v>71</v>
      </c>
      <c r="G77" s="402" t="s">
        <v>87</v>
      </c>
      <c r="H77" s="402" t="s">
        <v>71</v>
      </c>
      <c r="I77" s="402"/>
      <c r="J77" s="407" t="s">
        <v>160</v>
      </c>
      <c r="K77" s="408"/>
      <c r="L77" s="408"/>
      <c r="M77" s="408"/>
      <c r="N77" s="408"/>
      <c r="O77" s="408"/>
      <c r="P77" s="408"/>
      <c r="Q77" s="408"/>
      <c r="R77" s="408"/>
      <c r="S77" s="408"/>
      <c r="T77" s="408"/>
      <c r="U77" s="409"/>
      <c r="V77" s="410"/>
      <c r="W77" s="410"/>
      <c r="X77" s="410"/>
      <c r="Y77" s="382" t="s">
        <v>70</v>
      </c>
    </row>
    <row r="78" spans="1:25" ht="22.5" customHeight="1" thickTop="1" thickBot="1" x14ac:dyDescent="0.4">
      <c r="A78" s="410" t="s">
        <v>67</v>
      </c>
      <c r="B78" s="410" t="s">
        <v>71</v>
      </c>
      <c r="C78" s="402" t="s">
        <v>85</v>
      </c>
      <c r="D78" s="410" t="s">
        <v>71</v>
      </c>
      <c r="E78" s="410" t="s">
        <v>71</v>
      </c>
      <c r="F78" s="410" t="s">
        <v>71</v>
      </c>
      <c r="G78" s="402" t="s">
        <v>87</v>
      </c>
      <c r="H78" s="402" t="s">
        <v>85</v>
      </c>
      <c r="I78" s="402"/>
      <c r="J78" s="407" t="s">
        <v>161</v>
      </c>
      <c r="K78" s="408"/>
      <c r="L78" s="408"/>
      <c r="M78" s="408"/>
      <c r="N78" s="408"/>
      <c r="O78" s="408"/>
      <c r="P78" s="408"/>
      <c r="Q78" s="408"/>
      <c r="R78" s="408"/>
      <c r="S78" s="408"/>
      <c r="T78" s="408"/>
      <c r="U78" s="409"/>
      <c r="V78" s="410"/>
      <c r="W78" s="410"/>
      <c r="X78" s="410"/>
      <c r="Y78" s="382" t="s">
        <v>70</v>
      </c>
    </row>
    <row r="79" spans="1:25" ht="22.5" customHeight="1" thickTop="1" thickBot="1" x14ac:dyDescent="0.4">
      <c r="A79" s="410" t="s">
        <v>67</v>
      </c>
      <c r="B79" s="410" t="s">
        <v>71</v>
      </c>
      <c r="C79" s="402" t="s">
        <v>85</v>
      </c>
      <c r="D79" s="410" t="s">
        <v>71</v>
      </c>
      <c r="E79" s="410" t="s">
        <v>71</v>
      </c>
      <c r="F79" s="410" t="s">
        <v>71</v>
      </c>
      <c r="G79" s="401" t="s">
        <v>89</v>
      </c>
      <c r="H79" s="402"/>
      <c r="I79" s="402"/>
      <c r="J79" s="403" t="s">
        <v>162</v>
      </c>
      <c r="K79" s="411"/>
      <c r="L79" s="411"/>
      <c r="M79" s="411"/>
      <c r="N79" s="411"/>
      <c r="O79" s="411"/>
      <c r="P79" s="411"/>
      <c r="Q79" s="411"/>
      <c r="R79" s="411"/>
      <c r="S79" s="411"/>
      <c r="T79" s="411"/>
      <c r="U79" s="412"/>
      <c r="V79" s="410"/>
      <c r="W79" s="410"/>
      <c r="X79" s="410"/>
      <c r="Y79" s="382" t="s">
        <v>70</v>
      </c>
    </row>
    <row r="80" spans="1:25" ht="22.5" customHeight="1" thickTop="1" thickBot="1" x14ac:dyDescent="0.4">
      <c r="A80" s="410" t="s">
        <v>67</v>
      </c>
      <c r="B80" s="410" t="s">
        <v>71</v>
      </c>
      <c r="C80" s="402" t="s">
        <v>85</v>
      </c>
      <c r="D80" s="410" t="s">
        <v>71</v>
      </c>
      <c r="E80" s="410" t="s">
        <v>71</v>
      </c>
      <c r="F80" s="410" t="s">
        <v>71</v>
      </c>
      <c r="G80" s="402" t="s">
        <v>89</v>
      </c>
      <c r="H80" s="402" t="s">
        <v>71</v>
      </c>
      <c r="I80" s="402"/>
      <c r="J80" s="407" t="s">
        <v>163</v>
      </c>
      <c r="K80" s="413"/>
      <c r="L80" s="413"/>
      <c r="M80" s="413"/>
      <c r="N80" s="408"/>
      <c r="O80" s="413"/>
      <c r="P80" s="413"/>
      <c r="Q80" s="413"/>
      <c r="R80" s="413"/>
      <c r="S80" s="408"/>
      <c r="T80" s="413"/>
      <c r="U80" s="414"/>
      <c r="V80" s="410"/>
      <c r="W80" s="410"/>
      <c r="X80" s="410"/>
      <c r="Y80" s="382" t="s">
        <v>70</v>
      </c>
    </row>
    <row r="81" spans="1:25" ht="22.5" customHeight="1" thickTop="1" thickBot="1" x14ac:dyDescent="0.4">
      <c r="A81" s="410" t="s">
        <v>67</v>
      </c>
      <c r="B81" s="410" t="s">
        <v>71</v>
      </c>
      <c r="C81" s="402" t="s">
        <v>85</v>
      </c>
      <c r="D81" s="410" t="s">
        <v>71</v>
      </c>
      <c r="E81" s="410" t="s">
        <v>71</v>
      </c>
      <c r="F81" s="410" t="s">
        <v>71</v>
      </c>
      <c r="G81" s="402" t="s">
        <v>89</v>
      </c>
      <c r="H81" s="402" t="s">
        <v>85</v>
      </c>
      <c r="I81" s="402"/>
      <c r="J81" s="407" t="s">
        <v>164</v>
      </c>
      <c r="K81" s="413"/>
      <c r="L81" s="413"/>
      <c r="M81" s="413"/>
      <c r="N81" s="408"/>
      <c r="O81" s="413"/>
      <c r="P81" s="413"/>
      <c r="Q81" s="413"/>
      <c r="R81" s="413"/>
      <c r="S81" s="408"/>
      <c r="T81" s="413"/>
      <c r="U81" s="414"/>
      <c r="V81" s="410"/>
      <c r="W81" s="410"/>
      <c r="X81" s="410"/>
      <c r="Y81" s="382" t="s">
        <v>70</v>
      </c>
    </row>
    <row r="82" spans="1:25" ht="22.5" customHeight="1" thickTop="1" thickBot="1" x14ac:dyDescent="0.4">
      <c r="A82" s="395" t="s">
        <v>67</v>
      </c>
      <c r="B82" s="396" t="s">
        <v>71</v>
      </c>
      <c r="C82" s="396" t="s">
        <v>85</v>
      </c>
      <c r="D82" s="396" t="s">
        <v>85</v>
      </c>
      <c r="E82" s="396"/>
      <c r="F82" s="397"/>
      <c r="G82" s="397"/>
      <c r="H82" s="397"/>
      <c r="I82" s="397"/>
      <c r="J82" s="398" t="s">
        <v>165</v>
      </c>
      <c r="K82" s="399"/>
      <c r="L82" s="399"/>
      <c r="M82" s="399"/>
      <c r="N82" s="399"/>
      <c r="O82" s="399"/>
      <c r="P82" s="399"/>
      <c r="Q82" s="399"/>
      <c r="R82" s="399"/>
      <c r="S82" s="399"/>
      <c r="T82" s="399"/>
      <c r="U82" s="400"/>
      <c r="V82" s="396"/>
      <c r="W82" s="395"/>
      <c r="X82" s="395"/>
      <c r="Y82" s="382" t="s">
        <v>70</v>
      </c>
    </row>
    <row r="83" spans="1:25" ht="22.5" customHeight="1" thickTop="1" thickBot="1" x14ac:dyDescent="0.4">
      <c r="A83" s="395">
        <v>1</v>
      </c>
      <c r="B83" s="396" t="s">
        <v>71</v>
      </c>
      <c r="C83" s="396" t="s">
        <v>85</v>
      </c>
      <c r="D83" s="396" t="s">
        <v>85</v>
      </c>
      <c r="E83" s="396" t="s">
        <v>71</v>
      </c>
      <c r="F83" s="397"/>
      <c r="G83" s="397"/>
      <c r="H83" s="397"/>
      <c r="I83" s="397"/>
      <c r="J83" s="398" t="s">
        <v>166</v>
      </c>
      <c r="K83" s="399"/>
      <c r="L83" s="399"/>
      <c r="M83" s="399"/>
      <c r="N83" s="399"/>
      <c r="O83" s="399"/>
      <c r="P83" s="399"/>
      <c r="Q83" s="399"/>
      <c r="R83" s="399"/>
      <c r="S83" s="399"/>
      <c r="T83" s="399"/>
      <c r="U83" s="400"/>
      <c r="V83" s="396"/>
      <c r="W83" s="395"/>
      <c r="X83" s="395"/>
      <c r="Y83" s="382"/>
    </row>
    <row r="84" spans="1:25" s="166" customFormat="1" ht="22.5" customHeight="1" thickTop="1" thickBot="1" x14ac:dyDescent="0.4">
      <c r="A84" s="406" t="s">
        <v>67</v>
      </c>
      <c r="B84" s="406" t="s">
        <v>71</v>
      </c>
      <c r="C84" s="401" t="s">
        <v>85</v>
      </c>
      <c r="D84" s="401" t="s">
        <v>85</v>
      </c>
      <c r="E84" s="401" t="s">
        <v>71</v>
      </c>
      <c r="F84" s="401" t="s">
        <v>71</v>
      </c>
      <c r="G84" s="401"/>
      <c r="H84" s="402"/>
      <c r="I84" s="402"/>
      <c r="J84" s="403" t="s">
        <v>167</v>
      </c>
      <c r="K84" s="404"/>
      <c r="L84" s="404"/>
      <c r="M84" s="404"/>
      <c r="N84" s="404"/>
      <c r="O84" s="404"/>
      <c r="P84" s="404"/>
      <c r="Q84" s="404"/>
      <c r="R84" s="404"/>
      <c r="S84" s="404"/>
      <c r="T84" s="404"/>
      <c r="U84" s="405"/>
      <c r="V84" s="406"/>
      <c r="W84" s="406"/>
      <c r="X84" s="406"/>
      <c r="Y84" s="382" t="s">
        <v>70</v>
      </c>
    </row>
    <row r="85" spans="1:25" ht="22.5" customHeight="1" thickTop="1" thickBot="1" x14ac:dyDescent="0.4">
      <c r="A85" s="410" t="s">
        <v>67</v>
      </c>
      <c r="B85" s="410" t="s">
        <v>71</v>
      </c>
      <c r="C85" s="402" t="s">
        <v>85</v>
      </c>
      <c r="D85" s="402" t="s">
        <v>85</v>
      </c>
      <c r="E85" s="410" t="s">
        <v>71</v>
      </c>
      <c r="F85" s="402" t="s">
        <v>71</v>
      </c>
      <c r="G85" s="401" t="s">
        <v>71</v>
      </c>
      <c r="H85" s="402"/>
      <c r="I85" s="402"/>
      <c r="J85" s="403" t="s">
        <v>168</v>
      </c>
      <c r="K85" s="408"/>
      <c r="L85" s="408"/>
      <c r="M85" s="408"/>
      <c r="N85" s="408"/>
      <c r="O85" s="408"/>
      <c r="P85" s="408"/>
      <c r="Q85" s="408"/>
      <c r="R85" s="408"/>
      <c r="S85" s="408"/>
      <c r="T85" s="408"/>
      <c r="U85" s="409"/>
      <c r="V85" s="410"/>
      <c r="W85" s="410" t="s">
        <v>169</v>
      </c>
      <c r="X85" s="410" t="s">
        <v>170</v>
      </c>
      <c r="Y85" s="415" t="s">
        <v>70</v>
      </c>
    </row>
    <row r="86" spans="1:25" ht="22.5" customHeight="1" thickTop="1" thickBot="1" x14ac:dyDescent="0.4">
      <c r="A86" s="410" t="s">
        <v>67</v>
      </c>
      <c r="B86" s="410" t="s">
        <v>71</v>
      </c>
      <c r="C86" s="402" t="s">
        <v>85</v>
      </c>
      <c r="D86" s="402" t="s">
        <v>85</v>
      </c>
      <c r="E86" s="410" t="s">
        <v>71</v>
      </c>
      <c r="F86" s="410" t="s">
        <v>71</v>
      </c>
      <c r="G86" s="402" t="s">
        <v>71</v>
      </c>
      <c r="H86" s="402" t="s">
        <v>71</v>
      </c>
      <c r="I86" s="402"/>
      <c r="J86" s="407" t="s">
        <v>171</v>
      </c>
      <c r="K86" s="408"/>
      <c r="L86" s="408"/>
      <c r="M86" s="408"/>
      <c r="N86" s="408"/>
      <c r="O86" s="408"/>
      <c r="P86" s="408"/>
      <c r="Q86" s="408"/>
      <c r="R86" s="408"/>
      <c r="S86" s="408"/>
      <c r="T86" s="408"/>
      <c r="U86" s="409"/>
      <c r="V86" s="410"/>
      <c r="W86" s="410"/>
      <c r="X86" s="410"/>
      <c r="Y86" s="415" t="s">
        <v>70</v>
      </c>
    </row>
    <row r="87" spans="1:25" ht="22.5" customHeight="1" thickTop="1" thickBot="1" x14ac:dyDescent="0.4">
      <c r="A87" s="410" t="s">
        <v>67</v>
      </c>
      <c r="B87" s="410" t="s">
        <v>71</v>
      </c>
      <c r="C87" s="402" t="s">
        <v>85</v>
      </c>
      <c r="D87" s="402" t="s">
        <v>85</v>
      </c>
      <c r="E87" s="410" t="s">
        <v>71</v>
      </c>
      <c r="F87" s="410" t="s">
        <v>71</v>
      </c>
      <c r="G87" s="402" t="s">
        <v>71</v>
      </c>
      <c r="H87" s="402" t="s">
        <v>85</v>
      </c>
      <c r="I87" s="402"/>
      <c r="J87" s="407" t="s">
        <v>172</v>
      </c>
      <c r="K87" s="408"/>
      <c r="L87" s="408"/>
      <c r="M87" s="408"/>
      <c r="N87" s="408"/>
      <c r="O87" s="408"/>
      <c r="P87" s="408"/>
      <c r="Q87" s="408"/>
      <c r="R87" s="408"/>
      <c r="S87" s="408"/>
      <c r="T87" s="408"/>
      <c r="U87" s="409"/>
      <c r="V87" s="410"/>
      <c r="W87" s="410"/>
      <c r="X87" s="410"/>
      <c r="Y87" s="415" t="s">
        <v>70</v>
      </c>
    </row>
    <row r="88" spans="1:25" ht="22.5" customHeight="1" thickTop="1" thickBot="1" x14ac:dyDescent="0.4">
      <c r="A88" s="410" t="s">
        <v>67</v>
      </c>
      <c r="B88" s="410" t="s">
        <v>71</v>
      </c>
      <c r="C88" s="402" t="s">
        <v>85</v>
      </c>
      <c r="D88" s="402" t="s">
        <v>85</v>
      </c>
      <c r="E88" s="410" t="s">
        <v>71</v>
      </c>
      <c r="F88" s="410" t="s">
        <v>71</v>
      </c>
      <c r="G88" s="402" t="s">
        <v>71</v>
      </c>
      <c r="H88" s="402" t="s">
        <v>87</v>
      </c>
      <c r="I88" s="402"/>
      <c r="J88" s="407" t="s">
        <v>173</v>
      </c>
      <c r="K88" s="408"/>
      <c r="L88" s="408"/>
      <c r="M88" s="408"/>
      <c r="N88" s="408"/>
      <c r="O88" s="408"/>
      <c r="P88" s="408"/>
      <c r="Q88" s="408"/>
      <c r="R88" s="408"/>
      <c r="S88" s="408"/>
      <c r="T88" s="408"/>
      <c r="U88" s="409"/>
      <c r="V88" s="410"/>
      <c r="W88" s="410"/>
      <c r="X88" s="410"/>
      <c r="Y88" s="415"/>
    </row>
    <row r="89" spans="1:25" ht="22.5" customHeight="1" thickTop="1" thickBot="1" x14ac:dyDescent="0.4">
      <c r="A89" s="410" t="s">
        <v>67</v>
      </c>
      <c r="B89" s="410" t="s">
        <v>71</v>
      </c>
      <c r="C89" s="402" t="s">
        <v>85</v>
      </c>
      <c r="D89" s="402" t="s">
        <v>85</v>
      </c>
      <c r="E89" s="410" t="s">
        <v>71</v>
      </c>
      <c r="F89" s="410" t="s">
        <v>71</v>
      </c>
      <c r="G89" s="402" t="s">
        <v>71</v>
      </c>
      <c r="H89" s="402" t="s">
        <v>89</v>
      </c>
      <c r="I89" s="402"/>
      <c r="J89" s="407" t="s">
        <v>174</v>
      </c>
      <c r="K89" s="408"/>
      <c r="L89" s="408"/>
      <c r="M89" s="408"/>
      <c r="N89" s="408"/>
      <c r="O89" s="408"/>
      <c r="P89" s="408"/>
      <c r="Q89" s="408"/>
      <c r="R89" s="408"/>
      <c r="S89" s="408"/>
      <c r="T89" s="408"/>
      <c r="U89" s="409"/>
      <c r="V89" s="410"/>
      <c r="W89" s="410"/>
      <c r="X89" s="410"/>
      <c r="Y89" s="415"/>
    </row>
    <row r="90" spans="1:25" ht="22.5" customHeight="1" thickTop="1" thickBot="1" x14ac:dyDescent="0.4">
      <c r="A90" s="410" t="s">
        <v>67</v>
      </c>
      <c r="B90" s="410" t="s">
        <v>71</v>
      </c>
      <c r="C90" s="402" t="s">
        <v>85</v>
      </c>
      <c r="D90" s="402" t="s">
        <v>85</v>
      </c>
      <c r="E90" s="410" t="s">
        <v>71</v>
      </c>
      <c r="F90" s="410" t="s">
        <v>71</v>
      </c>
      <c r="G90" s="402" t="s">
        <v>71</v>
      </c>
      <c r="H90" s="402" t="s">
        <v>91</v>
      </c>
      <c r="I90" s="402"/>
      <c r="J90" s="407" t="s">
        <v>175</v>
      </c>
      <c r="K90" s="408"/>
      <c r="L90" s="408"/>
      <c r="M90" s="408"/>
      <c r="N90" s="408"/>
      <c r="O90" s="408"/>
      <c r="P90" s="408"/>
      <c r="Q90" s="408"/>
      <c r="R90" s="408"/>
      <c r="S90" s="408"/>
      <c r="T90" s="408"/>
      <c r="U90" s="409"/>
      <c r="V90" s="410"/>
      <c r="W90" s="410"/>
      <c r="X90" s="410"/>
      <c r="Y90" s="415"/>
    </row>
    <row r="91" spans="1:25" ht="22.5" customHeight="1" thickTop="1" thickBot="1" x14ac:dyDescent="0.4">
      <c r="A91" s="410" t="s">
        <v>67</v>
      </c>
      <c r="B91" s="410" t="s">
        <v>71</v>
      </c>
      <c r="C91" s="402" t="s">
        <v>85</v>
      </c>
      <c r="D91" s="402" t="s">
        <v>85</v>
      </c>
      <c r="E91" s="410" t="s">
        <v>71</v>
      </c>
      <c r="F91" s="410" t="s">
        <v>71</v>
      </c>
      <c r="G91" s="402" t="s">
        <v>71</v>
      </c>
      <c r="H91" s="402" t="s">
        <v>93</v>
      </c>
      <c r="I91" s="402"/>
      <c r="J91" s="407" t="s">
        <v>176</v>
      </c>
      <c r="K91" s="408"/>
      <c r="L91" s="408"/>
      <c r="M91" s="408"/>
      <c r="N91" s="408"/>
      <c r="O91" s="408"/>
      <c r="P91" s="408"/>
      <c r="Q91" s="408"/>
      <c r="R91" s="408"/>
      <c r="S91" s="408"/>
      <c r="T91" s="408"/>
      <c r="U91" s="409"/>
      <c r="V91" s="410"/>
      <c r="W91" s="410"/>
      <c r="X91" s="410"/>
      <c r="Y91" s="415"/>
    </row>
    <row r="92" spans="1:25" ht="22.5" customHeight="1" thickTop="1" thickBot="1" x14ac:dyDescent="0.4">
      <c r="A92" s="410" t="s">
        <v>67</v>
      </c>
      <c r="B92" s="410" t="s">
        <v>71</v>
      </c>
      <c r="C92" s="402" t="s">
        <v>85</v>
      </c>
      <c r="D92" s="402" t="s">
        <v>85</v>
      </c>
      <c r="E92" s="410" t="s">
        <v>71</v>
      </c>
      <c r="F92" s="410" t="s">
        <v>71</v>
      </c>
      <c r="G92" s="402" t="s">
        <v>71</v>
      </c>
      <c r="H92" s="402" t="s">
        <v>95</v>
      </c>
      <c r="I92" s="402"/>
      <c r="J92" s="407" t="s">
        <v>177</v>
      </c>
      <c r="K92" s="408"/>
      <c r="L92" s="408"/>
      <c r="M92" s="408"/>
      <c r="N92" s="408"/>
      <c r="O92" s="408"/>
      <c r="P92" s="408"/>
      <c r="Q92" s="408"/>
      <c r="R92" s="408"/>
      <c r="S92" s="408"/>
      <c r="T92" s="408"/>
      <c r="U92" s="409"/>
      <c r="V92" s="410"/>
      <c r="W92" s="410"/>
      <c r="X92" s="410"/>
      <c r="Y92" s="415"/>
    </row>
    <row r="93" spans="1:25" ht="22.5" customHeight="1" thickTop="1" thickBot="1" x14ac:dyDescent="0.4">
      <c r="A93" s="410" t="s">
        <v>67</v>
      </c>
      <c r="B93" s="410" t="s">
        <v>71</v>
      </c>
      <c r="C93" s="402" t="s">
        <v>85</v>
      </c>
      <c r="D93" s="402" t="s">
        <v>85</v>
      </c>
      <c r="E93" s="410" t="s">
        <v>71</v>
      </c>
      <c r="F93" s="410" t="s">
        <v>71</v>
      </c>
      <c r="G93" s="402" t="s">
        <v>71</v>
      </c>
      <c r="H93" s="402" t="s">
        <v>97</v>
      </c>
      <c r="I93" s="402"/>
      <c r="J93" s="407" t="s">
        <v>174</v>
      </c>
      <c r="K93" s="408"/>
      <c r="L93" s="408"/>
      <c r="M93" s="408"/>
      <c r="N93" s="408"/>
      <c r="O93" s="408"/>
      <c r="P93" s="408"/>
      <c r="Q93" s="408"/>
      <c r="R93" s="408"/>
      <c r="S93" s="408"/>
      <c r="T93" s="408"/>
      <c r="U93" s="409"/>
      <c r="V93" s="410"/>
      <c r="W93" s="410"/>
      <c r="X93" s="410"/>
      <c r="Y93" s="415"/>
    </row>
    <row r="94" spans="1:25" ht="22.5" customHeight="1" thickTop="1" thickBot="1" x14ac:dyDescent="0.4">
      <c r="A94" s="410" t="s">
        <v>67</v>
      </c>
      <c r="B94" s="410" t="s">
        <v>71</v>
      </c>
      <c r="C94" s="402" t="s">
        <v>85</v>
      </c>
      <c r="D94" s="402" t="s">
        <v>85</v>
      </c>
      <c r="E94" s="410" t="s">
        <v>71</v>
      </c>
      <c r="F94" s="410" t="s">
        <v>71</v>
      </c>
      <c r="G94" s="401" t="s">
        <v>85</v>
      </c>
      <c r="H94" s="402"/>
      <c r="I94" s="402"/>
      <c r="J94" s="403" t="s">
        <v>178</v>
      </c>
      <c r="K94" s="408"/>
      <c r="L94" s="408"/>
      <c r="M94" s="408"/>
      <c r="N94" s="408"/>
      <c r="O94" s="408"/>
      <c r="P94" s="408"/>
      <c r="Q94" s="408"/>
      <c r="R94" s="408"/>
      <c r="S94" s="408"/>
      <c r="T94" s="408"/>
      <c r="U94" s="409"/>
      <c r="V94" s="410"/>
      <c r="W94" s="410" t="s">
        <v>179</v>
      </c>
      <c r="X94" s="410" t="s">
        <v>180</v>
      </c>
      <c r="Y94" s="415" t="s">
        <v>70</v>
      </c>
    </row>
    <row r="95" spans="1:25" ht="22.5" customHeight="1" thickTop="1" thickBot="1" x14ac:dyDescent="0.4">
      <c r="A95" s="410" t="s">
        <v>67</v>
      </c>
      <c r="B95" s="410" t="s">
        <v>71</v>
      </c>
      <c r="C95" s="402" t="s">
        <v>85</v>
      </c>
      <c r="D95" s="402" t="s">
        <v>85</v>
      </c>
      <c r="E95" s="410" t="s">
        <v>71</v>
      </c>
      <c r="F95" s="410" t="s">
        <v>71</v>
      </c>
      <c r="G95" s="402" t="s">
        <v>85</v>
      </c>
      <c r="H95" s="402" t="s">
        <v>71</v>
      </c>
      <c r="I95" s="402"/>
      <c r="J95" s="407" t="s">
        <v>181</v>
      </c>
      <c r="K95" s="408"/>
      <c r="L95" s="408"/>
      <c r="M95" s="408"/>
      <c r="N95" s="408"/>
      <c r="O95" s="408"/>
      <c r="P95" s="408"/>
      <c r="Q95" s="408"/>
      <c r="R95" s="408"/>
      <c r="S95" s="408"/>
      <c r="T95" s="408"/>
      <c r="U95" s="409"/>
      <c r="V95" s="410"/>
      <c r="W95" s="410"/>
      <c r="X95" s="410"/>
      <c r="Y95" s="415" t="s">
        <v>70</v>
      </c>
    </row>
    <row r="96" spans="1:25" ht="22.5" customHeight="1" thickTop="1" thickBot="1" x14ac:dyDescent="0.4">
      <c r="A96" s="410" t="s">
        <v>67</v>
      </c>
      <c r="B96" s="410" t="s">
        <v>71</v>
      </c>
      <c r="C96" s="402" t="s">
        <v>85</v>
      </c>
      <c r="D96" s="402" t="s">
        <v>85</v>
      </c>
      <c r="E96" s="410" t="s">
        <v>71</v>
      </c>
      <c r="F96" s="410" t="s">
        <v>71</v>
      </c>
      <c r="G96" s="402" t="s">
        <v>85</v>
      </c>
      <c r="H96" s="402" t="s">
        <v>85</v>
      </c>
      <c r="I96" s="402"/>
      <c r="J96" s="407" t="s">
        <v>182</v>
      </c>
      <c r="K96" s="408"/>
      <c r="L96" s="408"/>
      <c r="M96" s="408"/>
      <c r="N96" s="408"/>
      <c r="O96" s="408"/>
      <c r="P96" s="408"/>
      <c r="Q96" s="408"/>
      <c r="R96" s="408"/>
      <c r="S96" s="408"/>
      <c r="T96" s="408"/>
      <c r="U96" s="409"/>
      <c r="V96" s="410"/>
      <c r="W96" s="410"/>
      <c r="X96" s="410"/>
      <c r="Y96" s="415" t="s">
        <v>70</v>
      </c>
    </row>
    <row r="97" spans="1:25" ht="22.5" customHeight="1" thickTop="1" thickBot="1" x14ac:dyDescent="0.4">
      <c r="A97" s="410" t="s">
        <v>67</v>
      </c>
      <c r="B97" s="410" t="s">
        <v>71</v>
      </c>
      <c r="C97" s="402" t="s">
        <v>85</v>
      </c>
      <c r="D97" s="402" t="s">
        <v>85</v>
      </c>
      <c r="E97" s="410" t="s">
        <v>71</v>
      </c>
      <c r="F97" s="410" t="s">
        <v>71</v>
      </c>
      <c r="G97" s="402" t="s">
        <v>85</v>
      </c>
      <c r="H97" s="402" t="s">
        <v>87</v>
      </c>
      <c r="I97" s="402"/>
      <c r="J97" s="407" t="s">
        <v>183</v>
      </c>
      <c r="K97" s="408"/>
      <c r="L97" s="408"/>
      <c r="M97" s="408"/>
      <c r="N97" s="408"/>
      <c r="O97" s="408"/>
      <c r="P97" s="408"/>
      <c r="Q97" s="408"/>
      <c r="R97" s="408"/>
      <c r="S97" s="408"/>
      <c r="T97" s="408"/>
      <c r="U97" s="409"/>
      <c r="V97" s="410"/>
      <c r="W97" s="410"/>
      <c r="X97" s="410"/>
      <c r="Y97" s="415"/>
    </row>
    <row r="98" spans="1:25" ht="22.5" customHeight="1" thickTop="1" thickBot="1" x14ac:dyDescent="0.4">
      <c r="A98" s="410" t="s">
        <v>67</v>
      </c>
      <c r="B98" s="410" t="s">
        <v>71</v>
      </c>
      <c r="C98" s="402" t="s">
        <v>85</v>
      </c>
      <c r="D98" s="402" t="s">
        <v>85</v>
      </c>
      <c r="E98" s="410" t="s">
        <v>71</v>
      </c>
      <c r="F98" s="410" t="s">
        <v>71</v>
      </c>
      <c r="G98" s="402" t="s">
        <v>85</v>
      </c>
      <c r="H98" s="402" t="s">
        <v>89</v>
      </c>
      <c r="I98" s="402"/>
      <c r="J98" s="407" t="s">
        <v>184</v>
      </c>
      <c r="K98" s="408"/>
      <c r="L98" s="408"/>
      <c r="M98" s="408"/>
      <c r="N98" s="408"/>
      <c r="O98" s="408"/>
      <c r="P98" s="408"/>
      <c r="Q98" s="408"/>
      <c r="R98" s="408"/>
      <c r="S98" s="408"/>
      <c r="T98" s="408"/>
      <c r="U98" s="409"/>
      <c r="V98" s="410"/>
      <c r="W98" s="410"/>
      <c r="X98" s="410"/>
      <c r="Y98" s="415"/>
    </row>
    <row r="99" spans="1:25" ht="22.5" customHeight="1" thickTop="1" thickBot="1" x14ac:dyDescent="0.4">
      <c r="A99" s="410" t="s">
        <v>67</v>
      </c>
      <c r="B99" s="410" t="s">
        <v>71</v>
      </c>
      <c r="C99" s="402" t="s">
        <v>85</v>
      </c>
      <c r="D99" s="402" t="s">
        <v>85</v>
      </c>
      <c r="E99" s="410" t="s">
        <v>71</v>
      </c>
      <c r="F99" s="410" t="s">
        <v>71</v>
      </c>
      <c r="G99" s="402" t="s">
        <v>85</v>
      </c>
      <c r="H99" s="402" t="s">
        <v>91</v>
      </c>
      <c r="I99" s="402"/>
      <c r="J99" s="407" t="s">
        <v>185</v>
      </c>
      <c r="K99" s="408"/>
      <c r="L99" s="408"/>
      <c r="M99" s="408"/>
      <c r="N99" s="408"/>
      <c r="O99" s="408"/>
      <c r="P99" s="408"/>
      <c r="Q99" s="408"/>
      <c r="R99" s="408"/>
      <c r="S99" s="408"/>
      <c r="T99" s="408"/>
      <c r="U99" s="409"/>
      <c r="V99" s="410"/>
      <c r="W99" s="410"/>
      <c r="X99" s="410"/>
      <c r="Y99" s="415"/>
    </row>
    <row r="100" spans="1:25" ht="22.5" customHeight="1" thickTop="1" thickBot="1" x14ac:dyDescent="0.4">
      <c r="A100" s="410" t="s">
        <v>67</v>
      </c>
      <c r="B100" s="410" t="s">
        <v>71</v>
      </c>
      <c r="C100" s="402" t="s">
        <v>85</v>
      </c>
      <c r="D100" s="402" t="s">
        <v>85</v>
      </c>
      <c r="E100" s="410" t="s">
        <v>71</v>
      </c>
      <c r="F100" s="410" t="s">
        <v>71</v>
      </c>
      <c r="G100" s="402" t="s">
        <v>85</v>
      </c>
      <c r="H100" s="402" t="s">
        <v>93</v>
      </c>
      <c r="I100" s="402"/>
      <c r="J100" s="407" t="s">
        <v>186</v>
      </c>
      <c r="K100" s="408"/>
      <c r="L100" s="408"/>
      <c r="M100" s="408"/>
      <c r="N100" s="408"/>
      <c r="O100" s="408"/>
      <c r="P100" s="408"/>
      <c r="Q100" s="408"/>
      <c r="R100" s="408"/>
      <c r="S100" s="408"/>
      <c r="T100" s="408"/>
      <c r="U100" s="409"/>
      <c r="V100" s="410"/>
      <c r="W100" s="410"/>
      <c r="X100" s="410"/>
      <c r="Y100" s="415"/>
    </row>
    <row r="101" spans="1:25" ht="22.5" customHeight="1" thickTop="1" thickBot="1" x14ac:dyDescent="0.4">
      <c r="A101" s="410" t="s">
        <v>67</v>
      </c>
      <c r="B101" s="410" t="s">
        <v>71</v>
      </c>
      <c r="C101" s="402" t="s">
        <v>85</v>
      </c>
      <c r="D101" s="402" t="s">
        <v>85</v>
      </c>
      <c r="E101" s="410" t="s">
        <v>71</v>
      </c>
      <c r="F101" s="410" t="s">
        <v>71</v>
      </c>
      <c r="G101" s="402" t="s">
        <v>85</v>
      </c>
      <c r="H101" s="402" t="s">
        <v>95</v>
      </c>
      <c r="I101" s="402"/>
      <c r="J101" s="407" t="s">
        <v>187</v>
      </c>
      <c r="K101" s="408"/>
      <c r="L101" s="408"/>
      <c r="M101" s="408"/>
      <c r="N101" s="408"/>
      <c r="O101" s="408"/>
      <c r="P101" s="408"/>
      <c r="Q101" s="408"/>
      <c r="R101" s="408"/>
      <c r="S101" s="408"/>
      <c r="T101" s="408"/>
      <c r="U101" s="409"/>
      <c r="V101" s="410"/>
      <c r="W101" s="410"/>
      <c r="X101" s="410"/>
      <c r="Y101" s="415"/>
    </row>
    <row r="102" spans="1:25" ht="22.5" customHeight="1" thickTop="1" thickBot="1" x14ac:dyDescent="0.4">
      <c r="A102" s="410" t="s">
        <v>67</v>
      </c>
      <c r="B102" s="410" t="s">
        <v>71</v>
      </c>
      <c r="C102" s="402" t="s">
        <v>85</v>
      </c>
      <c r="D102" s="402" t="s">
        <v>85</v>
      </c>
      <c r="E102" s="410" t="s">
        <v>71</v>
      </c>
      <c r="F102" s="410" t="s">
        <v>71</v>
      </c>
      <c r="G102" s="402" t="s">
        <v>85</v>
      </c>
      <c r="H102" s="402" t="s">
        <v>97</v>
      </c>
      <c r="I102" s="402"/>
      <c r="J102" s="407" t="s">
        <v>184</v>
      </c>
      <c r="K102" s="408"/>
      <c r="L102" s="408"/>
      <c r="M102" s="408"/>
      <c r="N102" s="408"/>
      <c r="O102" s="408"/>
      <c r="P102" s="408"/>
      <c r="Q102" s="408"/>
      <c r="R102" s="408"/>
      <c r="S102" s="408"/>
      <c r="T102" s="408"/>
      <c r="U102" s="409"/>
      <c r="V102" s="410"/>
      <c r="W102" s="410"/>
      <c r="X102" s="410"/>
      <c r="Y102" s="415"/>
    </row>
    <row r="103" spans="1:25" ht="22.5" customHeight="1" thickTop="1" thickBot="1" x14ac:dyDescent="0.4">
      <c r="A103" s="410" t="s">
        <v>67</v>
      </c>
      <c r="B103" s="410" t="s">
        <v>71</v>
      </c>
      <c r="C103" s="402" t="s">
        <v>85</v>
      </c>
      <c r="D103" s="402" t="s">
        <v>85</v>
      </c>
      <c r="E103" s="410" t="s">
        <v>71</v>
      </c>
      <c r="F103" s="410" t="s">
        <v>71</v>
      </c>
      <c r="G103" s="401" t="s">
        <v>87</v>
      </c>
      <c r="H103" s="402"/>
      <c r="I103" s="402"/>
      <c r="J103" s="403" t="s">
        <v>188</v>
      </c>
      <c r="K103" s="408"/>
      <c r="L103" s="408"/>
      <c r="M103" s="408"/>
      <c r="N103" s="408"/>
      <c r="O103" s="408"/>
      <c r="P103" s="408"/>
      <c r="Q103" s="408"/>
      <c r="R103" s="408"/>
      <c r="S103" s="408"/>
      <c r="T103" s="408"/>
      <c r="U103" s="409"/>
      <c r="V103" s="410"/>
      <c r="W103" s="410"/>
      <c r="X103" s="410"/>
      <c r="Y103" s="415" t="s">
        <v>70</v>
      </c>
    </row>
    <row r="104" spans="1:25" ht="22.5" customHeight="1" thickTop="1" thickBot="1" x14ac:dyDescent="0.4">
      <c r="A104" s="410" t="s">
        <v>67</v>
      </c>
      <c r="B104" s="410" t="s">
        <v>71</v>
      </c>
      <c r="C104" s="402" t="s">
        <v>85</v>
      </c>
      <c r="D104" s="402" t="s">
        <v>85</v>
      </c>
      <c r="E104" s="410" t="s">
        <v>71</v>
      </c>
      <c r="F104" s="410" t="s">
        <v>71</v>
      </c>
      <c r="G104" s="402" t="s">
        <v>87</v>
      </c>
      <c r="H104" s="402" t="s">
        <v>71</v>
      </c>
      <c r="I104" s="402"/>
      <c r="J104" s="407" t="s">
        <v>189</v>
      </c>
      <c r="K104" s="408"/>
      <c r="L104" s="408"/>
      <c r="M104" s="408"/>
      <c r="N104" s="408"/>
      <c r="O104" s="408"/>
      <c r="P104" s="408"/>
      <c r="Q104" s="408"/>
      <c r="R104" s="408"/>
      <c r="S104" s="408"/>
      <c r="T104" s="408"/>
      <c r="U104" s="409"/>
      <c r="V104" s="410"/>
      <c r="W104" s="410"/>
      <c r="X104" s="410"/>
      <c r="Y104" s="415" t="s">
        <v>70</v>
      </c>
    </row>
    <row r="105" spans="1:25" ht="22.5" customHeight="1" thickTop="1" thickBot="1" x14ac:dyDescent="0.4">
      <c r="A105" s="410" t="s">
        <v>67</v>
      </c>
      <c r="B105" s="410" t="s">
        <v>71</v>
      </c>
      <c r="C105" s="402" t="s">
        <v>85</v>
      </c>
      <c r="D105" s="402" t="s">
        <v>85</v>
      </c>
      <c r="E105" s="410" t="s">
        <v>71</v>
      </c>
      <c r="F105" s="410" t="s">
        <v>71</v>
      </c>
      <c r="G105" s="402" t="s">
        <v>87</v>
      </c>
      <c r="H105" s="402" t="s">
        <v>85</v>
      </c>
      <c r="I105" s="402"/>
      <c r="J105" s="407" t="s">
        <v>190</v>
      </c>
      <c r="K105" s="408"/>
      <c r="L105" s="408"/>
      <c r="M105" s="408"/>
      <c r="N105" s="408"/>
      <c r="O105" s="408"/>
      <c r="P105" s="408"/>
      <c r="Q105" s="408"/>
      <c r="R105" s="408"/>
      <c r="S105" s="408"/>
      <c r="T105" s="408"/>
      <c r="U105" s="409"/>
      <c r="V105" s="410"/>
      <c r="W105" s="410"/>
      <c r="X105" s="410"/>
      <c r="Y105" s="415" t="s">
        <v>70</v>
      </c>
    </row>
    <row r="106" spans="1:25" ht="22.5" customHeight="1" thickTop="1" thickBot="1" x14ac:dyDescent="0.4">
      <c r="A106" s="410" t="s">
        <v>67</v>
      </c>
      <c r="B106" s="410" t="s">
        <v>71</v>
      </c>
      <c r="C106" s="402" t="s">
        <v>85</v>
      </c>
      <c r="D106" s="402" t="s">
        <v>85</v>
      </c>
      <c r="E106" s="410" t="s">
        <v>71</v>
      </c>
      <c r="F106" s="410" t="s">
        <v>71</v>
      </c>
      <c r="G106" s="402" t="s">
        <v>87</v>
      </c>
      <c r="H106" s="402" t="s">
        <v>87</v>
      </c>
      <c r="I106" s="402"/>
      <c r="J106" s="407" t="s">
        <v>191</v>
      </c>
      <c r="K106" s="408"/>
      <c r="L106" s="408"/>
      <c r="M106" s="408"/>
      <c r="N106" s="408"/>
      <c r="O106" s="408"/>
      <c r="P106" s="408"/>
      <c r="Q106" s="408"/>
      <c r="R106" s="408"/>
      <c r="S106" s="408"/>
      <c r="T106" s="408"/>
      <c r="U106" s="409"/>
      <c r="V106" s="410"/>
      <c r="W106" s="410"/>
      <c r="X106" s="410"/>
      <c r="Y106" s="415"/>
    </row>
    <row r="107" spans="1:25" ht="22.5" customHeight="1" thickTop="1" thickBot="1" x14ac:dyDescent="0.4">
      <c r="A107" s="410" t="s">
        <v>67</v>
      </c>
      <c r="B107" s="410" t="s">
        <v>71</v>
      </c>
      <c r="C107" s="402" t="s">
        <v>85</v>
      </c>
      <c r="D107" s="402" t="s">
        <v>85</v>
      </c>
      <c r="E107" s="410" t="s">
        <v>71</v>
      </c>
      <c r="F107" s="410" t="s">
        <v>71</v>
      </c>
      <c r="G107" s="402" t="s">
        <v>87</v>
      </c>
      <c r="H107" s="402" t="s">
        <v>89</v>
      </c>
      <c r="I107" s="402"/>
      <c r="J107" s="407" t="s">
        <v>192</v>
      </c>
      <c r="K107" s="408"/>
      <c r="L107" s="408"/>
      <c r="M107" s="408"/>
      <c r="N107" s="408"/>
      <c r="O107" s="408"/>
      <c r="P107" s="408"/>
      <c r="Q107" s="408"/>
      <c r="R107" s="408"/>
      <c r="S107" s="408"/>
      <c r="T107" s="408"/>
      <c r="U107" s="409"/>
      <c r="V107" s="410"/>
      <c r="W107" s="410"/>
      <c r="X107" s="410"/>
      <c r="Y107" s="415"/>
    </row>
    <row r="108" spans="1:25" ht="22.5" customHeight="1" thickTop="1" thickBot="1" x14ac:dyDescent="0.4">
      <c r="A108" s="410" t="s">
        <v>67</v>
      </c>
      <c r="B108" s="410" t="s">
        <v>71</v>
      </c>
      <c r="C108" s="402" t="s">
        <v>85</v>
      </c>
      <c r="D108" s="402" t="s">
        <v>85</v>
      </c>
      <c r="E108" s="410" t="s">
        <v>71</v>
      </c>
      <c r="F108" s="410" t="s">
        <v>71</v>
      </c>
      <c r="G108" s="402" t="s">
        <v>87</v>
      </c>
      <c r="H108" s="402" t="s">
        <v>91</v>
      </c>
      <c r="I108" s="402"/>
      <c r="J108" s="407" t="s">
        <v>193</v>
      </c>
      <c r="K108" s="408"/>
      <c r="L108" s="408"/>
      <c r="M108" s="408"/>
      <c r="N108" s="408"/>
      <c r="O108" s="408"/>
      <c r="P108" s="408"/>
      <c r="Q108" s="408"/>
      <c r="R108" s="408"/>
      <c r="S108" s="408"/>
      <c r="T108" s="408"/>
      <c r="U108" s="409"/>
      <c r="V108" s="410"/>
      <c r="W108" s="410"/>
      <c r="X108" s="410"/>
      <c r="Y108" s="415"/>
    </row>
    <row r="109" spans="1:25" ht="22.5" customHeight="1" thickTop="1" thickBot="1" x14ac:dyDescent="0.4">
      <c r="A109" s="410" t="s">
        <v>67</v>
      </c>
      <c r="B109" s="410" t="s">
        <v>71</v>
      </c>
      <c r="C109" s="402" t="s">
        <v>85</v>
      </c>
      <c r="D109" s="402" t="s">
        <v>85</v>
      </c>
      <c r="E109" s="410" t="s">
        <v>71</v>
      </c>
      <c r="F109" s="410" t="s">
        <v>71</v>
      </c>
      <c r="G109" s="402" t="s">
        <v>87</v>
      </c>
      <c r="H109" s="402" t="s">
        <v>93</v>
      </c>
      <c r="I109" s="402"/>
      <c r="J109" s="407" t="s">
        <v>194</v>
      </c>
      <c r="K109" s="408"/>
      <c r="L109" s="408"/>
      <c r="M109" s="408"/>
      <c r="N109" s="408"/>
      <c r="O109" s="408"/>
      <c r="P109" s="408"/>
      <c r="Q109" s="408"/>
      <c r="R109" s="408"/>
      <c r="S109" s="408"/>
      <c r="T109" s="408"/>
      <c r="U109" s="409"/>
      <c r="V109" s="410"/>
      <c r="W109" s="410"/>
      <c r="X109" s="410"/>
      <c r="Y109" s="415"/>
    </row>
    <row r="110" spans="1:25" ht="22.5" customHeight="1" thickTop="1" thickBot="1" x14ac:dyDescent="0.4">
      <c r="A110" s="410" t="s">
        <v>67</v>
      </c>
      <c r="B110" s="410" t="s">
        <v>71</v>
      </c>
      <c r="C110" s="402" t="s">
        <v>85</v>
      </c>
      <c r="D110" s="402" t="s">
        <v>85</v>
      </c>
      <c r="E110" s="410" t="s">
        <v>71</v>
      </c>
      <c r="F110" s="410" t="s">
        <v>71</v>
      </c>
      <c r="G110" s="402" t="s">
        <v>87</v>
      </c>
      <c r="H110" s="402" t="s">
        <v>95</v>
      </c>
      <c r="I110" s="402"/>
      <c r="J110" s="407" t="s">
        <v>195</v>
      </c>
      <c r="K110" s="408"/>
      <c r="L110" s="408"/>
      <c r="M110" s="408"/>
      <c r="N110" s="408"/>
      <c r="O110" s="408"/>
      <c r="P110" s="408"/>
      <c r="Q110" s="408"/>
      <c r="R110" s="408"/>
      <c r="S110" s="408"/>
      <c r="T110" s="408"/>
      <c r="U110" s="409"/>
      <c r="V110" s="410"/>
      <c r="W110" s="410"/>
      <c r="X110" s="410"/>
      <c r="Y110" s="415"/>
    </row>
    <row r="111" spans="1:25" ht="22.5" customHeight="1" thickTop="1" thickBot="1" x14ac:dyDescent="0.4">
      <c r="A111" s="410" t="s">
        <v>67</v>
      </c>
      <c r="B111" s="410" t="s">
        <v>71</v>
      </c>
      <c r="C111" s="402" t="s">
        <v>85</v>
      </c>
      <c r="D111" s="402" t="s">
        <v>85</v>
      </c>
      <c r="E111" s="410" t="s">
        <v>71</v>
      </c>
      <c r="F111" s="410" t="s">
        <v>71</v>
      </c>
      <c r="G111" s="402" t="s">
        <v>87</v>
      </c>
      <c r="H111" s="402" t="s">
        <v>97</v>
      </c>
      <c r="I111" s="402"/>
      <c r="J111" s="407" t="s">
        <v>192</v>
      </c>
      <c r="K111" s="408"/>
      <c r="L111" s="408"/>
      <c r="M111" s="408"/>
      <c r="N111" s="408"/>
      <c r="O111" s="408"/>
      <c r="P111" s="408"/>
      <c r="Q111" s="408"/>
      <c r="R111" s="408"/>
      <c r="S111" s="408"/>
      <c r="T111" s="408"/>
      <c r="U111" s="409"/>
      <c r="V111" s="410"/>
      <c r="W111" s="410"/>
      <c r="X111" s="410"/>
      <c r="Y111" s="415"/>
    </row>
    <row r="112" spans="1:25" ht="22.5" customHeight="1" thickTop="1" thickBot="1" x14ac:dyDescent="0.4">
      <c r="A112" s="410" t="s">
        <v>67</v>
      </c>
      <c r="B112" s="410" t="s">
        <v>71</v>
      </c>
      <c r="C112" s="402" t="s">
        <v>85</v>
      </c>
      <c r="D112" s="402" t="s">
        <v>85</v>
      </c>
      <c r="E112" s="410" t="s">
        <v>71</v>
      </c>
      <c r="F112" s="410" t="s">
        <v>71</v>
      </c>
      <c r="G112" s="401" t="s">
        <v>89</v>
      </c>
      <c r="H112" s="402"/>
      <c r="I112" s="402"/>
      <c r="J112" s="403" t="s">
        <v>196</v>
      </c>
      <c r="K112" s="408"/>
      <c r="L112" s="408"/>
      <c r="M112" s="408"/>
      <c r="N112" s="408"/>
      <c r="O112" s="408"/>
      <c r="P112" s="408"/>
      <c r="Q112" s="408"/>
      <c r="R112" s="408"/>
      <c r="S112" s="408"/>
      <c r="T112" s="408"/>
      <c r="U112" s="409"/>
      <c r="V112" s="410"/>
      <c r="W112" s="410" t="s">
        <v>197</v>
      </c>
      <c r="X112" s="410" t="s">
        <v>198</v>
      </c>
      <c r="Y112" s="415" t="s">
        <v>70</v>
      </c>
    </row>
    <row r="113" spans="1:25" ht="22.5" customHeight="1" thickTop="1" thickBot="1" x14ac:dyDescent="0.4">
      <c r="A113" s="410" t="s">
        <v>67</v>
      </c>
      <c r="B113" s="410" t="s">
        <v>71</v>
      </c>
      <c r="C113" s="402" t="s">
        <v>85</v>
      </c>
      <c r="D113" s="402" t="s">
        <v>85</v>
      </c>
      <c r="E113" s="410" t="s">
        <v>71</v>
      </c>
      <c r="F113" s="410" t="s">
        <v>71</v>
      </c>
      <c r="G113" s="402" t="s">
        <v>89</v>
      </c>
      <c r="H113" s="402" t="s">
        <v>71</v>
      </c>
      <c r="I113" s="402"/>
      <c r="J113" s="407" t="s">
        <v>199</v>
      </c>
      <c r="K113" s="408"/>
      <c r="L113" s="408"/>
      <c r="M113" s="408"/>
      <c r="N113" s="408"/>
      <c r="O113" s="408"/>
      <c r="P113" s="408"/>
      <c r="Q113" s="408"/>
      <c r="R113" s="408"/>
      <c r="S113" s="408"/>
      <c r="T113" s="408"/>
      <c r="U113" s="409"/>
      <c r="V113" s="410"/>
      <c r="W113" s="410"/>
      <c r="X113" s="410"/>
      <c r="Y113" s="415" t="s">
        <v>70</v>
      </c>
    </row>
    <row r="114" spans="1:25" ht="22.5" customHeight="1" thickTop="1" thickBot="1" x14ac:dyDescent="0.4">
      <c r="A114" s="410" t="s">
        <v>67</v>
      </c>
      <c r="B114" s="410" t="s">
        <v>71</v>
      </c>
      <c r="C114" s="402" t="s">
        <v>85</v>
      </c>
      <c r="D114" s="402" t="s">
        <v>85</v>
      </c>
      <c r="E114" s="410" t="s">
        <v>71</v>
      </c>
      <c r="F114" s="410" t="s">
        <v>71</v>
      </c>
      <c r="G114" s="402" t="s">
        <v>89</v>
      </c>
      <c r="H114" s="402" t="s">
        <v>85</v>
      </c>
      <c r="I114" s="402"/>
      <c r="J114" s="407" t="s">
        <v>200</v>
      </c>
      <c r="K114" s="408"/>
      <c r="L114" s="408"/>
      <c r="M114" s="408"/>
      <c r="N114" s="408"/>
      <c r="O114" s="408"/>
      <c r="P114" s="408"/>
      <c r="Q114" s="408"/>
      <c r="R114" s="408"/>
      <c r="S114" s="408"/>
      <c r="T114" s="408"/>
      <c r="U114" s="409"/>
      <c r="V114" s="410"/>
      <c r="W114" s="410"/>
      <c r="X114" s="410"/>
      <c r="Y114" s="415" t="s">
        <v>70</v>
      </c>
    </row>
    <row r="115" spans="1:25" ht="22.5" customHeight="1" thickTop="1" thickBot="1" x14ac:dyDescent="0.4">
      <c r="A115" s="410" t="s">
        <v>67</v>
      </c>
      <c r="B115" s="410" t="s">
        <v>71</v>
      </c>
      <c r="C115" s="402" t="s">
        <v>85</v>
      </c>
      <c r="D115" s="402" t="s">
        <v>85</v>
      </c>
      <c r="E115" s="410" t="s">
        <v>71</v>
      </c>
      <c r="F115" s="410" t="s">
        <v>71</v>
      </c>
      <c r="G115" s="402" t="s">
        <v>89</v>
      </c>
      <c r="H115" s="402" t="s">
        <v>87</v>
      </c>
      <c r="I115" s="402"/>
      <c r="J115" s="407" t="s">
        <v>201</v>
      </c>
      <c r="K115" s="408"/>
      <c r="L115" s="408"/>
      <c r="M115" s="408"/>
      <c r="N115" s="408"/>
      <c r="O115" s="408"/>
      <c r="P115" s="408"/>
      <c r="Q115" s="408"/>
      <c r="R115" s="408"/>
      <c r="S115" s="408"/>
      <c r="T115" s="408"/>
      <c r="U115" s="409"/>
      <c r="V115" s="410"/>
      <c r="W115" s="410"/>
      <c r="X115" s="410"/>
      <c r="Y115" s="415"/>
    </row>
    <row r="116" spans="1:25" ht="22.5" customHeight="1" thickTop="1" thickBot="1" x14ac:dyDescent="0.4">
      <c r="A116" s="410" t="s">
        <v>67</v>
      </c>
      <c r="B116" s="410" t="s">
        <v>71</v>
      </c>
      <c r="C116" s="402" t="s">
        <v>85</v>
      </c>
      <c r="D116" s="402" t="s">
        <v>85</v>
      </c>
      <c r="E116" s="410" t="s">
        <v>71</v>
      </c>
      <c r="F116" s="410" t="s">
        <v>71</v>
      </c>
      <c r="G116" s="402" t="s">
        <v>89</v>
      </c>
      <c r="H116" s="402" t="s">
        <v>89</v>
      </c>
      <c r="I116" s="402"/>
      <c r="J116" s="407" t="s">
        <v>202</v>
      </c>
      <c r="K116" s="408"/>
      <c r="L116" s="408"/>
      <c r="M116" s="408"/>
      <c r="N116" s="408"/>
      <c r="O116" s="408"/>
      <c r="P116" s="408"/>
      <c r="Q116" s="408"/>
      <c r="R116" s="408"/>
      <c r="S116" s="408"/>
      <c r="T116" s="408"/>
      <c r="U116" s="409"/>
      <c r="V116" s="410"/>
      <c r="W116" s="410"/>
      <c r="X116" s="410"/>
      <c r="Y116" s="415"/>
    </row>
    <row r="117" spans="1:25" ht="22.5" customHeight="1" thickTop="1" thickBot="1" x14ac:dyDescent="0.4">
      <c r="A117" s="410" t="s">
        <v>67</v>
      </c>
      <c r="B117" s="410" t="s">
        <v>71</v>
      </c>
      <c r="C117" s="402" t="s">
        <v>85</v>
      </c>
      <c r="D117" s="402" t="s">
        <v>85</v>
      </c>
      <c r="E117" s="410" t="s">
        <v>71</v>
      </c>
      <c r="F117" s="410" t="s">
        <v>71</v>
      </c>
      <c r="G117" s="402" t="s">
        <v>89</v>
      </c>
      <c r="H117" s="402" t="s">
        <v>91</v>
      </c>
      <c r="I117" s="402"/>
      <c r="J117" s="407" t="s">
        <v>203</v>
      </c>
      <c r="K117" s="408"/>
      <c r="L117" s="408"/>
      <c r="M117" s="408"/>
      <c r="N117" s="408"/>
      <c r="O117" s="408"/>
      <c r="P117" s="408"/>
      <c r="Q117" s="408"/>
      <c r="R117" s="408"/>
      <c r="S117" s="408"/>
      <c r="T117" s="408"/>
      <c r="U117" s="409"/>
      <c r="V117" s="410"/>
      <c r="W117" s="410"/>
      <c r="X117" s="410"/>
      <c r="Y117" s="415"/>
    </row>
    <row r="118" spans="1:25" ht="22.5" customHeight="1" thickTop="1" thickBot="1" x14ac:dyDescent="0.4">
      <c r="A118" s="410" t="s">
        <v>67</v>
      </c>
      <c r="B118" s="410" t="s">
        <v>71</v>
      </c>
      <c r="C118" s="402" t="s">
        <v>85</v>
      </c>
      <c r="D118" s="402" t="s">
        <v>85</v>
      </c>
      <c r="E118" s="410" t="s">
        <v>71</v>
      </c>
      <c r="F118" s="410" t="s">
        <v>71</v>
      </c>
      <c r="G118" s="402" t="s">
        <v>89</v>
      </c>
      <c r="H118" s="402" t="s">
        <v>93</v>
      </c>
      <c r="I118" s="402"/>
      <c r="J118" s="407" t="s">
        <v>204</v>
      </c>
      <c r="K118" s="408"/>
      <c r="L118" s="408"/>
      <c r="M118" s="408"/>
      <c r="N118" s="408"/>
      <c r="O118" s="408"/>
      <c r="P118" s="408"/>
      <c r="Q118" s="408"/>
      <c r="R118" s="408"/>
      <c r="S118" s="408"/>
      <c r="T118" s="408"/>
      <c r="U118" s="409"/>
      <c r="V118" s="410"/>
      <c r="W118" s="410"/>
      <c r="X118" s="410"/>
      <c r="Y118" s="415"/>
    </row>
    <row r="119" spans="1:25" ht="22.5" customHeight="1" thickTop="1" thickBot="1" x14ac:dyDescent="0.4">
      <c r="A119" s="410" t="s">
        <v>67</v>
      </c>
      <c r="B119" s="410" t="s">
        <v>71</v>
      </c>
      <c r="C119" s="402" t="s">
        <v>85</v>
      </c>
      <c r="D119" s="402" t="s">
        <v>85</v>
      </c>
      <c r="E119" s="410" t="s">
        <v>71</v>
      </c>
      <c r="F119" s="410" t="s">
        <v>71</v>
      </c>
      <c r="G119" s="402" t="s">
        <v>89</v>
      </c>
      <c r="H119" s="402" t="s">
        <v>95</v>
      </c>
      <c r="I119" s="402"/>
      <c r="J119" s="407" t="s">
        <v>205</v>
      </c>
      <c r="K119" s="408"/>
      <c r="L119" s="408"/>
      <c r="M119" s="408"/>
      <c r="N119" s="408"/>
      <c r="O119" s="408"/>
      <c r="P119" s="408"/>
      <c r="Q119" s="408"/>
      <c r="R119" s="408"/>
      <c r="S119" s="408"/>
      <c r="T119" s="408"/>
      <c r="U119" s="409"/>
      <c r="V119" s="410"/>
      <c r="W119" s="410"/>
      <c r="X119" s="410"/>
      <c r="Y119" s="415"/>
    </row>
    <row r="120" spans="1:25" ht="22.5" customHeight="1" thickTop="1" thickBot="1" x14ac:dyDescent="0.4">
      <c r="A120" s="410" t="s">
        <v>67</v>
      </c>
      <c r="B120" s="410" t="s">
        <v>71</v>
      </c>
      <c r="C120" s="402" t="s">
        <v>85</v>
      </c>
      <c r="D120" s="402" t="s">
        <v>85</v>
      </c>
      <c r="E120" s="410" t="s">
        <v>71</v>
      </c>
      <c r="F120" s="410" t="s">
        <v>71</v>
      </c>
      <c r="G120" s="402" t="s">
        <v>89</v>
      </c>
      <c r="H120" s="402" t="s">
        <v>97</v>
      </c>
      <c r="I120" s="402"/>
      <c r="J120" s="407" t="s">
        <v>202</v>
      </c>
      <c r="K120" s="408"/>
      <c r="L120" s="408"/>
      <c r="M120" s="408"/>
      <c r="N120" s="408"/>
      <c r="O120" s="408"/>
      <c r="P120" s="408"/>
      <c r="Q120" s="408"/>
      <c r="R120" s="408"/>
      <c r="S120" s="408"/>
      <c r="T120" s="408"/>
      <c r="U120" s="409"/>
      <c r="V120" s="410"/>
      <c r="W120" s="410"/>
      <c r="X120" s="410"/>
      <c r="Y120" s="415"/>
    </row>
    <row r="121" spans="1:25" ht="22.5" customHeight="1" thickTop="1" thickBot="1" x14ac:dyDescent="0.4">
      <c r="A121" s="410" t="s">
        <v>67</v>
      </c>
      <c r="B121" s="410" t="s">
        <v>71</v>
      </c>
      <c r="C121" s="402" t="s">
        <v>85</v>
      </c>
      <c r="D121" s="402" t="s">
        <v>85</v>
      </c>
      <c r="E121" s="410" t="s">
        <v>71</v>
      </c>
      <c r="F121" s="410" t="s">
        <v>71</v>
      </c>
      <c r="G121" s="401" t="s">
        <v>91</v>
      </c>
      <c r="H121" s="402"/>
      <c r="I121" s="402"/>
      <c r="J121" s="403" t="s">
        <v>206</v>
      </c>
      <c r="K121" s="413"/>
      <c r="L121" s="413"/>
      <c r="M121" s="413"/>
      <c r="N121" s="413"/>
      <c r="O121" s="413"/>
      <c r="P121" s="413"/>
      <c r="Q121" s="413"/>
      <c r="R121" s="413"/>
      <c r="S121" s="413"/>
      <c r="T121" s="413"/>
      <c r="U121" s="414"/>
      <c r="V121" s="410"/>
      <c r="W121" s="410"/>
      <c r="X121" s="410"/>
      <c r="Y121" s="415" t="s">
        <v>70</v>
      </c>
    </row>
    <row r="122" spans="1:25" ht="22.5" customHeight="1" thickTop="1" thickBot="1" x14ac:dyDescent="0.4">
      <c r="A122" s="410" t="s">
        <v>67</v>
      </c>
      <c r="B122" s="410" t="s">
        <v>71</v>
      </c>
      <c r="C122" s="402" t="s">
        <v>85</v>
      </c>
      <c r="D122" s="402" t="s">
        <v>85</v>
      </c>
      <c r="E122" s="410" t="s">
        <v>71</v>
      </c>
      <c r="F122" s="410" t="s">
        <v>71</v>
      </c>
      <c r="G122" s="402" t="s">
        <v>91</v>
      </c>
      <c r="H122" s="402" t="s">
        <v>71</v>
      </c>
      <c r="I122" s="402"/>
      <c r="J122" s="407" t="s">
        <v>207</v>
      </c>
      <c r="K122" s="413"/>
      <c r="L122" s="413"/>
      <c r="M122" s="413"/>
      <c r="N122" s="413"/>
      <c r="O122" s="413"/>
      <c r="P122" s="413"/>
      <c r="Q122" s="413"/>
      <c r="R122" s="413"/>
      <c r="S122" s="413"/>
      <c r="T122" s="413"/>
      <c r="U122" s="414"/>
      <c r="V122" s="410"/>
      <c r="W122" s="410"/>
      <c r="X122" s="410"/>
      <c r="Y122" s="415" t="s">
        <v>70</v>
      </c>
    </row>
    <row r="123" spans="1:25" ht="22.5" customHeight="1" thickTop="1" thickBot="1" x14ac:dyDescent="0.4">
      <c r="A123" s="410" t="s">
        <v>67</v>
      </c>
      <c r="B123" s="410" t="s">
        <v>71</v>
      </c>
      <c r="C123" s="402" t="s">
        <v>85</v>
      </c>
      <c r="D123" s="402" t="s">
        <v>85</v>
      </c>
      <c r="E123" s="410" t="s">
        <v>71</v>
      </c>
      <c r="F123" s="410" t="s">
        <v>71</v>
      </c>
      <c r="G123" s="402" t="s">
        <v>91</v>
      </c>
      <c r="H123" s="402" t="s">
        <v>85</v>
      </c>
      <c r="I123" s="402"/>
      <c r="J123" s="407" t="s">
        <v>208</v>
      </c>
      <c r="K123" s="413"/>
      <c r="L123" s="413"/>
      <c r="M123" s="413"/>
      <c r="N123" s="413"/>
      <c r="O123" s="413"/>
      <c r="P123" s="413"/>
      <c r="Q123" s="413"/>
      <c r="R123" s="413"/>
      <c r="S123" s="413"/>
      <c r="T123" s="413"/>
      <c r="U123" s="414"/>
      <c r="V123" s="410"/>
      <c r="W123" s="410"/>
      <c r="X123" s="410"/>
      <c r="Y123" s="415" t="s">
        <v>70</v>
      </c>
    </row>
    <row r="124" spans="1:25" ht="22.5" customHeight="1" thickTop="1" thickBot="1" x14ac:dyDescent="0.4">
      <c r="A124" s="410" t="s">
        <v>67</v>
      </c>
      <c r="B124" s="410" t="s">
        <v>71</v>
      </c>
      <c r="C124" s="402" t="s">
        <v>85</v>
      </c>
      <c r="D124" s="402" t="s">
        <v>85</v>
      </c>
      <c r="E124" s="410" t="s">
        <v>71</v>
      </c>
      <c r="F124" s="410" t="s">
        <v>71</v>
      </c>
      <c r="G124" s="402" t="s">
        <v>91</v>
      </c>
      <c r="H124" s="402" t="s">
        <v>87</v>
      </c>
      <c r="I124" s="402"/>
      <c r="J124" s="407" t="s">
        <v>209</v>
      </c>
      <c r="K124" s="413"/>
      <c r="L124" s="413"/>
      <c r="M124" s="413"/>
      <c r="N124" s="413"/>
      <c r="O124" s="413"/>
      <c r="P124" s="413"/>
      <c r="Q124" s="413"/>
      <c r="R124" s="413"/>
      <c r="S124" s="413"/>
      <c r="T124" s="413"/>
      <c r="U124" s="414"/>
      <c r="V124" s="410"/>
      <c r="W124" s="410"/>
      <c r="X124" s="410"/>
      <c r="Y124" s="415"/>
    </row>
    <row r="125" spans="1:25" ht="22.5" customHeight="1" thickTop="1" thickBot="1" x14ac:dyDescent="0.4">
      <c r="A125" s="410" t="s">
        <v>67</v>
      </c>
      <c r="B125" s="410" t="s">
        <v>71</v>
      </c>
      <c r="C125" s="402" t="s">
        <v>85</v>
      </c>
      <c r="D125" s="402" t="s">
        <v>85</v>
      </c>
      <c r="E125" s="410" t="s">
        <v>71</v>
      </c>
      <c r="F125" s="410" t="s">
        <v>71</v>
      </c>
      <c r="G125" s="402" t="s">
        <v>91</v>
      </c>
      <c r="H125" s="402" t="s">
        <v>89</v>
      </c>
      <c r="I125" s="402"/>
      <c r="J125" s="407" t="s">
        <v>210</v>
      </c>
      <c r="K125" s="413"/>
      <c r="L125" s="413"/>
      <c r="M125" s="413"/>
      <c r="N125" s="413"/>
      <c r="O125" s="413"/>
      <c r="P125" s="413"/>
      <c r="Q125" s="413"/>
      <c r="R125" s="413"/>
      <c r="S125" s="413"/>
      <c r="T125" s="413"/>
      <c r="U125" s="414"/>
      <c r="V125" s="410"/>
      <c r="W125" s="410"/>
      <c r="X125" s="410"/>
      <c r="Y125" s="415"/>
    </row>
    <row r="126" spans="1:25" ht="22.5" customHeight="1" thickTop="1" thickBot="1" x14ac:dyDescent="0.4">
      <c r="A126" s="410" t="s">
        <v>67</v>
      </c>
      <c r="B126" s="410" t="s">
        <v>71</v>
      </c>
      <c r="C126" s="402" t="s">
        <v>85</v>
      </c>
      <c r="D126" s="402" t="s">
        <v>85</v>
      </c>
      <c r="E126" s="410" t="s">
        <v>71</v>
      </c>
      <c r="F126" s="410" t="s">
        <v>71</v>
      </c>
      <c r="G126" s="402" t="s">
        <v>91</v>
      </c>
      <c r="H126" s="402" t="s">
        <v>91</v>
      </c>
      <c r="I126" s="402"/>
      <c r="J126" s="407" t="s">
        <v>211</v>
      </c>
      <c r="K126" s="413"/>
      <c r="L126" s="413"/>
      <c r="M126" s="413"/>
      <c r="N126" s="413"/>
      <c r="O126" s="413"/>
      <c r="P126" s="413"/>
      <c r="Q126" s="413"/>
      <c r="R126" s="413"/>
      <c r="S126" s="413"/>
      <c r="T126" s="413"/>
      <c r="U126" s="414"/>
      <c r="V126" s="410"/>
      <c r="W126" s="410"/>
      <c r="X126" s="410"/>
      <c r="Y126" s="415"/>
    </row>
    <row r="127" spans="1:25" ht="22.5" customHeight="1" thickTop="1" thickBot="1" x14ac:dyDescent="0.4">
      <c r="A127" s="410" t="s">
        <v>67</v>
      </c>
      <c r="B127" s="410" t="s">
        <v>71</v>
      </c>
      <c r="C127" s="402" t="s">
        <v>85</v>
      </c>
      <c r="D127" s="402" t="s">
        <v>85</v>
      </c>
      <c r="E127" s="410" t="s">
        <v>71</v>
      </c>
      <c r="F127" s="410" t="s">
        <v>71</v>
      </c>
      <c r="G127" s="402" t="s">
        <v>91</v>
      </c>
      <c r="H127" s="402" t="s">
        <v>93</v>
      </c>
      <c r="I127" s="402"/>
      <c r="J127" s="407" t="s">
        <v>212</v>
      </c>
      <c r="K127" s="413"/>
      <c r="L127" s="413"/>
      <c r="M127" s="413"/>
      <c r="N127" s="413"/>
      <c r="O127" s="413"/>
      <c r="P127" s="413"/>
      <c r="Q127" s="413"/>
      <c r="R127" s="413"/>
      <c r="S127" s="413"/>
      <c r="T127" s="413"/>
      <c r="U127" s="414"/>
      <c r="V127" s="410"/>
      <c r="W127" s="410"/>
      <c r="X127" s="410"/>
      <c r="Y127" s="415"/>
    </row>
    <row r="128" spans="1:25" ht="22.5" customHeight="1" thickTop="1" thickBot="1" x14ac:dyDescent="0.4">
      <c r="A128" s="410" t="s">
        <v>67</v>
      </c>
      <c r="B128" s="410" t="s">
        <v>71</v>
      </c>
      <c r="C128" s="402" t="s">
        <v>85</v>
      </c>
      <c r="D128" s="402" t="s">
        <v>85</v>
      </c>
      <c r="E128" s="410" t="s">
        <v>71</v>
      </c>
      <c r="F128" s="410" t="s">
        <v>71</v>
      </c>
      <c r="G128" s="402" t="s">
        <v>91</v>
      </c>
      <c r="H128" s="402" t="s">
        <v>95</v>
      </c>
      <c r="I128" s="402"/>
      <c r="J128" s="407" t="s">
        <v>213</v>
      </c>
      <c r="K128" s="413"/>
      <c r="L128" s="413"/>
      <c r="M128" s="413"/>
      <c r="N128" s="413"/>
      <c r="O128" s="413"/>
      <c r="P128" s="413"/>
      <c r="Q128" s="413"/>
      <c r="R128" s="413"/>
      <c r="S128" s="413"/>
      <c r="T128" s="413"/>
      <c r="U128" s="414"/>
      <c r="V128" s="410"/>
      <c r="W128" s="410"/>
      <c r="X128" s="410"/>
      <c r="Y128" s="415"/>
    </row>
    <row r="129" spans="1:25" ht="22.5" customHeight="1" thickTop="1" thickBot="1" x14ac:dyDescent="0.4">
      <c r="A129" s="410" t="s">
        <v>67</v>
      </c>
      <c r="B129" s="410" t="s">
        <v>71</v>
      </c>
      <c r="C129" s="402" t="s">
        <v>85</v>
      </c>
      <c r="D129" s="402" t="s">
        <v>85</v>
      </c>
      <c r="E129" s="410" t="s">
        <v>71</v>
      </c>
      <c r="F129" s="410" t="s">
        <v>71</v>
      </c>
      <c r="G129" s="402" t="s">
        <v>91</v>
      </c>
      <c r="H129" s="402" t="s">
        <v>97</v>
      </c>
      <c r="I129" s="402"/>
      <c r="J129" s="407" t="s">
        <v>210</v>
      </c>
      <c r="K129" s="413"/>
      <c r="L129" s="413"/>
      <c r="M129" s="413"/>
      <c r="N129" s="413"/>
      <c r="O129" s="413"/>
      <c r="P129" s="413"/>
      <c r="Q129" s="413"/>
      <c r="R129" s="413"/>
      <c r="S129" s="413"/>
      <c r="T129" s="413"/>
      <c r="U129" s="414"/>
      <c r="V129" s="410"/>
      <c r="W129" s="410"/>
      <c r="X129" s="410"/>
      <c r="Y129" s="415"/>
    </row>
    <row r="130" spans="1:25" ht="22.5" customHeight="1" thickTop="1" thickBot="1" x14ac:dyDescent="0.4">
      <c r="A130" s="395">
        <v>1</v>
      </c>
      <c r="B130" s="396" t="s">
        <v>71</v>
      </c>
      <c r="C130" s="396" t="s">
        <v>85</v>
      </c>
      <c r="D130" s="396" t="s">
        <v>85</v>
      </c>
      <c r="E130" s="396" t="s">
        <v>85</v>
      </c>
      <c r="F130" s="397"/>
      <c r="G130" s="397"/>
      <c r="H130" s="397"/>
      <c r="I130" s="397"/>
      <c r="J130" s="398" t="s">
        <v>214</v>
      </c>
      <c r="K130" s="416"/>
      <c r="L130" s="416"/>
      <c r="M130" s="416"/>
      <c r="N130" s="416"/>
      <c r="O130" s="416"/>
      <c r="P130" s="416"/>
      <c r="Q130" s="416"/>
      <c r="R130" s="416"/>
      <c r="S130" s="416"/>
      <c r="T130" s="416"/>
      <c r="U130" s="400"/>
      <c r="V130" s="396"/>
      <c r="W130" s="395" t="s">
        <v>215</v>
      </c>
      <c r="X130" s="395" t="s">
        <v>216</v>
      </c>
      <c r="Y130" s="382" t="s">
        <v>70</v>
      </c>
    </row>
    <row r="131" spans="1:25" ht="22.5" customHeight="1" thickTop="1" thickBot="1" x14ac:dyDescent="0.4">
      <c r="A131" s="410">
        <v>1</v>
      </c>
      <c r="B131" s="410" t="s">
        <v>71</v>
      </c>
      <c r="C131" s="402" t="s">
        <v>85</v>
      </c>
      <c r="D131" s="402" t="s">
        <v>85</v>
      </c>
      <c r="E131" s="410" t="s">
        <v>85</v>
      </c>
      <c r="F131" s="401" t="s">
        <v>71</v>
      </c>
      <c r="G131" s="402"/>
      <c r="H131" s="402"/>
      <c r="I131" s="402"/>
      <c r="J131" s="403" t="s">
        <v>217</v>
      </c>
      <c r="K131" s="417"/>
      <c r="L131" s="417"/>
      <c r="M131" s="417"/>
      <c r="N131" s="417"/>
      <c r="O131" s="417"/>
      <c r="P131" s="417"/>
      <c r="Q131" s="417"/>
      <c r="R131" s="417"/>
      <c r="S131" s="417"/>
      <c r="T131" s="417"/>
      <c r="U131" s="412"/>
      <c r="V131" s="401"/>
      <c r="W131" s="410" t="s">
        <v>218</v>
      </c>
      <c r="X131" s="410"/>
      <c r="Y131" s="382" t="s">
        <v>70</v>
      </c>
    </row>
    <row r="132" spans="1:25" ht="22.5" customHeight="1" thickTop="1" thickBot="1" x14ac:dyDescent="0.4">
      <c r="A132" s="410">
        <v>1</v>
      </c>
      <c r="B132" s="410" t="s">
        <v>71</v>
      </c>
      <c r="C132" s="402" t="s">
        <v>85</v>
      </c>
      <c r="D132" s="402" t="s">
        <v>85</v>
      </c>
      <c r="E132" s="410" t="s">
        <v>85</v>
      </c>
      <c r="F132" s="402" t="s">
        <v>71</v>
      </c>
      <c r="G132" s="401" t="s">
        <v>71</v>
      </c>
      <c r="H132" s="402"/>
      <c r="I132" s="402"/>
      <c r="J132" s="407" t="s">
        <v>219</v>
      </c>
      <c r="K132" s="418"/>
      <c r="L132" s="418"/>
      <c r="M132" s="418"/>
      <c r="N132" s="418"/>
      <c r="O132" s="418"/>
      <c r="P132" s="418"/>
      <c r="Q132" s="418"/>
      <c r="R132" s="418"/>
      <c r="S132" s="418"/>
      <c r="T132" s="418"/>
      <c r="U132" s="414"/>
      <c r="V132" s="401"/>
      <c r="W132" s="410"/>
      <c r="X132" s="410"/>
      <c r="Y132" s="382" t="s">
        <v>70</v>
      </c>
    </row>
    <row r="133" spans="1:25" ht="22.5" customHeight="1" thickTop="1" thickBot="1" x14ac:dyDescent="0.4">
      <c r="A133" s="410">
        <v>1</v>
      </c>
      <c r="B133" s="410" t="s">
        <v>71</v>
      </c>
      <c r="C133" s="402" t="s">
        <v>85</v>
      </c>
      <c r="D133" s="402" t="s">
        <v>85</v>
      </c>
      <c r="E133" s="410" t="s">
        <v>85</v>
      </c>
      <c r="F133" s="402" t="s">
        <v>71</v>
      </c>
      <c r="G133" s="401" t="s">
        <v>85</v>
      </c>
      <c r="H133" s="402"/>
      <c r="I133" s="402"/>
      <c r="J133" s="407" t="s">
        <v>220</v>
      </c>
      <c r="K133" s="418"/>
      <c r="L133" s="418"/>
      <c r="M133" s="418"/>
      <c r="N133" s="418"/>
      <c r="O133" s="418"/>
      <c r="P133" s="418"/>
      <c r="Q133" s="418"/>
      <c r="R133" s="418"/>
      <c r="S133" s="418"/>
      <c r="T133" s="418"/>
      <c r="U133" s="414"/>
      <c r="V133" s="401"/>
      <c r="W133" s="410"/>
      <c r="X133" s="410"/>
      <c r="Y133" s="382" t="s">
        <v>70</v>
      </c>
    </row>
    <row r="134" spans="1:25" ht="22.5" customHeight="1" thickTop="1" thickBot="1" x14ac:dyDescent="0.4">
      <c r="A134" s="410">
        <v>1</v>
      </c>
      <c r="B134" s="410" t="s">
        <v>71</v>
      </c>
      <c r="C134" s="402" t="s">
        <v>85</v>
      </c>
      <c r="D134" s="402" t="s">
        <v>85</v>
      </c>
      <c r="E134" s="410" t="s">
        <v>85</v>
      </c>
      <c r="F134" s="402" t="s">
        <v>71</v>
      </c>
      <c r="G134" s="401" t="s">
        <v>87</v>
      </c>
      <c r="H134" s="402"/>
      <c r="I134" s="402"/>
      <c r="J134" s="407" t="s">
        <v>221</v>
      </c>
      <c r="K134" s="418"/>
      <c r="L134" s="418"/>
      <c r="M134" s="418"/>
      <c r="N134" s="418"/>
      <c r="O134" s="418"/>
      <c r="P134" s="418"/>
      <c r="Q134" s="418"/>
      <c r="R134" s="418"/>
      <c r="S134" s="418"/>
      <c r="T134" s="418"/>
      <c r="U134" s="414"/>
      <c r="V134" s="401"/>
      <c r="W134" s="410"/>
      <c r="X134" s="410"/>
      <c r="Y134" s="382"/>
    </row>
    <row r="135" spans="1:25" ht="22.5" customHeight="1" thickTop="1" thickBot="1" x14ac:dyDescent="0.4">
      <c r="A135" s="410">
        <v>1</v>
      </c>
      <c r="B135" s="410" t="s">
        <v>71</v>
      </c>
      <c r="C135" s="402" t="s">
        <v>85</v>
      </c>
      <c r="D135" s="402" t="s">
        <v>85</v>
      </c>
      <c r="E135" s="410" t="s">
        <v>85</v>
      </c>
      <c r="F135" s="402" t="s">
        <v>71</v>
      </c>
      <c r="G135" s="401" t="s">
        <v>89</v>
      </c>
      <c r="H135" s="402"/>
      <c r="I135" s="402"/>
      <c r="J135" s="407" t="s">
        <v>222</v>
      </c>
      <c r="K135" s="418"/>
      <c r="L135" s="418"/>
      <c r="M135" s="418"/>
      <c r="N135" s="418"/>
      <c r="O135" s="418"/>
      <c r="P135" s="418"/>
      <c r="Q135" s="418"/>
      <c r="R135" s="418"/>
      <c r="S135" s="418"/>
      <c r="T135" s="418"/>
      <c r="U135" s="414"/>
      <c r="V135" s="401"/>
      <c r="W135" s="410"/>
      <c r="X135" s="410"/>
      <c r="Y135" s="382"/>
    </row>
    <row r="136" spans="1:25" ht="22.5" customHeight="1" thickTop="1" thickBot="1" x14ac:dyDescent="0.4">
      <c r="A136" s="410">
        <v>1</v>
      </c>
      <c r="B136" s="410" t="s">
        <v>71</v>
      </c>
      <c r="C136" s="402" t="s">
        <v>85</v>
      </c>
      <c r="D136" s="402" t="s">
        <v>85</v>
      </c>
      <c r="E136" s="410" t="s">
        <v>85</v>
      </c>
      <c r="F136" s="402" t="s">
        <v>71</v>
      </c>
      <c r="G136" s="401" t="s">
        <v>91</v>
      </c>
      <c r="H136" s="402"/>
      <c r="I136" s="402"/>
      <c r="J136" s="407" t="s">
        <v>223</v>
      </c>
      <c r="K136" s="418"/>
      <c r="L136" s="418"/>
      <c r="M136" s="418"/>
      <c r="N136" s="418"/>
      <c r="O136" s="418"/>
      <c r="P136" s="418"/>
      <c r="Q136" s="418"/>
      <c r="R136" s="418"/>
      <c r="S136" s="418"/>
      <c r="T136" s="418"/>
      <c r="U136" s="414"/>
      <c r="V136" s="401"/>
      <c r="W136" s="410"/>
      <c r="X136" s="410"/>
      <c r="Y136" s="382"/>
    </row>
    <row r="137" spans="1:25" ht="22.5" customHeight="1" thickTop="1" thickBot="1" x14ac:dyDescent="0.4">
      <c r="A137" s="410">
        <v>1</v>
      </c>
      <c r="B137" s="410" t="s">
        <v>71</v>
      </c>
      <c r="C137" s="402" t="s">
        <v>85</v>
      </c>
      <c r="D137" s="402" t="s">
        <v>85</v>
      </c>
      <c r="E137" s="410" t="s">
        <v>85</v>
      </c>
      <c r="F137" s="402" t="s">
        <v>71</v>
      </c>
      <c r="G137" s="401" t="s">
        <v>93</v>
      </c>
      <c r="H137" s="402"/>
      <c r="I137" s="402"/>
      <c r="J137" s="407" t="s">
        <v>224</v>
      </c>
      <c r="K137" s="418"/>
      <c r="L137" s="418"/>
      <c r="M137" s="418"/>
      <c r="N137" s="418"/>
      <c r="O137" s="418"/>
      <c r="P137" s="418"/>
      <c r="Q137" s="418"/>
      <c r="R137" s="418"/>
      <c r="S137" s="418"/>
      <c r="T137" s="418"/>
      <c r="U137" s="414"/>
      <c r="V137" s="401"/>
      <c r="W137" s="410"/>
      <c r="X137" s="410"/>
      <c r="Y137" s="382"/>
    </row>
    <row r="138" spans="1:25" ht="22.5" customHeight="1" thickTop="1" thickBot="1" x14ac:dyDescent="0.4">
      <c r="A138" s="410">
        <v>1</v>
      </c>
      <c r="B138" s="410" t="s">
        <v>71</v>
      </c>
      <c r="C138" s="402" t="s">
        <v>85</v>
      </c>
      <c r="D138" s="402" t="s">
        <v>85</v>
      </c>
      <c r="E138" s="410" t="s">
        <v>85</v>
      </c>
      <c r="F138" s="402" t="s">
        <v>71</v>
      </c>
      <c r="G138" s="401" t="s">
        <v>95</v>
      </c>
      <c r="H138" s="402"/>
      <c r="I138" s="402"/>
      <c r="J138" s="407" t="s">
        <v>225</v>
      </c>
      <c r="K138" s="418"/>
      <c r="L138" s="418"/>
      <c r="M138" s="418"/>
      <c r="N138" s="418"/>
      <c r="O138" s="418"/>
      <c r="P138" s="418"/>
      <c r="Q138" s="418"/>
      <c r="R138" s="418"/>
      <c r="S138" s="418"/>
      <c r="T138" s="418"/>
      <c r="U138" s="414"/>
      <c r="V138" s="401"/>
      <c r="W138" s="410"/>
      <c r="X138" s="410"/>
      <c r="Y138" s="382"/>
    </row>
    <row r="139" spans="1:25" ht="22.5" customHeight="1" thickTop="1" thickBot="1" x14ac:dyDescent="0.4">
      <c r="A139" s="410">
        <v>1</v>
      </c>
      <c r="B139" s="410" t="s">
        <v>71</v>
      </c>
      <c r="C139" s="402" t="s">
        <v>85</v>
      </c>
      <c r="D139" s="402" t="s">
        <v>85</v>
      </c>
      <c r="E139" s="410" t="s">
        <v>85</v>
      </c>
      <c r="F139" s="402" t="s">
        <v>71</v>
      </c>
      <c r="G139" s="401" t="s">
        <v>97</v>
      </c>
      <c r="H139" s="402"/>
      <c r="I139" s="402"/>
      <c r="J139" s="407" t="s">
        <v>222</v>
      </c>
      <c r="K139" s="418"/>
      <c r="L139" s="418"/>
      <c r="M139" s="418"/>
      <c r="N139" s="418"/>
      <c r="O139" s="418"/>
      <c r="P139" s="418"/>
      <c r="Q139" s="418"/>
      <c r="R139" s="418"/>
      <c r="S139" s="418"/>
      <c r="T139" s="418"/>
      <c r="U139" s="414"/>
      <c r="V139" s="401"/>
      <c r="W139" s="410"/>
      <c r="X139" s="410"/>
      <c r="Y139" s="382"/>
    </row>
    <row r="140" spans="1:25" ht="22.5" customHeight="1" thickTop="1" thickBot="1" x14ac:dyDescent="0.4">
      <c r="A140" s="410">
        <v>1</v>
      </c>
      <c r="B140" s="410" t="s">
        <v>71</v>
      </c>
      <c r="C140" s="402" t="s">
        <v>85</v>
      </c>
      <c r="D140" s="402" t="s">
        <v>85</v>
      </c>
      <c r="E140" s="410" t="s">
        <v>85</v>
      </c>
      <c r="F140" s="401" t="s">
        <v>85</v>
      </c>
      <c r="G140" s="402"/>
      <c r="H140" s="402"/>
      <c r="I140" s="402"/>
      <c r="J140" s="403" t="s">
        <v>226</v>
      </c>
      <c r="K140" s="417"/>
      <c r="L140" s="417"/>
      <c r="M140" s="417"/>
      <c r="N140" s="417"/>
      <c r="O140" s="417"/>
      <c r="P140" s="417"/>
      <c r="Q140" s="417"/>
      <c r="R140" s="417"/>
      <c r="S140" s="417"/>
      <c r="T140" s="417"/>
      <c r="U140" s="412"/>
      <c r="V140" s="401"/>
      <c r="W140" s="410" t="s">
        <v>218</v>
      </c>
      <c r="X140" s="410"/>
      <c r="Y140" s="382" t="s">
        <v>70</v>
      </c>
    </row>
    <row r="141" spans="1:25" ht="22.5" customHeight="1" thickTop="1" thickBot="1" x14ac:dyDescent="0.4">
      <c r="A141" s="410">
        <v>1</v>
      </c>
      <c r="B141" s="410" t="s">
        <v>71</v>
      </c>
      <c r="C141" s="402" t="s">
        <v>85</v>
      </c>
      <c r="D141" s="402" t="s">
        <v>85</v>
      </c>
      <c r="E141" s="410" t="s">
        <v>85</v>
      </c>
      <c r="F141" s="402" t="s">
        <v>85</v>
      </c>
      <c r="G141" s="401" t="s">
        <v>71</v>
      </c>
      <c r="H141" s="402"/>
      <c r="I141" s="402"/>
      <c r="J141" s="407" t="s">
        <v>227</v>
      </c>
      <c r="K141" s="418"/>
      <c r="L141" s="418"/>
      <c r="M141" s="418"/>
      <c r="N141" s="418"/>
      <c r="O141" s="418"/>
      <c r="P141" s="418"/>
      <c r="Q141" s="418"/>
      <c r="R141" s="418"/>
      <c r="S141" s="418"/>
      <c r="T141" s="418"/>
      <c r="U141" s="414"/>
      <c r="V141" s="401"/>
      <c r="W141" s="410"/>
      <c r="X141" s="410"/>
      <c r="Y141" s="382" t="s">
        <v>70</v>
      </c>
    </row>
    <row r="142" spans="1:25" ht="22.5" customHeight="1" thickTop="1" thickBot="1" x14ac:dyDescent="0.4">
      <c r="A142" s="410">
        <v>1</v>
      </c>
      <c r="B142" s="410" t="s">
        <v>71</v>
      </c>
      <c r="C142" s="402" t="s">
        <v>85</v>
      </c>
      <c r="D142" s="402" t="s">
        <v>85</v>
      </c>
      <c r="E142" s="410" t="s">
        <v>85</v>
      </c>
      <c r="F142" s="402" t="s">
        <v>85</v>
      </c>
      <c r="G142" s="401" t="s">
        <v>85</v>
      </c>
      <c r="H142" s="402"/>
      <c r="I142" s="402"/>
      <c r="J142" s="407" t="s">
        <v>228</v>
      </c>
      <c r="K142" s="418"/>
      <c r="L142" s="418"/>
      <c r="M142" s="418"/>
      <c r="N142" s="418"/>
      <c r="O142" s="418"/>
      <c r="P142" s="418"/>
      <c r="Q142" s="418"/>
      <c r="R142" s="418"/>
      <c r="S142" s="418"/>
      <c r="T142" s="418"/>
      <c r="U142" s="414"/>
      <c r="V142" s="401"/>
      <c r="W142" s="410"/>
      <c r="X142" s="410"/>
      <c r="Y142" s="382" t="s">
        <v>70</v>
      </c>
    </row>
    <row r="143" spans="1:25" ht="22.5" customHeight="1" thickTop="1" thickBot="1" x14ac:dyDescent="0.4">
      <c r="A143" s="410">
        <v>1</v>
      </c>
      <c r="B143" s="410" t="s">
        <v>71</v>
      </c>
      <c r="C143" s="402" t="s">
        <v>85</v>
      </c>
      <c r="D143" s="402" t="s">
        <v>85</v>
      </c>
      <c r="E143" s="410" t="s">
        <v>85</v>
      </c>
      <c r="F143" s="402" t="s">
        <v>85</v>
      </c>
      <c r="G143" s="401" t="s">
        <v>87</v>
      </c>
      <c r="H143" s="402"/>
      <c r="I143" s="402"/>
      <c r="J143" s="407" t="s">
        <v>229</v>
      </c>
      <c r="K143" s="418"/>
      <c r="L143" s="418"/>
      <c r="M143" s="418"/>
      <c r="N143" s="418"/>
      <c r="O143" s="418"/>
      <c r="P143" s="418"/>
      <c r="Q143" s="418"/>
      <c r="R143" s="418"/>
      <c r="S143" s="418"/>
      <c r="T143" s="418"/>
      <c r="U143" s="414"/>
      <c r="V143" s="401"/>
      <c r="W143" s="410"/>
      <c r="X143" s="410"/>
      <c r="Y143" s="382"/>
    </row>
    <row r="144" spans="1:25" ht="22.5" customHeight="1" thickTop="1" thickBot="1" x14ac:dyDescent="0.4">
      <c r="A144" s="410">
        <v>1</v>
      </c>
      <c r="B144" s="410" t="s">
        <v>71</v>
      </c>
      <c r="C144" s="402" t="s">
        <v>85</v>
      </c>
      <c r="D144" s="402" t="s">
        <v>85</v>
      </c>
      <c r="E144" s="410" t="s">
        <v>85</v>
      </c>
      <c r="F144" s="402" t="s">
        <v>85</v>
      </c>
      <c r="G144" s="401" t="s">
        <v>89</v>
      </c>
      <c r="H144" s="402"/>
      <c r="I144" s="402"/>
      <c r="J144" s="407" t="s">
        <v>230</v>
      </c>
      <c r="K144" s="418"/>
      <c r="L144" s="418"/>
      <c r="M144" s="418"/>
      <c r="N144" s="418"/>
      <c r="O144" s="418"/>
      <c r="P144" s="418"/>
      <c r="Q144" s="418"/>
      <c r="R144" s="418"/>
      <c r="S144" s="418"/>
      <c r="T144" s="418"/>
      <c r="U144" s="414"/>
      <c r="V144" s="401"/>
      <c r="W144" s="410"/>
      <c r="X144" s="410"/>
      <c r="Y144" s="382"/>
    </row>
    <row r="145" spans="1:25" ht="22.5" customHeight="1" thickTop="1" thickBot="1" x14ac:dyDescent="0.4">
      <c r="A145" s="410">
        <v>1</v>
      </c>
      <c r="B145" s="410" t="s">
        <v>71</v>
      </c>
      <c r="C145" s="402" t="s">
        <v>85</v>
      </c>
      <c r="D145" s="402" t="s">
        <v>85</v>
      </c>
      <c r="E145" s="410" t="s">
        <v>85</v>
      </c>
      <c r="F145" s="402" t="s">
        <v>85</v>
      </c>
      <c r="G145" s="401" t="s">
        <v>91</v>
      </c>
      <c r="H145" s="402"/>
      <c r="I145" s="402"/>
      <c r="J145" s="407" t="s">
        <v>231</v>
      </c>
      <c r="K145" s="418"/>
      <c r="L145" s="418"/>
      <c r="M145" s="418"/>
      <c r="N145" s="418"/>
      <c r="O145" s="418"/>
      <c r="P145" s="418"/>
      <c r="Q145" s="418"/>
      <c r="R145" s="418"/>
      <c r="S145" s="418"/>
      <c r="T145" s="418"/>
      <c r="U145" s="414"/>
      <c r="V145" s="401"/>
      <c r="W145" s="410"/>
      <c r="X145" s="410"/>
      <c r="Y145" s="382"/>
    </row>
    <row r="146" spans="1:25" ht="22.5" customHeight="1" thickTop="1" thickBot="1" x14ac:dyDescent="0.4">
      <c r="A146" s="410">
        <v>1</v>
      </c>
      <c r="B146" s="410" t="s">
        <v>71</v>
      </c>
      <c r="C146" s="402" t="s">
        <v>85</v>
      </c>
      <c r="D146" s="402" t="s">
        <v>85</v>
      </c>
      <c r="E146" s="410" t="s">
        <v>85</v>
      </c>
      <c r="F146" s="402" t="s">
        <v>85</v>
      </c>
      <c r="G146" s="401" t="s">
        <v>93</v>
      </c>
      <c r="H146" s="402"/>
      <c r="I146" s="402"/>
      <c r="J146" s="407" t="s">
        <v>232</v>
      </c>
      <c r="K146" s="418"/>
      <c r="L146" s="418"/>
      <c r="M146" s="418"/>
      <c r="N146" s="418"/>
      <c r="O146" s="418"/>
      <c r="P146" s="418"/>
      <c r="Q146" s="418"/>
      <c r="R146" s="418"/>
      <c r="S146" s="418"/>
      <c r="T146" s="418"/>
      <c r="U146" s="414"/>
      <c r="V146" s="401"/>
      <c r="W146" s="410"/>
      <c r="X146" s="410"/>
      <c r="Y146" s="382"/>
    </row>
    <row r="147" spans="1:25" ht="22.5" customHeight="1" thickTop="1" thickBot="1" x14ac:dyDescent="0.4">
      <c r="A147" s="410">
        <v>1</v>
      </c>
      <c r="B147" s="410" t="s">
        <v>71</v>
      </c>
      <c r="C147" s="402" t="s">
        <v>85</v>
      </c>
      <c r="D147" s="402" t="s">
        <v>85</v>
      </c>
      <c r="E147" s="410" t="s">
        <v>85</v>
      </c>
      <c r="F147" s="402" t="s">
        <v>85</v>
      </c>
      <c r="G147" s="401" t="s">
        <v>95</v>
      </c>
      <c r="H147" s="402"/>
      <c r="I147" s="402"/>
      <c r="J147" s="407" t="s">
        <v>233</v>
      </c>
      <c r="K147" s="418"/>
      <c r="L147" s="418"/>
      <c r="M147" s="418"/>
      <c r="N147" s="418"/>
      <c r="O147" s="418"/>
      <c r="P147" s="418"/>
      <c r="Q147" s="418"/>
      <c r="R147" s="418"/>
      <c r="S147" s="418"/>
      <c r="T147" s="418"/>
      <c r="U147" s="414"/>
      <c r="V147" s="401"/>
      <c r="W147" s="410"/>
      <c r="X147" s="410"/>
      <c r="Y147" s="382"/>
    </row>
    <row r="148" spans="1:25" ht="22.5" customHeight="1" thickTop="1" thickBot="1" x14ac:dyDescent="0.4">
      <c r="A148" s="410">
        <v>1</v>
      </c>
      <c r="B148" s="410" t="s">
        <v>71</v>
      </c>
      <c r="C148" s="402" t="s">
        <v>85</v>
      </c>
      <c r="D148" s="402" t="s">
        <v>85</v>
      </c>
      <c r="E148" s="410" t="s">
        <v>85</v>
      </c>
      <c r="F148" s="402" t="s">
        <v>85</v>
      </c>
      <c r="G148" s="401" t="s">
        <v>97</v>
      </c>
      <c r="H148" s="402"/>
      <c r="I148" s="402"/>
      <c r="J148" s="407" t="s">
        <v>230</v>
      </c>
      <c r="K148" s="418"/>
      <c r="L148" s="418"/>
      <c r="M148" s="418"/>
      <c r="N148" s="418"/>
      <c r="O148" s="418"/>
      <c r="P148" s="418"/>
      <c r="Q148" s="418"/>
      <c r="R148" s="418"/>
      <c r="S148" s="418"/>
      <c r="T148" s="418"/>
      <c r="U148" s="414"/>
      <c r="V148" s="401"/>
      <c r="W148" s="410"/>
      <c r="X148" s="410"/>
      <c r="Y148" s="382"/>
    </row>
    <row r="149" spans="1:25" ht="22.5" customHeight="1" thickTop="1" thickBot="1" x14ac:dyDescent="0.4">
      <c r="A149" s="410">
        <v>1</v>
      </c>
      <c r="B149" s="410" t="s">
        <v>71</v>
      </c>
      <c r="C149" s="402" t="s">
        <v>85</v>
      </c>
      <c r="D149" s="402" t="s">
        <v>85</v>
      </c>
      <c r="E149" s="410" t="s">
        <v>85</v>
      </c>
      <c r="F149" s="401" t="s">
        <v>87</v>
      </c>
      <c r="G149" s="402"/>
      <c r="H149" s="402"/>
      <c r="I149" s="402"/>
      <c r="J149" s="403" t="s">
        <v>234</v>
      </c>
      <c r="K149" s="417"/>
      <c r="L149" s="417"/>
      <c r="M149" s="417"/>
      <c r="N149" s="417"/>
      <c r="O149" s="417"/>
      <c r="P149" s="417"/>
      <c r="Q149" s="417"/>
      <c r="R149" s="417"/>
      <c r="S149" s="417"/>
      <c r="T149" s="417"/>
      <c r="U149" s="412"/>
      <c r="V149" s="401"/>
      <c r="W149" s="410"/>
      <c r="X149" s="410"/>
      <c r="Y149" s="382" t="s">
        <v>70</v>
      </c>
    </row>
    <row r="150" spans="1:25" ht="22.5" customHeight="1" thickTop="1" thickBot="1" x14ac:dyDescent="0.4">
      <c r="A150" s="410">
        <v>1</v>
      </c>
      <c r="B150" s="410" t="s">
        <v>71</v>
      </c>
      <c r="C150" s="402" t="s">
        <v>85</v>
      </c>
      <c r="D150" s="402" t="s">
        <v>85</v>
      </c>
      <c r="E150" s="410" t="s">
        <v>85</v>
      </c>
      <c r="F150" s="402" t="s">
        <v>87</v>
      </c>
      <c r="G150" s="401" t="s">
        <v>71</v>
      </c>
      <c r="H150" s="402"/>
      <c r="I150" s="402"/>
      <c r="J150" s="407" t="s">
        <v>235</v>
      </c>
      <c r="K150" s="418"/>
      <c r="L150" s="418"/>
      <c r="M150" s="418"/>
      <c r="N150" s="418"/>
      <c r="O150" s="418"/>
      <c r="P150" s="418"/>
      <c r="Q150" s="418"/>
      <c r="R150" s="418"/>
      <c r="S150" s="418"/>
      <c r="T150" s="418"/>
      <c r="U150" s="414"/>
      <c r="V150" s="401"/>
      <c r="W150" s="410"/>
      <c r="X150" s="410"/>
      <c r="Y150" s="382" t="s">
        <v>70</v>
      </c>
    </row>
    <row r="151" spans="1:25" ht="22.5" customHeight="1" thickTop="1" thickBot="1" x14ac:dyDescent="0.4">
      <c r="A151" s="410">
        <v>1</v>
      </c>
      <c r="B151" s="410" t="s">
        <v>71</v>
      </c>
      <c r="C151" s="402" t="s">
        <v>85</v>
      </c>
      <c r="D151" s="402" t="s">
        <v>85</v>
      </c>
      <c r="E151" s="410" t="s">
        <v>85</v>
      </c>
      <c r="F151" s="402" t="s">
        <v>87</v>
      </c>
      <c r="G151" s="401" t="s">
        <v>85</v>
      </c>
      <c r="H151" s="402"/>
      <c r="I151" s="402"/>
      <c r="J151" s="407" t="s">
        <v>236</v>
      </c>
      <c r="K151" s="418"/>
      <c r="L151" s="418"/>
      <c r="M151" s="418"/>
      <c r="N151" s="418"/>
      <c r="O151" s="418"/>
      <c r="P151" s="418"/>
      <c r="Q151" s="418"/>
      <c r="R151" s="418"/>
      <c r="S151" s="418"/>
      <c r="T151" s="418"/>
      <c r="U151" s="414"/>
      <c r="V151" s="401"/>
      <c r="W151" s="410"/>
      <c r="X151" s="410"/>
      <c r="Y151" s="382" t="s">
        <v>70</v>
      </c>
    </row>
    <row r="152" spans="1:25" ht="22.5" customHeight="1" thickTop="1" thickBot="1" x14ac:dyDescent="0.4">
      <c r="A152" s="410">
        <v>1</v>
      </c>
      <c r="B152" s="410" t="s">
        <v>71</v>
      </c>
      <c r="C152" s="402" t="s">
        <v>85</v>
      </c>
      <c r="D152" s="402" t="s">
        <v>85</v>
      </c>
      <c r="E152" s="410" t="s">
        <v>85</v>
      </c>
      <c r="F152" s="402" t="s">
        <v>87</v>
      </c>
      <c r="G152" s="401" t="s">
        <v>87</v>
      </c>
      <c r="H152" s="402"/>
      <c r="I152" s="402"/>
      <c r="J152" s="407" t="s">
        <v>237</v>
      </c>
      <c r="K152" s="418"/>
      <c r="L152" s="418"/>
      <c r="M152" s="418"/>
      <c r="N152" s="418"/>
      <c r="O152" s="418"/>
      <c r="P152" s="418"/>
      <c r="Q152" s="418"/>
      <c r="R152" s="418"/>
      <c r="S152" s="418"/>
      <c r="T152" s="418"/>
      <c r="U152" s="414"/>
      <c r="V152" s="401"/>
      <c r="W152" s="410"/>
      <c r="X152" s="410"/>
      <c r="Y152" s="382"/>
    </row>
    <row r="153" spans="1:25" ht="22.5" customHeight="1" thickTop="1" thickBot="1" x14ac:dyDescent="0.4">
      <c r="A153" s="410">
        <v>1</v>
      </c>
      <c r="B153" s="410" t="s">
        <v>71</v>
      </c>
      <c r="C153" s="402" t="s">
        <v>85</v>
      </c>
      <c r="D153" s="402" t="s">
        <v>85</v>
      </c>
      <c r="E153" s="410" t="s">
        <v>85</v>
      </c>
      <c r="F153" s="402" t="s">
        <v>87</v>
      </c>
      <c r="G153" s="401" t="s">
        <v>89</v>
      </c>
      <c r="H153" s="402"/>
      <c r="I153" s="402"/>
      <c r="J153" s="407" t="s">
        <v>238</v>
      </c>
      <c r="K153" s="418"/>
      <c r="L153" s="418"/>
      <c r="M153" s="418"/>
      <c r="N153" s="418"/>
      <c r="O153" s="418"/>
      <c r="P153" s="418"/>
      <c r="Q153" s="418"/>
      <c r="R153" s="418"/>
      <c r="S153" s="418"/>
      <c r="T153" s="418"/>
      <c r="U153" s="414"/>
      <c r="V153" s="401"/>
      <c r="W153" s="410"/>
      <c r="X153" s="410"/>
      <c r="Y153" s="382"/>
    </row>
    <row r="154" spans="1:25" ht="22.5" customHeight="1" thickTop="1" thickBot="1" x14ac:dyDescent="0.4">
      <c r="A154" s="410">
        <v>1</v>
      </c>
      <c r="B154" s="410" t="s">
        <v>71</v>
      </c>
      <c r="C154" s="402" t="s">
        <v>85</v>
      </c>
      <c r="D154" s="402" t="s">
        <v>85</v>
      </c>
      <c r="E154" s="410" t="s">
        <v>85</v>
      </c>
      <c r="F154" s="402" t="s">
        <v>87</v>
      </c>
      <c r="G154" s="401" t="s">
        <v>91</v>
      </c>
      <c r="H154" s="402"/>
      <c r="I154" s="402"/>
      <c r="J154" s="407" t="s">
        <v>239</v>
      </c>
      <c r="K154" s="418"/>
      <c r="L154" s="418"/>
      <c r="M154" s="418"/>
      <c r="N154" s="418"/>
      <c r="O154" s="418"/>
      <c r="P154" s="418"/>
      <c r="Q154" s="418"/>
      <c r="R154" s="418"/>
      <c r="S154" s="418"/>
      <c r="T154" s="418"/>
      <c r="U154" s="414"/>
      <c r="V154" s="401"/>
      <c r="W154" s="410"/>
      <c r="X154" s="410"/>
      <c r="Y154" s="382"/>
    </row>
    <row r="155" spans="1:25" ht="22.5" customHeight="1" thickTop="1" thickBot="1" x14ac:dyDescent="0.4">
      <c r="A155" s="410">
        <v>1</v>
      </c>
      <c r="B155" s="410" t="s">
        <v>71</v>
      </c>
      <c r="C155" s="402" t="s">
        <v>85</v>
      </c>
      <c r="D155" s="402" t="s">
        <v>85</v>
      </c>
      <c r="E155" s="410" t="s">
        <v>85</v>
      </c>
      <c r="F155" s="402" t="s">
        <v>87</v>
      </c>
      <c r="G155" s="401" t="s">
        <v>93</v>
      </c>
      <c r="H155" s="402"/>
      <c r="I155" s="402"/>
      <c r="J155" s="407" t="s">
        <v>240</v>
      </c>
      <c r="K155" s="418"/>
      <c r="L155" s="418"/>
      <c r="M155" s="418"/>
      <c r="N155" s="418"/>
      <c r="O155" s="418"/>
      <c r="P155" s="418"/>
      <c r="Q155" s="418"/>
      <c r="R155" s="418"/>
      <c r="S155" s="418"/>
      <c r="T155" s="418"/>
      <c r="U155" s="414"/>
      <c r="V155" s="401"/>
      <c r="W155" s="410"/>
      <c r="X155" s="410"/>
      <c r="Y155" s="382"/>
    </row>
    <row r="156" spans="1:25" ht="22.5" customHeight="1" thickTop="1" thickBot="1" x14ac:dyDescent="0.4">
      <c r="A156" s="410">
        <v>1</v>
      </c>
      <c r="B156" s="410" t="s">
        <v>71</v>
      </c>
      <c r="C156" s="402" t="s">
        <v>85</v>
      </c>
      <c r="D156" s="402" t="s">
        <v>85</v>
      </c>
      <c r="E156" s="410" t="s">
        <v>85</v>
      </c>
      <c r="F156" s="402" t="s">
        <v>87</v>
      </c>
      <c r="G156" s="401" t="s">
        <v>95</v>
      </c>
      <c r="H156" s="402"/>
      <c r="I156" s="402"/>
      <c r="J156" s="407" t="s">
        <v>241</v>
      </c>
      <c r="K156" s="418"/>
      <c r="L156" s="418"/>
      <c r="M156" s="418"/>
      <c r="N156" s="418"/>
      <c r="O156" s="418"/>
      <c r="P156" s="418"/>
      <c r="Q156" s="418"/>
      <c r="R156" s="418"/>
      <c r="S156" s="418"/>
      <c r="T156" s="418"/>
      <c r="U156" s="414"/>
      <c r="V156" s="401"/>
      <c r="W156" s="410"/>
      <c r="X156" s="410"/>
      <c r="Y156" s="382"/>
    </row>
    <row r="157" spans="1:25" ht="22.5" customHeight="1" thickTop="1" thickBot="1" x14ac:dyDescent="0.4">
      <c r="A157" s="410">
        <v>1</v>
      </c>
      <c r="B157" s="410" t="s">
        <v>71</v>
      </c>
      <c r="C157" s="402" t="s">
        <v>85</v>
      </c>
      <c r="D157" s="402" t="s">
        <v>85</v>
      </c>
      <c r="E157" s="410" t="s">
        <v>85</v>
      </c>
      <c r="F157" s="402" t="s">
        <v>87</v>
      </c>
      <c r="G157" s="401" t="s">
        <v>97</v>
      </c>
      <c r="H157" s="402"/>
      <c r="I157" s="402"/>
      <c r="J157" s="407" t="s">
        <v>238</v>
      </c>
      <c r="K157" s="418"/>
      <c r="L157" s="418"/>
      <c r="M157" s="418"/>
      <c r="N157" s="418"/>
      <c r="O157" s="418"/>
      <c r="P157" s="418"/>
      <c r="Q157" s="418"/>
      <c r="R157" s="418"/>
      <c r="S157" s="418"/>
      <c r="T157" s="418"/>
      <c r="U157" s="414"/>
      <c r="V157" s="401"/>
      <c r="W157" s="410"/>
      <c r="X157" s="410"/>
      <c r="Y157" s="382"/>
    </row>
    <row r="158" spans="1:25" ht="22.5" customHeight="1" thickTop="1" thickBot="1" x14ac:dyDescent="0.4">
      <c r="A158" s="410">
        <v>1</v>
      </c>
      <c r="B158" s="410" t="s">
        <v>71</v>
      </c>
      <c r="C158" s="402" t="s">
        <v>85</v>
      </c>
      <c r="D158" s="402" t="s">
        <v>85</v>
      </c>
      <c r="E158" s="410" t="s">
        <v>85</v>
      </c>
      <c r="F158" s="401" t="s">
        <v>89</v>
      </c>
      <c r="G158" s="402"/>
      <c r="H158" s="402"/>
      <c r="I158" s="402"/>
      <c r="J158" s="403" t="s">
        <v>242</v>
      </c>
      <c r="K158" s="417"/>
      <c r="L158" s="417"/>
      <c r="M158" s="417"/>
      <c r="N158" s="417"/>
      <c r="O158" s="417"/>
      <c r="P158" s="417"/>
      <c r="Q158" s="417"/>
      <c r="R158" s="417"/>
      <c r="S158" s="417"/>
      <c r="T158" s="417"/>
      <c r="U158" s="412"/>
      <c r="V158" s="401"/>
      <c r="W158" s="410"/>
      <c r="X158" s="410"/>
      <c r="Y158" s="382" t="s">
        <v>70</v>
      </c>
    </row>
    <row r="159" spans="1:25" ht="22.5" customHeight="1" thickTop="1" thickBot="1" x14ac:dyDescent="0.4">
      <c r="A159" s="410">
        <v>1</v>
      </c>
      <c r="B159" s="410" t="s">
        <v>71</v>
      </c>
      <c r="C159" s="402" t="s">
        <v>85</v>
      </c>
      <c r="D159" s="402" t="s">
        <v>85</v>
      </c>
      <c r="E159" s="410" t="s">
        <v>85</v>
      </c>
      <c r="F159" s="402" t="s">
        <v>89</v>
      </c>
      <c r="G159" s="401" t="s">
        <v>71</v>
      </c>
      <c r="H159" s="402"/>
      <c r="I159" s="402"/>
      <c r="J159" s="407" t="s">
        <v>243</v>
      </c>
      <c r="K159" s="418"/>
      <c r="L159" s="418"/>
      <c r="M159" s="418"/>
      <c r="N159" s="418"/>
      <c r="O159" s="418"/>
      <c r="P159" s="418"/>
      <c r="Q159" s="418"/>
      <c r="R159" s="418"/>
      <c r="S159" s="418"/>
      <c r="T159" s="418"/>
      <c r="U159" s="414"/>
      <c r="V159" s="401"/>
      <c r="W159" s="410"/>
      <c r="X159" s="410"/>
      <c r="Y159" s="382" t="s">
        <v>70</v>
      </c>
    </row>
    <row r="160" spans="1:25" ht="22.5" customHeight="1" thickTop="1" thickBot="1" x14ac:dyDescent="0.4">
      <c r="A160" s="410">
        <v>1</v>
      </c>
      <c r="B160" s="410" t="s">
        <v>71</v>
      </c>
      <c r="C160" s="402" t="s">
        <v>85</v>
      </c>
      <c r="D160" s="402" t="s">
        <v>85</v>
      </c>
      <c r="E160" s="410" t="s">
        <v>85</v>
      </c>
      <c r="F160" s="402" t="s">
        <v>89</v>
      </c>
      <c r="G160" s="401" t="s">
        <v>85</v>
      </c>
      <c r="H160" s="402"/>
      <c r="I160" s="402"/>
      <c r="J160" s="407" t="s">
        <v>244</v>
      </c>
      <c r="K160" s="418"/>
      <c r="L160" s="418"/>
      <c r="M160" s="418"/>
      <c r="N160" s="418"/>
      <c r="O160" s="418"/>
      <c r="P160" s="418"/>
      <c r="Q160" s="418"/>
      <c r="R160" s="418"/>
      <c r="S160" s="418"/>
      <c r="T160" s="418"/>
      <c r="U160" s="414"/>
      <c r="V160" s="401"/>
      <c r="W160" s="410"/>
      <c r="X160" s="410"/>
      <c r="Y160" s="382" t="s">
        <v>70</v>
      </c>
    </row>
    <row r="161" spans="1:25" ht="22.5" customHeight="1" thickTop="1" thickBot="1" x14ac:dyDescent="0.4">
      <c r="A161" s="410">
        <v>1</v>
      </c>
      <c r="B161" s="410" t="s">
        <v>71</v>
      </c>
      <c r="C161" s="402" t="s">
        <v>85</v>
      </c>
      <c r="D161" s="402" t="s">
        <v>85</v>
      </c>
      <c r="E161" s="410" t="s">
        <v>85</v>
      </c>
      <c r="F161" s="401" t="s">
        <v>91</v>
      </c>
      <c r="G161" s="402"/>
      <c r="H161" s="402"/>
      <c r="I161" s="402"/>
      <c r="J161" s="403" t="s">
        <v>245</v>
      </c>
      <c r="K161" s="417"/>
      <c r="L161" s="417"/>
      <c r="M161" s="417"/>
      <c r="N161" s="417"/>
      <c r="O161" s="417"/>
      <c r="P161" s="417"/>
      <c r="Q161" s="417"/>
      <c r="R161" s="417"/>
      <c r="S161" s="417"/>
      <c r="T161" s="417"/>
      <c r="U161" s="412"/>
      <c r="V161" s="401"/>
      <c r="W161" s="410"/>
      <c r="X161" s="410"/>
      <c r="Y161" s="382" t="s">
        <v>70</v>
      </c>
    </row>
    <row r="162" spans="1:25" ht="22.5" customHeight="1" thickTop="1" thickBot="1" x14ac:dyDescent="0.4">
      <c r="A162" s="410">
        <v>1</v>
      </c>
      <c r="B162" s="410" t="s">
        <v>71</v>
      </c>
      <c r="C162" s="402" t="s">
        <v>85</v>
      </c>
      <c r="D162" s="402" t="s">
        <v>85</v>
      </c>
      <c r="E162" s="410" t="s">
        <v>85</v>
      </c>
      <c r="F162" s="402" t="s">
        <v>91</v>
      </c>
      <c r="G162" s="401" t="s">
        <v>71</v>
      </c>
      <c r="H162" s="402"/>
      <c r="I162" s="402"/>
      <c r="J162" s="407" t="s">
        <v>246</v>
      </c>
      <c r="K162" s="418"/>
      <c r="L162" s="418"/>
      <c r="M162" s="418"/>
      <c r="N162" s="418"/>
      <c r="O162" s="418"/>
      <c r="P162" s="418"/>
      <c r="Q162" s="418"/>
      <c r="R162" s="418"/>
      <c r="S162" s="418"/>
      <c r="T162" s="418"/>
      <c r="U162" s="414"/>
      <c r="V162" s="401"/>
      <c r="W162" s="410"/>
      <c r="X162" s="410"/>
      <c r="Y162" s="382" t="s">
        <v>70</v>
      </c>
    </row>
    <row r="163" spans="1:25" ht="22.5" customHeight="1" thickTop="1" thickBot="1" x14ac:dyDescent="0.4">
      <c r="A163" s="410">
        <v>1</v>
      </c>
      <c r="B163" s="410" t="s">
        <v>71</v>
      </c>
      <c r="C163" s="402" t="s">
        <v>85</v>
      </c>
      <c r="D163" s="402" t="s">
        <v>85</v>
      </c>
      <c r="E163" s="410" t="s">
        <v>85</v>
      </c>
      <c r="F163" s="402" t="s">
        <v>91</v>
      </c>
      <c r="G163" s="401" t="s">
        <v>85</v>
      </c>
      <c r="H163" s="402"/>
      <c r="I163" s="402"/>
      <c r="J163" s="407" t="s">
        <v>247</v>
      </c>
      <c r="K163" s="418"/>
      <c r="L163" s="418"/>
      <c r="M163" s="418"/>
      <c r="N163" s="418"/>
      <c r="O163" s="418"/>
      <c r="P163" s="418"/>
      <c r="Q163" s="418"/>
      <c r="R163" s="418"/>
      <c r="S163" s="418"/>
      <c r="T163" s="418"/>
      <c r="U163" s="414"/>
      <c r="V163" s="401"/>
      <c r="W163" s="410"/>
      <c r="X163" s="410"/>
      <c r="Y163" s="382" t="s">
        <v>70</v>
      </c>
    </row>
    <row r="164" spans="1:25" ht="22.5" customHeight="1" thickTop="1" thickBot="1" x14ac:dyDescent="0.4">
      <c r="A164" s="410">
        <v>1</v>
      </c>
      <c r="B164" s="410" t="s">
        <v>71</v>
      </c>
      <c r="C164" s="402" t="s">
        <v>85</v>
      </c>
      <c r="D164" s="402" t="s">
        <v>85</v>
      </c>
      <c r="E164" s="410" t="s">
        <v>85</v>
      </c>
      <c r="F164" s="401" t="s">
        <v>93</v>
      </c>
      <c r="G164" s="402"/>
      <c r="H164" s="402"/>
      <c r="I164" s="402"/>
      <c r="J164" s="403" t="s">
        <v>248</v>
      </c>
      <c r="K164" s="417"/>
      <c r="L164" s="417"/>
      <c r="M164" s="417"/>
      <c r="N164" s="417"/>
      <c r="O164" s="417"/>
      <c r="P164" s="417"/>
      <c r="Q164" s="417"/>
      <c r="R164" s="417"/>
      <c r="S164" s="417"/>
      <c r="T164" s="417"/>
      <c r="U164" s="412"/>
      <c r="V164" s="401"/>
      <c r="W164" s="410"/>
      <c r="X164" s="410"/>
      <c r="Y164" s="382" t="s">
        <v>70</v>
      </c>
    </row>
    <row r="165" spans="1:25" ht="22.5" customHeight="1" thickTop="1" thickBot="1" x14ac:dyDescent="0.4">
      <c r="A165" s="410">
        <v>1</v>
      </c>
      <c r="B165" s="410" t="s">
        <v>71</v>
      </c>
      <c r="C165" s="402" t="s">
        <v>85</v>
      </c>
      <c r="D165" s="402" t="s">
        <v>85</v>
      </c>
      <c r="E165" s="410" t="s">
        <v>85</v>
      </c>
      <c r="F165" s="402" t="s">
        <v>93</v>
      </c>
      <c r="G165" s="401" t="s">
        <v>71</v>
      </c>
      <c r="H165" s="402"/>
      <c r="I165" s="402"/>
      <c r="J165" s="407" t="s">
        <v>249</v>
      </c>
      <c r="K165" s="418"/>
      <c r="L165" s="418"/>
      <c r="M165" s="418"/>
      <c r="N165" s="418"/>
      <c r="O165" s="418"/>
      <c r="P165" s="418"/>
      <c r="Q165" s="418"/>
      <c r="R165" s="418"/>
      <c r="S165" s="418"/>
      <c r="T165" s="418"/>
      <c r="U165" s="414"/>
      <c r="V165" s="401"/>
      <c r="W165" s="410"/>
      <c r="X165" s="410"/>
      <c r="Y165" s="382" t="s">
        <v>70</v>
      </c>
    </row>
    <row r="166" spans="1:25" ht="22.5" customHeight="1" thickTop="1" thickBot="1" x14ac:dyDescent="0.4">
      <c r="A166" s="410">
        <v>1</v>
      </c>
      <c r="B166" s="410" t="s">
        <v>71</v>
      </c>
      <c r="C166" s="402" t="s">
        <v>85</v>
      </c>
      <c r="D166" s="402" t="s">
        <v>85</v>
      </c>
      <c r="E166" s="410" t="s">
        <v>85</v>
      </c>
      <c r="F166" s="402" t="s">
        <v>93</v>
      </c>
      <c r="G166" s="401" t="s">
        <v>85</v>
      </c>
      <c r="H166" s="402"/>
      <c r="I166" s="402"/>
      <c r="J166" s="407" t="s">
        <v>250</v>
      </c>
      <c r="K166" s="418"/>
      <c r="L166" s="418"/>
      <c r="M166" s="418"/>
      <c r="N166" s="418"/>
      <c r="O166" s="418"/>
      <c r="P166" s="418"/>
      <c r="Q166" s="418"/>
      <c r="R166" s="418"/>
      <c r="S166" s="418"/>
      <c r="T166" s="418"/>
      <c r="U166" s="414"/>
      <c r="V166" s="401"/>
      <c r="W166" s="410"/>
      <c r="X166" s="410"/>
      <c r="Y166" s="382" t="s">
        <v>70</v>
      </c>
    </row>
    <row r="167" spans="1:25" ht="22.5" customHeight="1" thickTop="1" thickBot="1" x14ac:dyDescent="0.4">
      <c r="A167" s="410">
        <v>1</v>
      </c>
      <c r="B167" s="410" t="s">
        <v>71</v>
      </c>
      <c r="C167" s="402" t="s">
        <v>85</v>
      </c>
      <c r="D167" s="402" t="s">
        <v>85</v>
      </c>
      <c r="E167" s="410" t="s">
        <v>85</v>
      </c>
      <c r="F167" s="401" t="s">
        <v>95</v>
      </c>
      <c r="G167" s="402"/>
      <c r="H167" s="402"/>
      <c r="I167" s="402"/>
      <c r="J167" s="403" t="s">
        <v>251</v>
      </c>
      <c r="K167" s="417"/>
      <c r="L167" s="417"/>
      <c r="M167" s="417"/>
      <c r="N167" s="417"/>
      <c r="O167" s="417"/>
      <c r="P167" s="417"/>
      <c r="Q167" s="417"/>
      <c r="R167" s="417"/>
      <c r="S167" s="417"/>
      <c r="T167" s="417"/>
      <c r="U167" s="412"/>
      <c r="V167" s="401"/>
      <c r="W167" s="410"/>
      <c r="X167" s="410"/>
      <c r="Y167" s="382" t="s">
        <v>70</v>
      </c>
    </row>
    <row r="168" spans="1:25" ht="22.5" customHeight="1" thickTop="1" thickBot="1" x14ac:dyDescent="0.4">
      <c r="A168" s="410">
        <v>1</v>
      </c>
      <c r="B168" s="410" t="s">
        <v>71</v>
      </c>
      <c r="C168" s="402" t="s">
        <v>85</v>
      </c>
      <c r="D168" s="402" t="s">
        <v>85</v>
      </c>
      <c r="E168" s="410" t="s">
        <v>85</v>
      </c>
      <c r="F168" s="402" t="s">
        <v>95</v>
      </c>
      <c r="G168" s="401" t="s">
        <v>71</v>
      </c>
      <c r="H168" s="402"/>
      <c r="I168" s="402"/>
      <c r="J168" s="407" t="s">
        <v>252</v>
      </c>
      <c r="K168" s="418"/>
      <c r="L168" s="418"/>
      <c r="M168" s="418"/>
      <c r="N168" s="418"/>
      <c r="O168" s="418"/>
      <c r="P168" s="418"/>
      <c r="Q168" s="418"/>
      <c r="R168" s="418"/>
      <c r="S168" s="418"/>
      <c r="T168" s="418"/>
      <c r="U168" s="414"/>
      <c r="V168" s="401"/>
      <c r="W168" s="410"/>
      <c r="X168" s="410"/>
      <c r="Y168" s="382" t="s">
        <v>70</v>
      </c>
    </row>
    <row r="169" spans="1:25" ht="22.5" customHeight="1" thickTop="1" thickBot="1" x14ac:dyDescent="0.4">
      <c r="A169" s="410">
        <v>1</v>
      </c>
      <c r="B169" s="410" t="s">
        <v>71</v>
      </c>
      <c r="C169" s="402" t="s">
        <v>85</v>
      </c>
      <c r="D169" s="402" t="s">
        <v>85</v>
      </c>
      <c r="E169" s="410" t="s">
        <v>85</v>
      </c>
      <c r="F169" s="402" t="s">
        <v>95</v>
      </c>
      <c r="G169" s="401" t="s">
        <v>85</v>
      </c>
      <c r="H169" s="402"/>
      <c r="I169" s="402"/>
      <c r="J169" s="407" t="s">
        <v>253</v>
      </c>
      <c r="K169" s="418"/>
      <c r="L169" s="418"/>
      <c r="M169" s="418"/>
      <c r="N169" s="418"/>
      <c r="O169" s="418"/>
      <c r="P169" s="418"/>
      <c r="Q169" s="418"/>
      <c r="R169" s="418"/>
      <c r="S169" s="418"/>
      <c r="T169" s="418"/>
      <c r="U169" s="414"/>
      <c r="V169" s="401"/>
      <c r="W169" s="410"/>
      <c r="X169" s="410"/>
      <c r="Y169" s="382" t="s">
        <v>70</v>
      </c>
    </row>
    <row r="170" spans="1:25" ht="22.5" customHeight="1" thickTop="1" thickBot="1" x14ac:dyDescent="0.4">
      <c r="A170" s="410">
        <v>1</v>
      </c>
      <c r="B170" s="410" t="s">
        <v>71</v>
      </c>
      <c r="C170" s="402" t="s">
        <v>85</v>
      </c>
      <c r="D170" s="402" t="s">
        <v>85</v>
      </c>
      <c r="E170" s="410" t="s">
        <v>85</v>
      </c>
      <c r="F170" s="401" t="s">
        <v>97</v>
      </c>
      <c r="G170" s="402"/>
      <c r="H170" s="402"/>
      <c r="I170" s="402"/>
      <c r="J170" s="403" t="s">
        <v>254</v>
      </c>
      <c r="K170" s="417"/>
      <c r="L170" s="417"/>
      <c r="M170" s="417"/>
      <c r="N170" s="417"/>
      <c r="O170" s="417"/>
      <c r="P170" s="417"/>
      <c r="Q170" s="417"/>
      <c r="R170" s="417"/>
      <c r="S170" s="417"/>
      <c r="T170" s="417"/>
      <c r="U170" s="412"/>
      <c r="V170" s="401"/>
      <c r="W170" s="410"/>
      <c r="X170" s="410"/>
      <c r="Y170" s="382" t="s">
        <v>70</v>
      </c>
    </row>
    <row r="171" spans="1:25" ht="22.5" customHeight="1" thickTop="1" thickBot="1" x14ac:dyDescent="0.4">
      <c r="A171" s="410">
        <v>1</v>
      </c>
      <c r="B171" s="410" t="s">
        <v>71</v>
      </c>
      <c r="C171" s="402" t="s">
        <v>85</v>
      </c>
      <c r="D171" s="402" t="s">
        <v>85</v>
      </c>
      <c r="E171" s="410" t="s">
        <v>85</v>
      </c>
      <c r="F171" s="402" t="s">
        <v>97</v>
      </c>
      <c r="G171" s="401" t="s">
        <v>71</v>
      </c>
      <c r="H171" s="402"/>
      <c r="I171" s="402"/>
      <c r="J171" s="407" t="s">
        <v>255</v>
      </c>
      <c r="K171" s="418"/>
      <c r="L171" s="418"/>
      <c r="M171" s="418"/>
      <c r="N171" s="418"/>
      <c r="O171" s="418"/>
      <c r="P171" s="418"/>
      <c r="Q171" s="418"/>
      <c r="R171" s="418"/>
      <c r="S171" s="418"/>
      <c r="T171" s="418"/>
      <c r="U171" s="414"/>
      <c r="V171" s="401"/>
      <c r="W171" s="410"/>
      <c r="X171" s="410"/>
      <c r="Y171" s="382" t="s">
        <v>70</v>
      </c>
    </row>
    <row r="172" spans="1:25" ht="22.5" customHeight="1" thickTop="1" thickBot="1" x14ac:dyDescent="0.4">
      <c r="A172" s="410">
        <v>1</v>
      </c>
      <c r="B172" s="410" t="s">
        <v>71</v>
      </c>
      <c r="C172" s="402" t="s">
        <v>85</v>
      </c>
      <c r="D172" s="402" t="s">
        <v>85</v>
      </c>
      <c r="E172" s="410" t="s">
        <v>85</v>
      </c>
      <c r="F172" s="402" t="s">
        <v>97</v>
      </c>
      <c r="G172" s="401" t="s">
        <v>85</v>
      </c>
      <c r="H172" s="402"/>
      <c r="I172" s="402"/>
      <c r="J172" s="407" t="s">
        <v>256</v>
      </c>
      <c r="K172" s="418"/>
      <c r="L172" s="418"/>
      <c r="M172" s="418"/>
      <c r="N172" s="418"/>
      <c r="O172" s="418"/>
      <c r="P172" s="418"/>
      <c r="Q172" s="418"/>
      <c r="R172" s="418"/>
      <c r="S172" s="418"/>
      <c r="T172" s="418"/>
      <c r="U172" s="414"/>
      <c r="V172" s="401"/>
      <c r="W172" s="410"/>
      <c r="X172" s="410"/>
      <c r="Y172" s="382" t="s">
        <v>70</v>
      </c>
    </row>
    <row r="173" spans="1:25" ht="22.5" customHeight="1" thickTop="1" thickBot="1" x14ac:dyDescent="0.4">
      <c r="A173" s="395" t="s">
        <v>67</v>
      </c>
      <c r="B173" s="396" t="s">
        <v>71</v>
      </c>
      <c r="C173" s="396" t="s">
        <v>85</v>
      </c>
      <c r="D173" s="396" t="s">
        <v>87</v>
      </c>
      <c r="E173" s="396"/>
      <c r="F173" s="397"/>
      <c r="G173" s="397"/>
      <c r="H173" s="397"/>
      <c r="I173" s="397"/>
      <c r="J173" s="398" t="s">
        <v>257</v>
      </c>
      <c r="K173" s="399"/>
      <c r="L173" s="399"/>
      <c r="M173" s="399"/>
      <c r="N173" s="399"/>
      <c r="O173" s="399"/>
      <c r="P173" s="399"/>
      <c r="Q173" s="399"/>
      <c r="R173" s="399"/>
      <c r="S173" s="399"/>
      <c r="T173" s="399"/>
      <c r="U173" s="400"/>
      <c r="V173" s="396"/>
      <c r="W173" s="395" t="s">
        <v>258</v>
      </c>
      <c r="X173" s="395" t="s">
        <v>259</v>
      </c>
      <c r="Y173" s="382" t="s">
        <v>70</v>
      </c>
    </row>
    <row r="174" spans="1:25" s="166" customFormat="1" ht="22.5" customHeight="1" thickTop="1" thickBot="1" x14ac:dyDescent="0.4">
      <c r="A174" s="401" t="s">
        <v>67</v>
      </c>
      <c r="B174" s="401" t="s">
        <v>71</v>
      </c>
      <c r="C174" s="401" t="s">
        <v>85</v>
      </c>
      <c r="D174" s="401" t="s">
        <v>87</v>
      </c>
      <c r="E174" s="401" t="s">
        <v>71</v>
      </c>
      <c r="F174" s="401"/>
      <c r="G174" s="401"/>
      <c r="H174" s="402"/>
      <c r="I174" s="402"/>
      <c r="J174" s="403" t="s">
        <v>260</v>
      </c>
      <c r="K174" s="417"/>
      <c r="L174" s="417"/>
      <c r="M174" s="417"/>
      <c r="N174" s="417"/>
      <c r="O174" s="417"/>
      <c r="P174" s="417"/>
      <c r="Q174" s="417"/>
      <c r="R174" s="417"/>
      <c r="S174" s="417"/>
      <c r="T174" s="417"/>
      <c r="U174" s="412"/>
      <c r="V174" s="406"/>
      <c r="W174" s="406" t="s">
        <v>261</v>
      </c>
      <c r="X174" s="406" t="s">
        <v>262</v>
      </c>
      <c r="Y174" s="382" t="s">
        <v>70</v>
      </c>
    </row>
    <row r="175" spans="1:25" ht="22.5" customHeight="1" thickTop="1" thickBot="1" x14ac:dyDescent="0.4">
      <c r="A175" s="410" t="s">
        <v>67</v>
      </c>
      <c r="B175" s="402" t="s">
        <v>71</v>
      </c>
      <c r="C175" s="402" t="s">
        <v>85</v>
      </c>
      <c r="D175" s="402" t="s">
        <v>87</v>
      </c>
      <c r="E175" s="402" t="s">
        <v>71</v>
      </c>
      <c r="F175" s="401" t="s">
        <v>71</v>
      </c>
      <c r="G175" s="402"/>
      <c r="H175" s="402"/>
      <c r="I175" s="402"/>
      <c r="J175" s="403" t="s">
        <v>263</v>
      </c>
      <c r="K175" s="417"/>
      <c r="L175" s="417"/>
      <c r="M175" s="417"/>
      <c r="N175" s="417"/>
      <c r="O175" s="417"/>
      <c r="P175" s="417"/>
      <c r="Q175" s="417"/>
      <c r="R175" s="417"/>
      <c r="S175" s="417"/>
      <c r="T175" s="417"/>
      <c r="U175" s="412"/>
      <c r="V175" s="410"/>
      <c r="W175" s="410" t="s">
        <v>264</v>
      </c>
      <c r="X175" s="410" t="s">
        <v>265</v>
      </c>
      <c r="Y175" s="382" t="s">
        <v>70</v>
      </c>
    </row>
    <row r="176" spans="1:25" ht="22.5" customHeight="1" thickTop="1" thickBot="1" x14ac:dyDescent="0.4">
      <c r="A176" s="410" t="s">
        <v>67</v>
      </c>
      <c r="B176" s="402" t="s">
        <v>71</v>
      </c>
      <c r="C176" s="402" t="s">
        <v>85</v>
      </c>
      <c r="D176" s="402" t="s">
        <v>87</v>
      </c>
      <c r="E176" s="402" t="s">
        <v>71</v>
      </c>
      <c r="F176" s="402" t="s">
        <v>71</v>
      </c>
      <c r="G176" s="401" t="s">
        <v>71</v>
      </c>
      <c r="H176" s="402"/>
      <c r="I176" s="402"/>
      <c r="J176" s="407" t="s">
        <v>266</v>
      </c>
      <c r="K176" s="417"/>
      <c r="L176" s="417"/>
      <c r="M176" s="417"/>
      <c r="N176" s="417"/>
      <c r="O176" s="417"/>
      <c r="P176" s="417"/>
      <c r="Q176" s="417"/>
      <c r="R176" s="417"/>
      <c r="S176" s="417"/>
      <c r="T176" s="417"/>
      <c r="U176" s="412"/>
      <c r="V176" s="410"/>
      <c r="W176" s="410"/>
      <c r="X176" s="410"/>
      <c r="Y176" s="382" t="s">
        <v>70</v>
      </c>
    </row>
    <row r="177" spans="1:25" ht="22.5" customHeight="1" thickTop="1" thickBot="1" x14ac:dyDescent="0.4">
      <c r="A177" s="410" t="s">
        <v>67</v>
      </c>
      <c r="B177" s="402" t="s">
        <v>71</v>
      </c>
      <c r="C177" s="402" t="s">
        <v>85</v>
      </c>
      <c r="D177" s="402" t="s">
        <v>87</v>
      </c>
      <c r="E177" s="402" t="s">
        <v>71</v>
      </c>
      <c r="F177" s="402" t="s">
        <v>71</v>
      </c>
      <c r="G177" s="401" t="s">
        <v>85</v>
      </c>
      <c r="H177" s="402"/>
      <c r="I177" s="402"/>
      <c r="J177" s="407" t="s">
        <v>267</v>
      </c>
      <c r="K177" s="418"/>
      <c r="L177" s="418"/>
      <c r="M177" s="418"/>
      <c r="N177" s="418"/>
      <c r="O177" s="418"/>
      <c r="P177" s="418"/>
      <c r="Q177" s="418"/>
      <c r="R177" s="418"/>
      <c r="S177" s="418"/>
      <c r="T177" s="418"/>
      <c r="U177" s="414"/>
      <c r="V177" s="410"/>
      <c r="W177" s="410"/>
      <c r="X177" s="410"/>
      <c r="Y177" s="382" t="s">
        <v>70</v>
      </c>
    </row>
    <row r="178" spans="1:25" ht="22.5" customHeight="1" thickTop="1" thickBot="1" x14ac:dyDescent="0.4">
      <c r="A178" s="410" t="s">
        <v>67</v>
      </c>
      <c r="B178" s="402" t="s">
        <v>71</v>
      </c>
      <c r="C178" s="402" t="s">
        <v>85</v>
      </c>
      <c r="D178" s="402" t="s">
        <v>87</v>
      </c>
      <c r="E178" s="402" t="s">
        <v>71</v>
      </c>
      <c r="F178" s="402" t="s">
        <v>71</v>
      </c>
      <c r="G178" s="401" t="s">
        <v>87</v>
      </c>
      <c r="H178" s="402"/>
      <c r="I178" s="402"/>
      <c r="J178" s="407" t="s">
        <v>268</v>
      </c>
      <c r="K178" s="418"/>
      <c r="L178" s="418"/>
      <c r="M178" s="418"/>
      <c r="N178" s="418"/>
      <c r="O178" s="418"/>
      <c r="P178" s="418"/>
      <c r="Q178" s="418"/>
      <c r="R178" s="418"/>
      <c r="S178" s="418"/>
      <c r="T178" s="418"/>
      <c r="U178" s="414"/>
      <c r="V178" s="410"/>
      <c r="W178" s="410"/>
      <c r="X178" s="410"/>
      <c r="Y178" s="382"/>
    </row>
    <row r="179" spans="1:25" ht="22.5" customHeight="1" thickTop="1" thickBot="1" x14ac:dyDescent="0.4">
      <c r="A179" s="410" t="s">
        <v>67</v>
      </c>
      <c r="B179" s="402" t="s">
        <v>71</v>
      </c>
      <c r="C179" s="402" t="s">
        <v>85</v>
      </c>
      <c r="D179" s="402" t="s">
        <v>87</v>
      </c>
      <c r="E179" s="402" t="s">
        <v>71</v>
      </c>
      <c r="F179" s="402" t="s">
        <v>71</v>
      </c>
      <c r="G179" s="401" t="s">
        <v>89</v>
      </c>
      <c r="H179" s="402"/>
      <c r="I179" s="402"/>
      <c r="J179" s="407" t="s">
        <v>269</v>
      </c>
      <c r="K179" s="418"/>
      <c r="L179" s="418"/>
      <c r="M179" s="418"/>
      <c r="N179" s="418"/>
      <c r="O179" s="418"/>
      <c r="P179" s="418"/>
      <c r="Q179" s="418"/>
      <c r="R179" s="418"/>
      <c r="S179" s="418"/>
      <c r="T179" s="418"/>
      <c r="U179" s="414"/>
      <c r="V179" s="410"/>
      <c r="W179" s="410"/>
      <c r="X179" s="410"/>
      <c r="Y179" s="382"/>
    </row>
    <row r="180" spans="1:25" ht="22.5" customHeight="1" thickTop="1" thickBot="1" x14ac:dyDescent="0.4">
      <c r="A180" s="410" t="s">
        <v>67</v>
      </c>
      <c r="B180" s="402" t="s">
        <v>71</v>
      </c>
      <c r="C180" s="402" t="s">
        <v>85</v>
      </c>
      <c r="D180" s="402" t="s">
        <v>87</v>
      </c>
      <c r="E180" s="402" t="s">
        <v>71</v>
      </c>
      <c r="F180" s="402" t="s">
        <v>71</v>
      </c>
      <c r="G180" s="401" t="s">
        <v>91</v>
      </c>
      <c r="H180" s="402"/>
      <c r="I180" s="402"/>
      <c r="J180" s="407" t="s">
        <v>270</v>
      </c>
      <c r="K180" s="418"/>
      <c r="L180" s="418"/>
      <c r="M180" s="418"/>
      <c r="N180" s="418"/>
      <c r="O180" s="418"/>
      <c r="P180" s="418"/>
      <c r="Q180" s="418"/>
      <c r="R180" s="418"/>
      <c r="S180" s="418"/>
      <c r="T180" s="418"/>
      <c r="U180" s="414"/>
      <c r="V180" s="410"/>
      <c r="W180" s="410"/>
      <c r="X180" s="410"/>
      <c r="Y180" s="382"/>
    </row>
    <row r="181" spans="1:25" ht="22.5" customHeight="1" thickTop="1" thickBot="1" x14ac:dyDescent="0.4">
      <c r="A181" s="410" t="s">
        <v>67</v>
      </c>
      <c r="B181" s="402" t="s">
        <v>71</v>
      </c>
      <c r="C181" s="402" t="s">
        <v>85</v>
      </c>
      <c r="D181" s="402" t="s">
        <v>87</v>
      </c>
      <c r="E181" s="402" t="s">
        <v>71</v>
      </c>
      <c r="F181" s="402" t="s">
        <v>71</v>
      </c>
      <c r="G181" s="401" t="s">
        <v>93</v>
      </c>
      <c r="H181" s="402"/>
      <c r="I181" s="402"/>
      <c r="J181" s="407" t="s">
        <v>271</v>
      </c>
      <c r="K181" s="418"/>
      <c r="L181" s="418"/>
      <c r="M181" s="418"/>
      <c r="N181" s="418"/>
      <c r="O181" s="418"/>
      <c r="P181" s="418"/>
      <c r="Q181" s="418"/>
      <c r="R181" s="418"/>
      <c r="S181" s="418"/>
      <c r="T181" s="418"/>
      <c r="U181" s="414"/>
      <c r="V181" s="410"/>
      <c r="W181" s="410"/>
      <c r="X181" s="410"/>
      <c r="Y181" s="382"/>
    </row>
    <row r="182" spans="1:25" ht="22.5" customHeight="1" thickTop="1" thickBot="1" x14ac:dyDescent="0.4">
      <c r="A182" s="410" t="s">
        <v>67</v>
      </c>
      <c r="B182" s="402" t="s">
        <v>71</v>
      </c>
      <c r="C182" s="402" t="s">
        <v>85</v>
      </c>
      <c r="D182" s="402" t="s">
        <v>87</v>
      </c>
      <c r="E182" s="402" t="s">
        <v>71</v>
      </c>
      <c r="F182" s="402" t="s">
        <v>71</v>
      </c>
      <c r="G182" s="401" t="s">
        <v>95</v>
      </c>
      <c r="H182" s="402"/>
      <c r="I182" s="402"/>
      <c r="J182" s="407" t="s">
        <v>272</v>
      </c>
      <c r="K182" s="418"/>
      <c r="L182" s="418"/>
      <c r="M182" s="418"/>
      <c r="N182" s="418"/>
      <c r="O182" s="418"/>
      <c r="P182" s="418"/>
      <c r="Q182" s="418"/>
      <c r="R182" s="418"/>
      <c r="S182" s="418"/>
      <c r="T182" s="418"/>
      <c r="U182" s="414"/>
      <c r="V182" s="410"/>
      <c r="W182" s="410"/>
      <c r="X182" s="410"/>
      <c r="Y182" s="382"/>
    </row>
    <row r="183" spans="1:25" ht="22.5" customHeight="1" thickTop="1" thickBot="1" x14ac:dyDescent="0.4">
      <c r="A183" s="410" t="s">
        <v>67</v>
      </c>
      <c r="B183" s="402" t="s">
        <v>71</v>
      </c>
      <c r="C183" s="402" t="s">
        <v>85</v>
      </c>
      <c r="D183" s="402" t="s">
        <v>87</v>
      </c>
      <c r="E183" s="402" t="s">
        <v>71</v>
      </c>
      <c r="F183" s="402" t="s">
        <v>71</v>
      </c>
      <c r="G183" s="401" t="s">
        <v>97</v>
      </c>
      <c r="H183" s="402"/>
      <c r="I183" s="402"/>
      <c r="J183" s="407" t="s">
        <v>269</v>
      </c>
      <c r="K183" s="418"/>
      <c r="L183" s="418"/>
      <c r="M183" s="418"/>
      <c r="N183" s="418"/>
      <c r="O183" s="418"/>
      <c r="P183" s="418"/>
      <c r="Q183" s="418"/>
      <c r="R183" s="418"/>
      <c r="S183" s="418"/>
      <c r="T183" s="418"/>
      <c r="U183" s="414"/>
      <c r="V183" s="410"/>
      <c r="W183" s="410"/>
      <c r="X183" s="410"/>
      <c r="Y183" s="382"/>
    </row>
    <row r="184" spans="1:25" s="461" customFormat="1" ht="22.5" customHeight="1" thickTop="1" thickBot="1" x14ac:dyDescent="0.4">
      <c r="A184" s="454" t="s">
        <v>67</v>
      </c>
      <c r="B184" s="455" t="s">
        <v>71</v>
      </c>
      <c r="C184" s="455" t="s">
        <v>85</v>
      </c>
      <c r="D184" s="455" t="s">
        <v>87</v>
      </c>
      <c r="E184" s="455" t="s">
        <v>71</v>
      </c>
      <c r="F184" s="456" t="s">
        <v>85</v>
      </c>
      <c r="G184" s="455"/>
      <c r="H184" s="455"/>
      <c r="I184" s="455"/>
      <c r="J184" s="457" t="s">
        <v>273</v>
      </c>
      <c r="K184" s="458"/>
      <c r="L184" s="458"/>
      <c r="M184" s="458"/>
      <c r="N184" s="458"/>
      <c r="O184" s="458"/>
      <c r="P184" s="458"/>
      <c r="Q184" s="458"/>
      <c r="R184" s="458"/>
      <c r="S184" s="458"/>
      <c r="T184" s="458"/>
      <c r="U184" s="459"/>
      <c r="V184" s="454"/>
      <c r="W184" s="454" t="s">
        <v>274</v>
      </c>
      <c r="X184" s="454" t="s">
        <v>275</v>
      </c>
      <c r="Y184" s="460" t="s">
        <v>70</v>
      </c>
    </row>
    <row r="185" spans="1:25" ht="22.5" customHeight="1" thickTop="1" thickBot="1" x14ac:dyDescent="0.4">
      <c r="A185" s="410"/>
      <c r="B185" s="402"/>
      <c r="C185" s="402"/>
      <c r="D185" s="402"/>
      <c r="E185" s="402"/>
      <c r="F185" s="402"/>
      <c r="G185" s="401"/>
      <c r="H185" s="402"/>
      <c r="I185" s="402"/>
      <c r="J185" s="407"/>
      <c r="K185" s="418"/>
      <c r="L185" s="418"/>
      <c r="M185" s="418"/>
      <c r="N185" s="418"/>
      <c r="O185" s="418"/>
      <c r="P185" s="418"/>
      <c r="Q185" s="418"/>
      <c r="R185" s="418"/>
      <c r="S185" s="418"/>
      <c r="T185" s="418"/>
      <c r="U185" s="414"/>
      <c r="V185" s="410"/>
      <c r="W185" s="410"/>
      <c r="X185" s="410"/>
      <c r="Y185" s="382"/>
    </row>
    <row r="186" spans="1:25" ht="22.5" customHeight="1" thickTop="1" thickBot="1" x14ac:dyDescent="0.4">
      <c r="A186" s="395" t="s">
        <v>67</v>
      </c>
      <c r="B186" s="396" t="s">
        <v>71</v>
      </c>
      <c r="C186" s="396" t="s">
        <v>85</v>
      </c>
      <c r="D186" s="396" t="s">
        <v>89</v>
      </c>
      <c r="E186" s="396"/>
      <c r="F186" s="397"/>
      <c r="G186" s="397"/>
      <c r="H186" s="397"/>
      <c r="I186" s="397"/>
      <c r="J186" s="398" t="s">
        <v>276</v>
      </c>
      <c r="K186" s="416"/>
      <c r="L186" s="416"/>
      <c r="M186" s="416"/>
      <c r="N186" s="416"/>
      <c r="O186" s="416"/>
      <c r="P186" s="416"/>
      <c r="Q186" s="416"/>
      <c r="R186" s="416"/>
      <c r="S186" s="416"/>
      <c r="T186" s="416"/>
      <c r="U186" s="400"/>
      <c r="V186" s="396"/>
      <c r="W186" s="395" t="s">
        <v>215</v>
      </c>
      <c r="X186" s="395" t="s">
        <v>216</v>
      </c>
      <c r="Y186" s="382" t="s">
        <v>70</v>
      </c>
    </row>
    <row r="187" spans="1:25" s="166" customFormat="1" ht="22.5" customHeight="1" thickTop="1" thickBot="1" x14ac:dyDescent="0.4">
      <c r="A187" s="406" t="s">
        <v>67</v>
      </c>
      <c r="B187" s="406" t="s">
        <v>71</v>
      </c>
      <c r="C187" s="401" t="s">
        <v>85</v>
      </c>
      <c r="D187" s="401" t="s">
        <v>89</v>
      </c>
      <c r="E187" s="401" t="s">
        <v>71</v>
      </c>
      <c r="F187" s="401"/>
      <c r="G187" s="401"/>
      <c r="H187" s="402"/>
      <c r="I187" s="402"/>
      <c r="J187" s="403" t="s">
        <v>277</v>
      </c>
      <c r="K187" s="417"/>
      <c r="L187" s="417"/>
      <c r="M187" s="417"/>
      <c r="N187" s="417"/>
      <c r="O187" s="417"/>
      <c r="P187" s="417"/>
      <c r="Q187" s="417"/>
      <c r="R187" s="417"/>
      <c r="S187" s="417"/>
      <c r="T187" s="417"/>
      <c r="U187" s="412"/>
      <c r="V187" s="401"/>
      <c r="W187" s="406" t="s">
        <v>278</v>
      </c>
      <c r="X187" s="406"/>
      <c r="Y187" s="382" t="s">
        <v>70</v>
      </c>
    </row>
    <row r="188" spans="1:25" s="166" customFormat="1" ht="22.5" customHeight="1" thickTop="1" thickBot="1" x14ac:dyDescent="0.4">
      <c r="A188" s="410" t="s">
        <v>67</v>
      </c>
      <c r="B188" s="410" t="s">
        <v>71</v>
      </c>
      <c r="C188" s="402" t="s">
        <v>85</v>
      </c>
      <c r="D188" s="402" t="s">
        <v>89</v>
      </c>
      <c r="E188" s="410" t="s">
        <v>71</v>
      </c>
      <c r="F188" s="401" t="s">
        <v>71</v>
      </c>
      <c r="G188" s="401"/>
      <c r="H188" s="402"/>
      <c r="I188" s="402"/>
      <c r="J188" s="403" t="s">
        <v>279</v>
      </c>
      <c r="K188" s="417"/>
      <c r="L188" s="417"/>
      <c r="M188" s="417"/>
      <c r="N188" s="417"/>
      <c r="O188" s="417"/>
      <c r="P188" s="417"/>
      <c r="Q188" s="417"/>
      <c r="R188" s="417"/>
      <c r="S188" s="417"/>
      <c r="T188" s="417"/>
      <c r="U188" s="412"/>
      <c r="V188" s="401"/>
      <c r="W188" s="406"/>
      <c r="X188" s="406"/>
      <c r="Y188" s="382"/>
    </row>
    <row r="189" spans="1:25" ht="22.5" customHeight="1" thickTop="1" thickBot="1" x14ac:dyDescent="0.4">
      <c r="A189" s="410" t="s">
        <v>67</v>
      </c>
      <c r="B189" s="410" t="s">
        <v>71</v>
      </c>
      <c r="C189" s="402" t="s">
        <v>85</v>
      </c>
      <c r="D189" s="402" t="s">
        <v>89</v>
      </c>
      <c r="E189" s="410" t="s">
        <v>71</v>
      </c>
      <c r="F189" s="402" t="s">
        <v>71</v>
      </c>
      <c r="G189" s="401" t="s">
        <v>71</v>
      </c>
      <c r="H189" s="402"/>
      <c r="I189" s="402"/>
      <c r="J189" s="403" t="s">
        <v>280</v>
      </c>
      <c r="K189" s="417"/>
      <c r="L189" s="417"/>
      <c r="M189" s="417"/>
      <c r="N189" s="417"/>
      <c r="O189" s="417"/>
      <c r="P189" s="417"/>
      <c r="Q189" s="417"/>
      <c r="R189" s="417"/>
      <c r="S189" s="417"/>
      <c r="T189" s="417"/>
      <c r="U189" s="412"/>
      <c r="V189" s="401"/>
      <c r="W189" s="410" t="s">
        <v>218</v>
      </c>
      <c r="X189" s="410"/>
      <c r="Y189" s="382" t="s">
        <v>70</v>
      </c>
    </row>
    <row r="190" spans="1:25" ht="22.5" customHeight="1" thickTop="1" thickBot="1" x14ac:dyDescent="0.4">
      <c r="A190" s="410" t="s">
        <v>67</v>
      </c>
      <c r="B190" s="410" t="s">
        <v>71</v>
      </c>
      <c r="C190" s="402" t="s">
        <v>85</v>
      </c>
      <c r="D190" s="402" t="s">
        <v>89</v>
      </c>
      <c r="E190" s="410" t="s">
        <v>71</v>
      </c>
      <c r="F190" s="402" t="s">
        <v>71</v>
      </c>
      <c r="G190" s="402" t="s">
        <v>71</v>
      </c>
      <c r="H190" s="402" t="s">
        <v>71</v>
      </c>
      <c r="I190" s="402"/>
      <c r="J190" s="403" t="s">
        <v>281</v>
      </c>
      <c r="K190" s="418"/>
      <c r="L190" s="418"/>
      <c r="M190" s="418"/>
      <c r="N190" s="418"/>
      <c r="O190" s="418"/>
      <c r="P190" s="418"/>
      <c r="Q190" s="418"/>
      <c r="R190" s="418"/>
      <c r="S190" s="418"/>
      <c r="T190" s="418"/>
      <c r="U190" s="412"/>
      <c r="V190" s="401"/>
      <c r="W190" s="410"/>
      <c r="X190" s="410"/>
      <c r="Y190" s="382" t="s">
        <v>70</v>
      </c>
    </row>
    <row r="191" spans="1:25" ht="22.5" customHeight="1" thickTop="1" thickBot="1" x14ac:dyDescent="0.4">
      <c r="A191" s="410" t="s">
        <v>67</v>
      </c>
      <c r="B191" s="410" t="s">
        <v>71</v>
      </c>
      <c r="C191" s="402" t="s">
        <v>85</v>
      </c>
      <c r="D191" s="402" t="s">
        <v>89</v>
      </c>
      <c r="E191" s="410" t="s">
        <v>71</v>
      </c>
      <c r="F191" s="402" t="s">
        <v>71</v>
      </c>
      <c r="G191" s="402" t="s">
        <v>71</v>
      </c>
      <c r="H191" s="402" t="s">
        <v>71</v>
      </c>
      <c r="I191" s="402" t="s">
        <v>71</v>
      </c>
      <c r="J191" s="407" t="s">
        <v>282</v>
      </c>
      <c r="K191" s="418"/>
      <c r="L191" s="418"/>
      <c r="M191" s="418"/>
      <c r="N191" s="418"/>
      <c r="O191" s="418"/>
      <c r="P191" s="418"/>
      <c r="Q191" s="418"/>
      <c r="R191" s="418"/>
      <c r="S191" s="418"/>
      <c r="T191" s="418"/>
      <c r="U191" s="414"/>
      <c r="V191" s="401"/>
      <c r="W191" s="410"/>
      <c r="X191" s="410"/>
      <c r="Y191" s="382"/>
    </row>
    <row r="192" spans="1:25" ht="22.5" customHeight="1" thickTop="1" thickBot="1" x14ac:dyDescent="0.4">
      <c r="A192" s="410" t="s">
        <v>67</v>
      </c>
      <c r="B192" s="410" t="s">
        <v>71</v>
      </c>
      <c r="C192" s="402" t="s">
        <v>85</v>
      </c>
      <c r="D192" s="402" t="s">
        <v>89</v>
      </c>
      <c r="E192" s="410" t="s">
        <v>71</v>
      </c>
      <c r="F192" s="402" t="s">
        <v>71</v>
      </c>
      <c r="G192" s="402" t="s">
        <v>71</v>
      </c>
      <c r="H192" s="402" t="s">
        <v>71</v>
      </c>
      <c r="I192" s="402" t="s">
        <v>85</v>
      </c>
      <c r="J192" s="407" t="s">
        <v>283</v>
      </c>
      <c r="K192" s="418"/>
      <c r="L192" s="418"/>
      <c r="M192" s="418"/>
      <c r="N192" s="418"/>
      <c r="O192" s="418"/>
      <c r="P192" s="418"/>
      <c r="Q192" s="418"/>
      <c r="R192" s="418"/>
      <c r="S192" s="418"/>
      <c r="T192" s="418"/>
      <c r="U192" s="414"/>
      <c r="V192" s="401"/>
      <c r="W192" s="410"/>
      <c r="X192" s="410"/>
      <c r="Y192" s="382"/>
    </row>
    <row r="193" spans="1:25" ht="22.5" customHeight="1" thickTop="1" thickBot="1" x14ac:dyDescent="0.4">
      <c r="A193" s="410" t="s">
        <v>67</v>
      </c>
      <c r="B193" s="410" t="s">
        <v>71</v>
      </c>
      <c r="C193" s="402" t="s">
        <v>85</v>
      </c>
      <c r="D193" s="402" t="s">
        <v>89</v>
      </c>
      <c r="E193" s="410" t="s">
        <v>71</v>
      </c>
      <c r="F193" s="402" t="s">
        <v>71</v>
      </c>
      <c r="G193" s="402" t="s">
        <v>71</v>
      </c>
      <c r="H193" s="402" t="s">
        <v>85</v>
      </c>
      <c r="I193" s="402"/>
      <c r="J193" s="403" t="s">
        <v>284</v>
      </c>
      <c r="K193" s="418"/>
      <c r="L193" s="418"/>
      <c r="M193" s="418"/>
      <c r="N193" s="418"/>
      <c r="O193" s="418"/>
      <c r="P193" s="418"/>
      <c r="Q193" s="418"/>
      <c r="R193" s="418"/>
      <c r="S193" s="418"/>
      <c r="T193" s="418"/>
      <c r="U193" s="412"/>
      <c r="V193" s="401"/>
      <c r="W193" s="410"/>
      <c r="X193" s="410"/>
      <c r="Y193" s="382" t="s">
        <v>70</v>
      </c>
    </row>
    <row r="194" spans="1:25" ht="22.5" customHeight="1" thickTop="1" thickBot="1" x14ac:dyDescent="0.4">
      <c r="A194" s="410" t="s">
        <v>67</v>
      </c>
      <c r="B194" s="410" t="s">
        <v>71</v>
      </c>
      <c r="C194" s="402" t="s">
        <v>85</v>
      </c>
      <c r="D194" s="402" t="s">
        <v>89</v>
      </c>
      <c r="E194" s="410" t="s">
        <v>71</v>
      </c>
      <c r="F194" s="402" t="s">
        <v>71</v>
      </c>
      <c r="G194" s="402" t="s">
        <v>71</v>
      </c>
      <c r="H194" s="402" t="s">
        <v>85</v>
      </c>
      <c r="I194" s="402" t="s">
        <v>71</v>
      </c>
      <c r="J194" s="407" t="s">
        <v>285</v>
      </c>
      <c r="K194" s="418"/>
      <c r="L194" s="418"/>
      <c r="M194" s="418"/>
      <c r="N194" s="418"/>
      <c r="O194" s="418"/>
      <c r="P194" s="418"/>
      <c r="Q194" s="418"/>
      <c r="R194" s="418"/>
      <c r="S194" s="418"/>
      <c r="T194" s="418"/>
      <c r="U194" s="414"/>
      <c r="V194" s="401"/>
      <c r="W194" s="410"/>
      <c r="X194" s="410"/>
      <c r="Y194" s="382"/>
    </row>
    <row r="195" spans="1:25" ht="22.5" customHeight="1" thickTop="1" thickBot="1" x14ac:dyDescent="0.4">
      <c r="A195" s="410" t="s">
        <v>67</v>
      </c>
      <c r="B195" s="410" t="s">
        <v>71</v>
      </c>
      <c r="C195" s="402" t="s">
        <v>85</v>
      </c>
      <c r="D195" s="402" t="s">
        <v>89</v>
      </c>
      <c r="E195" s="410" t="s">
        <v>71</v>
      </c>
      <c r="F195" s="402" t="s">
        <v>71</v>
      </c>
      <c r="G195" s="402" t="s">
        <v>71</v>
      </c>
      <c r="H195" s="402" t="s">
        <v>85</v>
      </c>
      <c r="I195" s="402" t="s">
        <v>85</v>
      </c>
      <c r="J195" s="407" t="s">
        <v>286</v>
      </c>
      <c r="K195" s="418"/>
      <c r="L195" s="418"/>
      <c r="M195" s="418"/>
      <c r="N195" s="418"/>
      <c r="O195" s="418"/>
      <c r="P195" s="418"/>
      <c r="Q195" s="418"/>
      <c r="R195" s="418"/>
      <c r="S195" s="418"/>
      <c r="T195" s="418"/>
      <c r="U195" s="414"/>
      <c r="V195" s="401"/>
      <c r="W195" s="410"/>
      <c r="X195" s="410"/>
      <c r="Y195" s="382"/>
    </row>
    <row r="196" spans="1:25" ht="22.5" customHeight="1" thickTop="1" thickBot="1" x14ac:dyDescent="0.4">
      <c r="A196" s="410" t="s">
        <v>67</v>
      </c>
      <c r="B196" s="410" t="s">
        <v>71</v>
      </c>
      <c r="C196" s="402" t="s">
        <v>85</v>
      </c>
      <c r="D196" s="402" t="s">
        <v>89</v>
      </c>
      <c r="E196" s="410" t="s">
        <v>71</v>
      </c>
      <c r="F196" s="401" t="s">
        <v>85</v>
      </c>
      <c r="G196" s="402"/>
      <c r="H196" s="402"/>
      <c r="I196" s="402"/>
      <c r="J196" s="403" t="s">
        <v>287</v>
      </c>
      <c r="K196" s="418"/>
      <c r="L196" s="418"/>
      <c r="M196" s="418"/>
      <c r="N196" s="418"/>
      <c r="O196" s="418"/>
      <c r="P196" s="418"/>
      <c r="Q196" s="418"/>
      <c r="R196" s="418"/>
      <c r="S196" s="418"/>
      <c r="T196" s="418"/>
      <c r="U196" s="412"/>
      <c r="V196" s="401"/>
      <c r="W196" s="410"/>
      <c r="X196" s="410"/>
      <c r="Y196" s="382"/>
    </row>
    <row r="197" spans="1:25" ht="22.5" customHeight="1" thickTop="1" thickBot="1" x14ac:dyDescent="0.4">
      <c r="A197" s="410" t="s">
        <v>67</v>
      </c>
      <c r="B197" s="410" t="s">
        <v>71</v>
      </c>
      <c r="C197" s="402" t="s">
        <v>85</v>
      </c>
      <c r="D197" s="402" t="s">
        <v>89</v>
      </c>
      <c r="E197" s="410" t="s">
        <v>71</v>
      </c>
      <c r="F197" s="402" t="s">
        <v>85</v>
      </c>
      <c r="G197" s="401" t="s">
        <v>71</v>
      </c>
      <c r="H197" s="402"/>
      <c r="I197" s="402"/>
      <c r="J197" s="407" t="s">
        <v>288</v>
      </c>
      <c r="K197" s="418"/>
      <c r="L197" s="418"/>
      <c r="M197" s="418"/>
      <c r="N197" s="418"/>
      <c r="O197" s="418"/>
      <c r="P197" s="418"/>
      <c r="Q197" s="418"/>
      <c r="R197" s="418"/>
      <c r="S197" s="418"/>
      <c r="T197" s="418"/>
      <c r="U197" s="414"/>
      <c r="V197" s="401"/>
      <c r="W197" s="410"/>
      <c r="X197" s="410"/>
      <c r="Y197" s="382"/>
    </row>
    <row r="198" spans="1:25" ht="22.5" customHeight="1" thickTop="1" thickBot="1" x14ac:dyDescent="0.4">
      <c r="A198" s="410" t="s">
        <v>67</v>
      </c>
      <c r="B198" s="410" t="s">
        <v>71</v>
      </c>
      <c r="C198" s="402" t="s">
        <v>85</v>
      </c>
      <c r="D198" s="402" t="s">
        <v>89</v>
      </c>
      <c r="E198" s="410" t="s">
        <v>71</v>
      </c>
      <c r="F198" s="402" t="s">
        <v>85</v>
      </c>
      <c r="G198" s="401" t="s">
        <v>85</v>
      </c>
      <c r="H198" s="402"/>
      <c r="I198" s="402"/>
      <c r="J198" s="407" t="s">
        <v>289</v>
      </c>
      <c r="K198" s="418"/>
      <c r="L198" s="418"/>
      <c r="M198" s="418"/>
      <c r="N198" s="418"/>
      <c r="O198" s="418"/>
      <c r="P198" s="418"/>
      <c r="Q198" s="418"/>
      <c r="R198" s="418"/>
      <c r="S198" s="418"/>
      <c r="T198" s="418"/>
      <c r="U198" s="414"/>
      <c r="V198" s="401"/>
      <c r="W198" s="410"/>
      <c r="X198" s="410"/>
      <c r="Y198" s="382"/>
    </row>
    <row r="199" spans="1:25" s="166" customFormat="1" ht="22.5" customHeight="1" thickTop="1" thickBot="1" x14ac:dyDescent="0.4">
      <c r="A199" s="406" t="s">
        <v>67</v>
      </c>
      <c r="B199" s="406" t="s">
        <v>71</v>
      </c>
      <c r="C199" s="401" t="s">
        <v>85</v>
      </c>
      <c r="D199" s="401" t="s">
        <v>89</v>
      </c>
      <c r="E199" s="401" t="s">
        <v>85</v>
      </c>
      <c r="F199" s="401"/>
      <c r="G199" s="401"/>
      <c r="H199" s="402"/>
      <c r="I199" s="402"/>
      <c r="J199" s="403" t="s">
        <v>290</v>
      </c>
      <c r="K199" s="419"/>
      <c r="L199" s="419"/>
      <c r="M199" s="419"/>
      <c r="N199" s="419"/>
      <c r="O199" s="419"/>
      <c r="P199" s="419"/>
      <c r="Q199" s="419"/>
      <c r="R199" s="419"/>
      <c r="S199" s="419"/>
      <c r="T199" s="419"/>
      <c r="U199" s="405"/>
      <c r="V199" s="401"/>
      <c r="W199" s="406" t="s">
        <v>291</v>
      </c>
      <c r="X199" s="406"/>
      <c r="Y199" s="382" t="s">
        <v>70</v>
      </c>
    </row>
    <row r="200" spans="1:25" ht="22.5" customHeight="1" thickTop="1" thickBot="1" x14ac:dyDescent="0.4">
      <c r="A200" s="402" t="s">
        <v>67</v>
      </c>
      <c r="B200" s="410" t="s">
        <v>71</v>
      </c>
      <c r="C200" s="402" t="s">
        <v>85</v>
      </c>
      <c r="D200" s="402" t="s">
        <v>89</v>
      </c>
      <c r="E200" s="402" t="s">
        <v>85</v>
      </c>
      <c r="F200" s="401" t="s">
        <v>71</v>
      </c>
      <c r="G200" s="402"/>
      <c r="H200" s="402"/>
      <c r="I200" s="402"/>
      <c r="J200" s="403" t="s">
        <v>292</v>
      </c>
      <c r="K200" s="417"/>
      <c r="L200" s="417"/>
      <c r="M200" s="417"/>
      <c r="N200" s="417"/>
      <c r="O200" s="417"/>
      <c r="P200" s="417"/>
      <c r="Q200" s="417"/>
      <c r="R200" s="417"/>
      <c r="S200" s="417"/>
      <c r="T200" s="417"/>
      <c r="U200" s="412"/>
      <c r="V200" s="401"/>
      <c r="W200" s="410" t="s">
        <v>293</v>
      </c>
      <c r="X200" s="410" t="s">
        <v>294</v>
      </c>
      <c r="Y200" s="382" t="s">
        <v>70</v>
      </c>
    </row>
    <row r="201" spans="1:25" ht="22.5" customHeight="1" thickTop="1" thickBot="1" x14ac:dyDescent="0.4">
      <c r="A201" s="410" t="s">
        <v>67</v>
      </c>
      <c r="B201" s="410" t="s">
        <v>71</v>
      </c>
      <c r="C201" s="402" t="s">
        <v>85</v>
      </c>
      <c r="D201" s="402" t="s">
        <v>89</v>
      </c>
      <c r="E201" s="402" t="s">
        <v>85</v>
      </c>
      <c r="F201" s="402" t="s">
        <v>71</v>
      </c>
      <c r="G201" s="401" t="s">
        <v>71</v>
      </c>
      <c r="H201" s="402"/>
      <c r="I201" s="402"/>
      <c r="J201" s="407" t="s">
        <v>295</v>
      </c>
      <c r="K201" s="418"/>
      <c r="L201" s="418"/>
      <c r="M201" s="418"/>
      <c r="N201" s="418"/>
      <c r="O201" s="418"/>
      <c r="P201" s="418"/>
      <c r="Q201" s="418"/>
      <c r="R201" s="418"/>
      <c r="S201" s="418"/>
      <c r="T201" s="418"/>
      <c r="U201" s="414"/>
      <c r="V201" s="401"/>
      <c r="W201" s="410"/>
      <c r="X201" s="410"/>
      <c r="Y201" s="382" t="s">
        <v>70</v>
      </c>
    </row>
    <row r="202" spans="1:25" ht="22.5" customHeight="1" thickTop="1" thickBot="1" x14ac:dyDescent="0.4">
      <c r="A202" s="410" t="s">
        <v>67</v>
      </c>
      <c r="B202" s="410" t="s">
        <v>71</v>
      </c>
      <c r="C202" s="402" t="s">
        <v>85</v>
      </c>
      <c r="D202" s="402" t="s">
        <v>89</v>
      </c>
      <c r="E202" s="402" t="s">
        <v>85</v>
      </c>
      <c r="F202" s="402" t="s">
        <v>71</v>
      </c>
      <c r="G202" s="401" t="s">
        <v>85</v>
      </c>
      <c r="H202" s="402"/>
      <c r="I202" s="402"/>
      <c r="J202" s="407" t="s">
        <v>296</v>
      </c>
      <c r="K202" s="418"/>
      <c r="L202" s="418"/>
      <c r="M202" s="418"/>
      <c r="N202" s="418"/>
      <c r="O202" s="418"/>
      <c r="P202" s="418"/>
      <c r="Q202" s="418"/>
      <c r="R202" s="418"/>
      <c r="S202" s="418"/>
      <c r="T202" s="418"/>
      <c r="U202" s="414"/>
      <c r="V202" s="401"/>
      <c r="W202" s="410"/>
      <c r="X202" s="410"/>
      <c r="Y202" s="382" t="s">
        <v>70</v>
      </c>
    </row>
    <row r="203" spans="1:25" ht="22.5" customHeight="1" thickTop="1" thickBot="1" x14ac:dyDescent="0.4">
      <c r="A203" s="410" t="s">
        <v>67</v>
      </c>
      <c r="B203" s="410" t="s">
        <v>71</v>
      </c>
      <c r="C203" s="402" t="s">
        <v>85</v>
      </c>
      <c r="D203" s="402" t="s">
        <v>89</v>
      </c>
      <c r="E203" s="402" t="s">
        <v>85</v>
      </c>
      <c r="F203" s="401" t="s">
        <v>85</v>
      </c>
      <c r="G203" s="402"/>
      <c r="H203" s="402"/>
      <c r="I203" s="402"/>
      <c r="J203" s="403" t="s">
        <v>297</v>
      </c>
      <c r="K203" s="417"/>
      <c r="L203" s="417"/>
      <c r="M203" s="417"/>
      <c r="N203" s="417"/>
      <c r="O203" s="417"/>
      <c r="P203" s="417"/>
      <c r="Q203" s="417"/>
      <c r="R203" s="417"/>
      <c r="S203" s="417"/>
      <c r="T203" s="417"/>
      <c r="U203" s="412"/>
      <c r="V203" s="401"/>
      <c r="W203" s="410"/>
      <c r="X203" s="410"/>
      <c r="Y203" s="382" t="s">
        <v>70</v>
      </c>
    </row>
    <row r="204" spans="1:25" ht="22.5" customHeight="1" thickTop="1" thickBot="1" x14ac:dyDescent="0.4">
      <c r="A204" s="410" t="s">
        <v>67</v>
      </c>
      <c r="B204" s="410" t="s">
        <v>71</v>
      </c>
      <c r="C204" s="402" t="s">
        <v>85</v>
      </c>
      <c r="D204" s="402" t="s">
        <v>89</v>
      </c>
      <c r="E204" s="402" t="s">
        <v>85</v>
      </c>
      <c r="F204" s="402" t="s">
        <v>85</v>
      </c>
      <c r="G204" s="401" t="s">
        <v>71</v>
      </c>
      <c r="H204" s="402"/>
      <c r="I204" s="402"/>
      <c r="J204" s="407" t="s">
        <v>298</v>
      </c>
      <c r="K204" s="418"/>
      <c r="L204" s="418"/>
      <c r="M204" s="418"/>
      <c r="N204" s="418"/>
      <c r="O204" s="418"/>
      <c r="P204" s="418"/>
      <c r="Q204" s="418"/>
      <c r="R204" s="418"/>
      <c r="S204" s="418"/>
      <c r="T204" s="418"/>
      <c r="U204" s="414"/>
      <c r="V204" s="401"/>
      <c r="W204" s="410"/>
      <c r="X204" s="410"/>
      <c r="Y204" s="382" t="s">
        <v>70</v>
      </c>
    </row>
    <row r="205" spans="1:25" ht="22.5" customHeight="1" thickTop="1" thickBot="1" x14ac:dyDescent="0.4">
      <c r="A205" s="410" t="s">
        <v>67</v>
      </c>
      <c r="B205" s="410" t="s">
        <v>71</v>
      </c>
      <c r="C205" s="402" t="s">
        <v>85</v>
      </c>
      <c r="D205" s="402" t="s">
        <v>89</v>
      </c>
      <c r="E205" s="402" t="s">
        <v>85</v>
      </c>
      <c r="F205" s="402" t="s">
        <v>85</v>
      </c>
      <c r="G205" s="401" t="s">
        <v>85</v>
      </c>
      <c r="H205" s="402"/>
      <c r="I205" s="402"/>
      <c r="J205" s="407" t="s">
        <v>299</v>
      </c>
      <c r="K205" s="418"/>
      <c r="L205" s="418"/>
      <c r="M205" s="418"/>
      <c r="N205" s="418"/>
      <c r="O205" s="418"/>
      <c r="P205" s="418"/>
      <c r="Q205" s="418"/>
      <c r="R205" s="418"/>
      <c r="S205" s="418"/>
      <c r="T205" s="418"/>
      <c r="U205" s="414"/>
      <c r="V205" s="401"/>
      <c r="W205" s="410"/>
      <c r="X205" s="410"/>
      <c r="Y205" s="382" t="s">
        <v>70</v>
      </c>
    </row>
    <row r="206" spans="1:25" ht="22.5" customHeight="1" thickTop="1" thickBot="1" x14ac:dyDescent="0.4">
      <c r="A206" s="410" t="s">
        <v>67</v>
      </c>
      <c r="B206" s="410" t="s">
        <v>71</v>
      </c>
      <c r="C206" s="402" t="s">
        <v>85</v>
      </c>
      <c r="D206" s="402" t="s">
        <v>89</v>
      </c>
      <c r="E206" s="402" t="s">
        <v>85</v>
      </c>
      <c r="F206" s="401" t="s">
        <v>87</v>
      </c>
      <c r="G206" s="402"/>
      <c r="H206" s="402"/>
      <c r="I206" s="402"/>
      <c r="J206" s="403" t="s">
        <v>300</v>
      </c>
      <c r="K206" s="417"/>
      <c r="L206" s="417"/>
      <c r="M206" s="417"/>
      <c r="N206" s="417"/>
      <c r="O206" s="417"/>
      <c r="P206" s="417"/>
      <c r="Q206" s="417"/>
      <c r="R206" s="417"/>
      <c r="S206" s="417"/>
      <c r="T206" s="417"/>
      <c r="U206" s="412"/>
      <c r="V206" s="401"/>
      <c r="W206" s="410"/>
      <c r="X206" s="410"/>
      <c r="Y206" s="382" t="s">
        <v>70</v>
      </c>
    </row>
    <row r="207" spans="1:25" ht="22.5" customHeight="1" thickTop="1" thickBot="1" x14ac:dyDescent="0.4">
      <c r="A207" s="410" t="s">
        <v>67</v>
      </c>
      <c r="B207" s="410" t="s">
        <v>71</v>
      </c>
      <c r="C207" s="402" t="s">
        <v>85</v>
      </c>
      <c r="D207" s="402" t="s">
        <v>89</v>
      </c>
      <c r="E207" s="402" t="s">
        <v>85</v>
      </c>
      <c r="F207" s="402" t="s">
        <v>87</v>
      </c>
      <c r="G207" s="401" t="s">
        <v>71</v>
      </c>
      <c r="H207" s="402"/>
      <c r="I207" s="402"/>
      <c r="J207" s="407" t="s">
        <v>301</v>
      </c>
      <c r="K207" s="418"/>
      <c r="L207" s="418"/>
      <c r="M207" s="418"/>
      <c r="N207" s="418"/>
      <c r="O207" s="418"/>
      <c r="P207" s="418"/>
      <c r="Q207" s="418"/>
      <c r="R207" s="418"/>
      <c r="S207" s="418"/>
      <c r="T207" s="418"/>
      <c r="U207" s="414"/>
      <c r="V207" s="401"/>
      <c r="W207" s="410"/>
      <c r="X207" s="410"/>
      <c r="Y207" s="382" t="s">
        <v>70</v>
      </c>
    </row>
    <row r="208" spans="1:25" ht="22.5" customHeight="1" thickTop="1" thickBot="1" x14ac:dyDescent="0.4">
      <c r="A208" s="410" t="s">
        <v>67</v>
      </c>
      <c r="B208" s="410" t="s">
        <v>71</v>
      </c>
      <c r="C208" s="402" t="s">
        <v>85</v>
      </c>
      <c r="D208" s="402" t="s">
        <v>89</v>
      </c>
      <c r="E208" s="402" t="s">
        <v>85</v>
      </c>
      <c r="F208" s="402" t="s">
        <v>87</v>
      </c>
      <c r="G208" s="401" t="s">
        <v>85</v>
      </c>
      <c r="H208" s="402"/>
      <c r="I208" s="402"/>
      <c r="J208" s="407" t="s">
        <v>302</v>
      </c>
      <c r="K208" s="418"/>
      <c r="L208" s="418"/>
      <c r="M208" s="418"/>
      <c r="N208" s="418"/>
      <c r="O208" s="418"/>
      <c r="P208" s="418"/>
      <c r="Q208" s="418"/>
      <c r="R208" s="418"/>
      <c r="S208" s="418"/>
      <c r="T208" s="418"/>
      <c r="U208" s="414"/>
      <c r="V208" s="401"/>
      <c r="W208" s="410"/>
      <c r="X208" s="410"/>
      <c r="Y208" s="382" t="s">
        <v>70</v>
      </c>
    </row>
    <row r="209" spans="1:25" ht="22.5" customHeight="1" thickTop="1" thickBot="1" x14ac:dyDescent="0.4">
      <c r="A209" s="410" t="s">
        <v>67</v>
      </c>
      <c r="B209" s="410" t="s">
        <v>71</v>
      </c>
      <c r="C209" s="402" t="s">
        <v>85</v>
      </c>
      <c r="D209" s="402" t="s">
        <v>89</v>
      </c>
      <c r="E209" s="402" t="s">
        <v>85</v>
      </c>
      <c r="F209" s="401" t="s">
        <v>89</v>
      </c>
      <c r="G209" s="402"/>
      <c r="H209" s="402"/>
      <c r="I209" s="402"/>
      <c r="J209" s="403" t="s">
        <v>303</v>
      </c>
      <c r="K209" s="417"/>
      <c r="L209" s="417"/>
      <c r="M209" s="417"/>
      <c r="N209" s="417"/>
      <c r="O209" s="417"/>
      <c r="P209" s="417"/>
      <c r="Q209" s="417"/>
      <c r="R209" s="417"/>
      <c r="S209" s="417"/>
      <c r="T209" s="417"/>
      <c r="U209" s="412"/>
      <c r="V209" s="401"/>
      <c r="W209" s="410"/>
      <c r="X209" s="410"/>
      <c r="Y209" s="382" t="s">
        <v>70</v>
      </c>
    </row>
    <row r="210" spans="1:25" ht="22.5" customHeight="1" thickTop="1" thickBot="1" x14ac:dyDescent="0.4">
      <c r="A210" s="410" t="s">
        <v>67</v>
      </c>
      <c r="B210" s="410" t="s">
        <v>71</v>
      </c>
      <c r="C210" s="402" t="s">
        <v>85</v>
      </c>
      <c r="D210" s="402" t="s">
        <v>89</v>
      </c>
      <c r="E210" s="402" t="s">
        <v>85</v>
      </c>
      <c r="F210" s="402" t="s">
        <v>89</v>
      </c>
      <c r="G210" s="401" t="s">
        <v>71</v>
      </c>
      <c r="H210" s="402"/>
      <c r="I210" s="402"/>
      <c r="J210" s="407" t="s">
        <v>304</v>
      </c>
      <c r="K210" s="418"/>
      <c r="L210" s="418"/>
      <c r="M210" s="418"/>
      <c r="N210" s="418"/>
      <c r="O210" s="418"/>
      <c r="P210" s="418"/>
      <c r="Q210" s="418"/>
      <c r="R210" s="418"/>
      <c r="S210" s="418"/>
      <c r="T210" s="418"/>
      <c r="U210" s="414"/>
      <c r="V210" s="401"/>
      <c r="W210" s="410"/>
      <c r="X210" s="410"/>
      <c r="Y210" s="382" t="s">
        <v>70</v>
      </c>
    </row>
    <row r="211" spans="1:25" ht="22.5" customHeight="1" thickTop="1" thickBot="1" x14ac:dyDescent="0.4">
      <c r="A211" s="410" t="s">
        <v>67</v>
      </c>
      <c r="B211" s="410" t="s">
        <v>71</v>
      </c>
      <c r="C211" s="402" t="s">
        <v>85</v>
      </c>
      <c r="D211" s="402" t="s">
        <v>89</v>
      </c>
      <c r="E211" s="402" t="s">
        <v>85</v>
      </c>
      <c r="F211" s="402" t="s">
        <v>89</v>
      </c>
      <c r="G211" s="401" t="s">
        <v>85</v>
      </c>
      <c r="H211" s="402"/>
      <c r="I211" s="402"/>
      <c r="J211" s="407" t="s">
        <v>305</v>
      </c>
      <c r="K211" s="418"/>
      <c r="L211" s="418"/>
      <c r="M211" s="418"/>
      <c r="N211" s="418"/>
      <c r="O211" s="418"/>
      <c r="P211" s="418"/>
      <c r="Q211" s="418"/>
      <c r="R211" s="418"/>
      <c r="S211" s="418"/>
      <c r="T211" s="418"/>
      <c r="U211" s="414"/>
      <c r="V211" s="401"/>
      <c r="W211" s="410"/>
      <c r="X211" s="410"/>
      <c r="Y211" s="382" t="s">
        <v>70</v>
      </c>
    </row>
    <row r="212" spans="1:25" s="465" customFormat="1" ht="22.5" customHeight="1" thickTop="1" thickBot="1" x14ac:dyDescent="0.4">
      <c r="A212" s="462" t="s">
        <v>67</v>
      </c>
      <c r="B212" s="456" t="s">
        <v>71</v>
      </c>
      <c r="C212" s="456" t="s">
        <v>85</v>
      </c>
      <c r="D212" s="456" t="s">
        <v>91</v>
      </c>
      <c r="E212" s="456"/>
      <c r="F212" s="456"/>
      <c r="G212" s="456"/>
      <c r="H212" s="455"/>
      <c r="I212" s="455"/>
      <c r="J212" s="457" t="s">
        <v>306</v>
      </c>
      <c r="K212" s="463"/>
      <c r="L212" s="463"/>
      <c r="M212" s="463"/>
      <c r="N212" s="463"/>
      <c r="O212" s="463"/>
      <c r="P212" s="463"/>
      <c r="Q212" s="463"/>
      <c r="R212" s="463"/>
      <c r="S212" s="463"/>
      <c r="T212" s="463"/>
      <c r="U212" s="464"/>
      <c r="V212" s="456"/>
      <c r="W212" s="456"/>
      <c r="X212" s="456"/>
      <c r="Y212" s="460" t="s">
        <v>70</v>
      </c>
    </row>
    <row r="213" spans="1:25" s="465" customFormat="1" ht="22.5" customHeight="1" thickTop="1" thickBot="1" x14ac:dyDescent="0.4">
      <c r="A213" s="462"/>
      <c r="B213" s="462"/>
      <c r="C213" s="456"/>
      <c r="D213" s="456"/>
      <c r="E213" s="456"/>
      <c r="F213" s="456"/>
      <c r="G213" s="456"/>
      <c r="H213" s="455"/>
      <c r="I213" s="455"/>
      <c r="J213" s="457"/>
      <c r="K213" s="463"/>
      <c r="L213" s="463"/>
      <c r="M213" s="463"/>
      <c r="N213" s="463"/>
      <c r="O213" s="463"/>
      <c r="P213" s="463"/>
      <c r="Q213" s="463"/>
      <c r="R213" s="463"/>
      <c r="S213" s="463"/>
      <c r="T213" s="463"/>
      <c r="U213" s="464"/>
      <c r="V213" s="456"/>
      <c r="W213" s="462"/>
      <c r="X213" s="462"/>
      <c r="Y213" s="460"/>
    </row>
    <row r="214" spans="1:25" s="461" customFormat="1" ht="22.5" customHeight="1" thickTop="1" thickBot="1" x14ac:dyDescent="0.4">
      <c r="A214" s="454"/>
      <c r="B214" s="456"/>
      <c r="C214" s="456"/>
      <c r="D214" s="456"/>
      <c r="E214" s="456"/>
      <c r="F214" s="456"/>
      <c r="G214" s="456"/>
      <c r="H214" s="455"/>
      <c r="I214" s="455"/>
      <c r="J214" s="457"/>
      <c r="K214" s="463"/>
      <c r="L214" s="463"/>
      <c r="M214" s="463"/>
      <c r="N214" s="463"/>
      <c r="O214" s="463"/>
      <c r="P214" s="463"/>
      <c r="Q214" s="463"/>
      <c r="R214" s="463"/>
      <c r="S214" s="463"/>
      <c r="T214" s="463"/>
      <c r="U214" s="463"/>
      <c r="V214" s="456"/>
      <c r="W214" s="456"/>
      <c r="X214" s="456"/>
      <c r="Y214" s="460"/>
    </row>
    <row r="215" spans="1:25" s="166" customFormat="1" ht="22.5" customHeight="1" thickTop="1" thickBot="1" x14ac:dyDescent="0.4">
      <c r="A215" s="383" t="s">
        <v>67</v>
      </c>
      <c r="B215" s="384" t="s">
        <v>85</v>
      </c>
      <c r="C215" s="384"/>
      <c r="D215" s="384"/>
      <c r="E215" s="384"/>
      <c r="F215" s="384"/>
      <c r="G215" s="384"/>
      <c r="H215" s="385"/>
      <c r="I215" s="385"/>
      <c r="J215" s="386" t="s">
        <v>307</v>
      </c>
      <c r="K215" s="387"/>
      <c r="L215" s="387"/>
      <c r="M215" s="387"/>
      <c r="N215" s="387"/>
      <c r="O215" s="387"/>
      <c r="P215" s="387"/>
      <c r="Q215" s="387"/>
      <c r="R215" s="387"/>
      <c r="S215" s="387"/>
      <c r="T215" s="387"/>
      <c r="U215" s="388"/>
      <c r="V215" s="383"/>
      <c r="W215" s="383" t="s">
        <v>308</v>
      </c>
      <c r="X215" s="383"/>
      <c r="Y215" s="382" t="s">
        <v>70</v>
      </c>
    </row>
    <row r="216" spans="1:25" s="166" customFormat="1" ht="22.5" customHeight="1" thickTop="1" thickBot="1" x14ac:dyDescent="0.4">
      <c r="A216" s="389" t="s">
        <v>67</v>
      </c>
      <c r="B216" s="390" t="s">
        <v>85</v>
      </c>
      <c r="C216" s="390" t="s">
        <v>71</v>
      </c>
      <c r="D216" s="390"/>
      <c r="E216" s="390"/>
      <c r="F216" s="390"/>
      <c r="G216" s="390"/>
      <c r="H216" s="391"/>
      <c r="I216" s="391"/>
      <c r="J216" s="392" t="s">
        <v>309</v>
      </c>
      <c r="K216" s="393"/>
      <c r="L216" s="393"/>
      <c r="M216" s="393"/>
      <c r="N216" s="393"/>
      <c r="O216" s="393"/>
      <c r="P216" s="393"/>
      <c r="Q216" s="393"/>
      <c r="R216" s="393"/>
      <c r="S216" s="393"/>
      <c r="T216" s="393"/>
      <c r="U216" s="394"/>
      <c r="V216" s="390"/>
      <c r="W216" s="389" t="s">
        <v>310</v>
      </c>
      <c r="X216" s="390"/>
      <c r="Y216" s="382" t="s">
        <v>70</v>
      </c>
    </row>
    <row r="217" spans="1:25" s="166" customFormat="1" ht="22.5" customHeight="1" thickTop="1" thickBot="1" x14ac:dyDescent="0.4">
      <c r="A217" s="395" t="s">
        <v>67</v>
      </c>
      <c r="B217" s="396" t="s">
        <v>85</v>
      </c>
      <c r="C217" s="396" t="s">
        <v>71</v>
      </c>
      <c r="D217" s="396" t="s">
        <v>71</v>
      </c>
      <c r="E217" s="396"/>
      <c r="F217" s="396"/>
      <c r="G217" s="396"/>
      <c r="H217" s="397"/>
      <c r="I217" s="397"/>
      <c r="J217" s="398" t="s">
        <v>311</v>
      </c>
      <c r="K217" s="399"/>
      <c r="L217" s="399"/>
      <c r="M217" s="399"/>
      <c r="N217" s="399"/>
      <c r="O217" s="399"/>
      <c r="P217" s="399"/>
      <c r="Q217" s="399"/>
      <c r="R217" s="399"/>
      <c r="S217" s="399"/>
      <c r="T217" s="399"/>
      <c r="U217" s="400"/>
      <c r="V217" s="396"/>
      <c r="W217" s="395" t="s">
        <v>312</v>
      </c>
      <c r="X217" s="395"/>
      <c r="Y217" s="382" t="s">
        <v>70</v>
      </c>
    </row>
    <row r="218" spans="1:25" s="166" customFormat="1" ht="22.5" customHeight="1" thickTop="1" thickBot="1" x14ac:dyDescent="0.4">
      <c r="A218" s="406" t="s">
        <v>67</v>
      </c>
      <c r="B218" s="401" t="s">
        <v>85</v>
      </c>
      <c r="C218" s="401" t="s">
        <v>71</v>
      </c>
      <c r="D218" s="401" t="s">
        <v>71</v>
      </c>
      <c r="E218" s="401" t="s">
        <v>71</v>
      </c>
      <c r="F218" s="401"/>
      <c r="G218" s="401"/>
      <c r="H218" s="402"/>
      <c r="I218" s="402"/>
      <c r="J218" s="403" t="s">
        <v>313</v>
      </c>
      <c r="K218" s="404"/>
      <c r="L218" s="404"/>
      <c r="M218" s="404"/>
      <c r="N218" s="404"/>
      <c r="O218" s="404"/>
      <c r="P218" s="404"/>
      <c r="Q218" s="404"/>
      <c r="R218" s="404"/>
      <c r="S218" s="404"/>
      <c r="T218" s="404"/>
      <c r="U218" s="405"/>
      <c r="V218" s="401"/>
      <c r="W218" s="406" t="s">
        <v>314</v>
      </c>
      <c r="X218" s="406"/>
      <c r="Y218" s="382" t="s">
        <v>70</v>
      </c>
    </row>
    <row r="219" spans="1:25" ht="22.5" customHeight="1" thickTop="1" thickBot="1" x14ac:dyDescent="0.4">
      <c r="A219" s="410" t="s">
        <v>67</v>
      </c>
      <c r="B219" s="402" t="s">
        <v>85</v>
      </c>
      <c r="C219" s="402" t="s">
        <v>71</v>
      </c>
      <c r="D219" s="402" t="s">
        <v>71</v>
      </c>
      <c r="E219" s="402" t="s">
        <v>71</v>
      </c>
      <c r="F219" s="401" t="s">
        <v>71</v>
      </c>
      <c r="G219" s="402"/>
      <c r="H219" s="402"/>
      <c r="I219" s="402"/>
      <c r="J219" s="407" t="s">
        <v>315</v>
      </c>
      <c r="K219" s="408"/>
      <c r="L219" s="408"/>
      <c r="M219" s="408"/>
      <c r="N219" s="408"/>
      <c r="O219" s="408"/>
      <c r="P219" s="408"/>
      <c r="Q219" s="408"/>
      <c r="R219" s="408"/>
      <c r="S219" s="408"/>
      <c r="T219" s="408"/>
      <c r="U219" s="409"/>
      <c r="V219" s="401"/>
      <c r="W219" s="410" t="s">
        <v>316</v>
      </c>
      <c r="X219" s="410"/>
      <c r="Y219" s="382" t="s">
        <v>70</v>
      </c>
    </row>
    <row r="220" spans="1:25" ht="22.5" customHeight="1" thickTop="1" thickBot="1" x14ac:dyDescent="0.4">
      <c r="A220" s="410" t="s">
        <v>67</v>
      </c>
      <c r="B220" s="402" t="s">
        <v>85</v>
      </c>
      <c r="C220" s="402" t="s">
        <v>71</v>
      </c>
      <c r="D220" s="402" t="s">
        <v>71</v>
      </c>
      <c r="E220" s="402" t="s">
        <v>71</v>
      </c>
      <c r="F220" s="401" t="s">
        <v>85</v>
      </c>
      <c r="G220" s="402"/>
      <c r="H220" s="402"/>
      <c r="I220" s="402"/>
      <c r="J220" s="407" t="s">
        <v>317</v>
      </c>
      <c r="K220" s="408"/>
      <c r="L220" s="408"/>
      <c r="M220" s="408"/>
      <c r="N220" s="408"/>
      <c r="O220" s="408"/>
      <c r="P220" s="408"/>
      <c r="Q220" s="408"/>
      <c r="R220" s="408"/>
      <c r="S220" s="408"/>
      <c r="T220" s="408"/>
      <c r="U220" s="409"/>
      <c r="V220" s="401"/>
      <c r="W220" s="410" t="s">
        <v>318</v>
      </c>
      <c r="X220" s="410"/>
      <c r="Y220" s="382" t="s">
        <v>70</v>
      </c>
    </row>
    <row r="221" spans="1:25" ht="22.5" customHeight="1" thickTop="1" thickBot="1" x14ac:dyDescent="0.4">
      <c r="A221" s="410" t="s">
        <v>67</v>
      </c>
      <c r="B221" s="402" t="s">
        <v>85</v>
      </c>
      <c r="C221" s="402" t="s">
        <v>71</v>
      </c>
      <c r="D221" s="402" t="s">
        <v>71</v>
      </c>
      <c r="E221" s="402" t="s">
        <v>71</v>
      </c>
      <c r="F221" s="401" t="s">
        <v>87</v>
      </c>
      <c r="G221" s="402"/>
      <c r="H221" s="402"/>
      <c r="I221" s="402"/>
      <c r="J221" s="407" t="s">
        <v>319</v>
      </c>
      <c r="K221" s="408"/>
      <c r="L221" s="408"/>
      <c r="M221" s="408"/>
      <c r="N221" s="408"/>
      <c r="O221" s="408"/>
      <c r="P221" s="408"/>
      <c r="Q221" s="408"/>
      <c r="R221" s="408"/>
      <c r="S221" s="408"/>
      <c r="T221" s="408"/>
      <c r="U221" s="409"/>
      <c r="V221" s="401"/>
      <c r="W221" s="410" t="s">
        <v>320</v>
      </c>
      <c r="X221" s="410"/>
      <c r="Y221" s="382" t="s">
        <v>70</v>
      </c>
    </row>
    <row r="222" spans="1:25" ht="22.5" customHeight="1" thickTop="1" thickBot="1" x14ac:dyDescent="0.4">
      <c r="A222" s="410" t="s">
        <v>67</v>
      </c>
      <c r="B222" s="402" t="s">
        <v>85</v>
      </c>
      <c r="C222" s="402" t="s">
        <v>71</v>
      </c>
      <c r="D222" s="402" t="s">
        <v>71</v>
      </c>
      <c r="E222" s="402" t="s">
        <v>71</v>
      </c>
      <c r="F222" s="402" t="s">
        <v>87</v>
      </c>
      <c r="G222" s="401" t="s">
        <v>71</v>
      </c>
      <c r="H222" s="402"/>
      <c r="I222" s="402"/>
      <c r="J222" s="407" t="s">
        <v>321</v>
      </c>
      <c r="K222" s="404"/>
      <c r="L222" s="404"/>
      <c r="M222" s="404"/>
      <c r="N222" s="404"/>
      <c r="O222" s="404"/>
      <c r="P222" s="404"/>
      <c r="Q222" s="404"/>
      <c r="R222" s="404"/>
      <c r="S222" s="404"/>
      <c r="T222" s="404"/>
      <c r="U222" s="405"/>
      <c r="V222" s="401"/>
      <c r="W222" s="410" t="s">
        <v>322</v>
      </c>
      <c r="X222" s="410"/>
      <c r="Y222" s="382" t="s">
        <v>70</v>
      </c>
    </row>
    <row r="223" spans="1:25" s="166" customFormat="1" ht="22.5" customHeight="1" thickTop="1" thickBot="1" x14ac:dyDescent="0.4">
      <c r="A223" s="406" t="s">
        <v>67</v>
      </c>
      <c r="B223" s="401" t="s">
        <v>85</v>
      </c>
      <c r="C223" s="401" t="s">
        <v>71</v>
      </c>
      <c r="D223" s="401" t="s">
        <v>71</v>
      </c>
      <c r="E223" s="401" t="s">
        <v>85</v>
      </c>
      <c r="F223" s="401"/>
      <c r="G223" s="401"/>
      <c r="H223" s="402"/>
      <c r="I223" s="402"/>
      <c r="J223" s="403" t="s">
        <v>323</v>
      </c>
      <c r="K223" s="404"/>
      <c r="L223" s="404"/>
      <c r="M223" s="404"/>
      <c r="N223" s="404"/>
      <c r="O223" s="404"/>
      <c r="P223" s="404"/>
      <c r="Q223" s="404"/>
      <c r="R223" s="404"/>
      <c r="S223" s="404"/>
      <c r="T223" s="404"/>
      <c r="U223" s="405"/>
      <c r="V223" s="401"/>
      <c r="W223" s="406" t="s">
        <v>324</v>
      </c>
      <c r="X223" s="406"/>
      <c r="Y223" s="382" t="s">
        <v>70</v>
      </c>
    </row>
    <row r="224" spans="1:25" ht="22.5" customHeight="1" thickTop="1" thickBot="1" x14ac:dyDescent="0.4">
      <c r="A224" s="410" t="s">
        <v>67</v>
      </c>
      <c r="B224" s="402" t="s">
        <v>85</v>
      </c>
      <c r="C224" s="402" t="s">
        <v>71</v>
      </c>
      <c r="D224" s="402" t="s">
        <v>71</v>
      </c>
      <c r="E224" s="402" t="s">
        <v>85</v>
      </c>
      <c r="F224" s="401" t="s">
        <v>71</v>
      </c>
      <c r="G224" s="402"/>
      <c r="H224" s="402"/>
      <c r="I224" s="402"/>
      <c r="J224" s="407" t="s">
        <v>325</v>
      </c>
      <c r="K224" s="408"/>
      <c r="L224" s="408"/>
      <c r="M224" s="408"/>
      <c r="N224" s="408"/>
      <c r="O224" s="408"/>
      <c r="P224" s="408"/>
      <c r="Q224" s="408"/>
      <c r="R224" s="408"/>
      <c r="S224" s="408"/>
      <c r="T224" s="408"/>
      <c r="U224" s="409"/>
      <c r="V224" s="401"/>
      <c r="W224" s="410" t="s">
        <v>326</v>
      </c>
      <c r="X224" s="410"/>
      <c r="Y224" s="382" t="s">
        <v>70</v>
      </c>
    </row>
    <row r="225" spans="1:25" s="465" customFormat="1" ht="22.5" customHeight="1" thickTop="1" thickBot="1" x14ac:dyDescent="0.4">
      <c r="A225" s="462" t="s">
        <v>67</v>
      </c>
      <c r="B225" s="456" t="s">
        <v>85</v>
      </c>
      <c r="C225" s="456" t="s">
        <v>85</v>
      </c>
      <c r="D225" s="456"/>
      <c r="E225" s="456"/>
      <c r="F225" s="456"/>
      <c r="G225" s="456"/>
      <c r="H225" s="455"/>
      <c r="I225" s="455"/>
      <c r="J225" s="457" t="s">
        <v>327</v>
      </c>
      <c r="K225" s="463"/>
      <c r="L225" s="463"/>
      <c r="M225" s="463"/>
      <c r="N225" s="463"/>
      <c r="O225" s="463"/>
      <c r="P225" s="463"/>
      <c r="Q225" s="463"/>
      <c r="R225" s="463"/>
      <c r="S225" s="463"/>
      <c r="T225" s="463"/>
      <c r="U225" s="464"/>
      <c r="V225" s="456"/>
      <c r="W225" s="456" t="s">
        <v>328</v>
      </c>
      <c r="X225" s="456"/>
      <c r="Y225" s="460" t="s">
        <v>70</v>
      </c>
    </row>
    <row r="226" spans="1:25" s="465" customFormat="1" ht="22.5" customHeight="1" thickTop="1" thickBot="1" x14ac:dyDescent="0.4">
      <c r="A226" s="462"/>
      <c r="B226" s="456"/>
      <c r="C226" s="456"/>
      <c r="D226" s="456"/>
      <c r="E226" s="456"/>
      <c r="F226" s="456"/>
      <c r="G226" s="456"/>
      <c r="H226" s="455"/>
      <c r="I226" s="455"/>
      <c r="J226" s="457"/>
      <c r="K226" s="463"/>
      <c r="L226" s="463"/>
      <c r="M226" s="463"/>
      <c r="N226" s="463"/>
      <c r="O226" s="463"/>
      <c r="P226" s="463"/>
      <c r="Q226" s="463"/>
      <c r="R226" s="463"/>
      <c r="S226" s="463"/>
      <c r="T226" s="463"/>
      <c r="U226" s="464"/>
      <c r="V226" s="456"/>
      <c r="W226" s="462"/>
      <c r="X226" s="462"/>
      <c r="Y226" s="460"/>
    </row>
    <row r="227" spans="1:25" s="465" customFormat="1" ht="22.5" customHeight="1" thickTop="1" thickBot="1" x14ac:dyDescent="0.4">
      <c r="A227" s="462"/>
      <c r="B227" s="456"/>
      <c r="C227" s="456"/>
      <c r="D227" s="456"/>
      <c r="E227" s="456"/>
      <c r="F227" s="456"/>
      <c r="G227" s="456"/>
      <c r="H227" s="455"/>
      <c r="I227" s="455"/>
      <c r="J227" s="457"/>
      <c r="K227" s="463"/>
      <c r="L227" s="463"/>
      <c r="M227" s="463"/>
      <c r="N227" s="463"/>
      <c r="O227" s="463"/>
      <c r="P227" s="463"/>
      <c r="Q227" s="463"/>
      <c r="R227" s="463"/>
      <c r="S227" s="463"/>
      <c r="T227" s="463"/>
      <c r="U227" s="464"/>
      <c r="V227" s="456"/>
      <c r="W227" s="462"/>
      <c r="X227" s="462"/>
      <c r="Y227" s="460"/>
    </row>
    <row r="228" spans="1:25" s="465" customFormat="1" ht="22.5" customHeight="1" thickTop="1" thickBot="1" x14ac:dyDescent="0.4">
      <c r="A228" s="462"/>
      <c r="B228" s="456"/>
      <c r="C228" s="456"/>
      <c r="D228" s="456"/>
      <c r="E228" s="456"/>
      <c r="F228" s="456"/>
      <c r="G228" s="456"/>
      <c r="H228" s="455"/>
      <c r="I228" s="455"/>
      <c r="J228" s="457"/>
      <c r="K228" s="463"/>
      <c r="L228" s="463"/>
      <c r="M228" s="463"/>
      <c r="N228" s="463"/>
      <c r="O228" s="463"/>
      <c r="P228" s="463"/>
      <c r="Q228" s="463"/>
      <c r="R228" s="463"/>
      <c r="S228" s="463"/>
      <c r="T228" s="463"/>
      <c r="U228" s="464"/>
      <c r="V228" s="462"/>
      <c r="W228" s="462"/>
      <c r="X228" s="462"/>
      <c r="Y228" s="460"/>
    </row>
    <row r="229" spans="1:25" s="166" customFormat="1" ht="22.5" customHeight="1" thickTop="1" thickBot="1" x14ac:dyDescent="0.4">
      <c r="A229" s="389" t="s">
        <v>67</v>
      </c>
      <c r="B229" s="390" t="s">
        <v>85</v>
      </c>
      <c r="C229" s="390" t="s">
        <v>87</v>
      </c>
      <c r="D229" s="390"/>
      <c r="E229" s="390"/>
      <c r="F229" s="390"/>
      <c r="G229" s="390"/>
      <c r="H229" s="391"/>
      <c r="I229" s="391"/>
      <c r="J229" s="392" t="s">
        <v>329</v>
      </c>
      <c r="K229" s="421"/>
      <c r="L229" s="421"/>
      <c r="M229" s="421"/>
      <c r="N229" s="421"/>
      <c r="O229" s="421"/>
      <c r="P229" s="421"/>
      <c r="Q229" s="421"/>
      <c r="R229" s="421"/>
      <c r="S229" s="421"/>
      <c r="T229" s="421"/>
      <c r="U229" s="394"/>
      <c r="V229" s="390"/>
      <c r="W229" s="390" t="s">
        <v>330</v>
      </c>
      <c r="X229" s="390"/>
      <c r="Y229" s="382" t="s">
        <v>70</v>
      </c>
    </row>
    <row r="230" spans="1:25" s="166" customFormat="1" ht="22.5" customHeight="1" thickTop="1" thickBot="1" x14ac:dyDescent="0.4">
      <c r="A230" s="396" t="s">
        <v>67</v>
      </c>
      <c r="B230" s="396" t="s">
        <v>85</v>
      </c>
      <c r="C230" s="396" t="s">
        <v>87</v>
      </c>
      <c r="D230" s="396" t="s">
        <v>71</v>
      </c>
      <c r="E230" s="396"/>
      <c r="F230" s="396"/>
      <c r="G230" s="396"/>
      <c r="H230" s="397"/>
      <c r="I230" s="397"/>
      <c r="J230" s="398" t="s">
        <v>331</v>
      </c>
      <c r="K230" s="416"/>
      <c r="L230" s="416"/>
      <c r="M230" s="416"/>
      <c r="N230" s="416"/>
      <c r="O230" s="416"/>
      <c r="P230" s="416"/>
      <c r="Q230" s="416"/>
      <c r="R230" s="416"/>
      <c r="S230" s="416"/>
      <c r="T230" s="416"/>
      <c r="U230" s="400"/>
      <c r="V230" s="396"/>
      <c r="W230" s="395" t="s">
        <v>332</v>
      </c>
      <c r="X230" s="395" t="s">
        <v>333</v>
      </c>
      <c r="Y230" s="382" t="s">
        <v>70</v>
      </c>
    </row>
    <row r="231" spans="1:25" s="166" customFormat="1" ht="22.5" customHeight="1" thickTop="1" thickBot="1" x14ac:dyDescent="0.4">
      <c r="A231" s="406" t="s">
        <v>67</v>
      </c>
      <c r="B231" s="401" t="s">
        <v>85</v>
      </c>
      <c r="C231" s="401" t="s">
        <v>87</v>
      </c>
      <c r="D231" s="401" t="s">
        <v>71</v>
      </c>
      <c r="E231" s="401" t="s">
        <v>71</v>
      </c>
      <c r="F231" s="401"/>
      <c r="G231" s="401"/>
      <c r="H231" s="402"/>
      <c r="I231" s="402"/>
      <c r="J231" s="403" t="s">
        <v>334</v>
      </c>
      <c r="K231" s="419"/>
      <c r="L231" s="419"/>
      <c r="M231" s="419"/>
      <c r="N231" s="419"/>
      <c r="O231" s="419"/>
      <c r="P231" s="419"/>
      <c r="Q231" s="419"/>
      <c r="R231" s="419"/>
      <c r="S231" s="419"/>
      <c r="T231" s="419"/>
      <c r="U231" s="405"/>
      <c r="V231" s="406"/>
      <c r="W231" s="406" t="s">
        <v>335</v>
      </c>
      <c r="X231" s="406" t="s">
        <v>336</v>
      </c>
      <c r="Y231" s="382" t="s">
        <v>70</v>
      </c>
    </row>
    <row r="232" spans="1:25" s="166" customFormat="1" ht="22.5" customHeight="1" thickTop="1" thickBot="1" x14ac:dyDescent="0.4">
      <c r="A232" s="406" t="s">
        <v>67</v>
      </c>
      <c r="B232" s="401" t="s">
        <v>85</v>
      </c>
      <c r="C232" s="401" t="s">
        <v>87</v>
      </c>
      <c r="D232" s="401" t="s">
        <v>71</v>
      </c>
      <c r="E232" s="401" t="s">
        <v>85</v>
      </c>
      <c r="F232" s="401"/>
      <c r="G232" s="401"/>
      <c r="H232" s="402"/>
      <c r="I232" s="402"/>
      <c r="J232" s="403" t="s">
        <v>337</v>
      </c>
      <c r="K232" s="419"/>
      <c r="L232" s="419"/>
      <c r="M232" s="419"/>
      <c r="N232" s="419"/>
      <c r="O232" s="419"/>
      <c r="P232" s="419"/>
      <c r="Q232" s="419"/>
      <c r="R232" s="419"/>
      <c r="S232" s="419"/>
      <c r="T232" s="419"/>
      <c r="U232" s="405"/>
      <c r="V232" s="401"/>
      <c r="W232" s="406" t="s">
        <v>338</v>
      </c>
      <c r="X232" s="406"/>
      <c r="Y232" s="382" t="s">
        <v>70</v>
      </c>
    </row>
    <row r="233" spans="1:25" s="166" customFormat="1" ht="22.5" customHeight="1" thickTop="1" thickBot="1" x14ac:dyDescent="0.4">
      <c r="A233" s="395" t="s">
        <v>67</v>
      </c>
      <c r="B233" s="396" t="s">
        <v>85</v>
      </c>
      <c r="C233" s="396" t="s">
        <v>87</v>
      </c>
      <c r="D233" s="396" t="s">
        <v>85</v>
      </c>
      <c r="E233" s="396"/>
      <c r="F233" s="396"/>
      <c r="G233" s="396"/>
      <c r="H233" s="397"/>
      <c r="I233" s="397"/>
      <c r="J233" s="398" t="s">
        <v>339</v>
      </c>
      <c r="K233" s="416"/>
      <c r="L233" s="416"/>
      <c r="M233" s="416"/>
      <c r="N233" s="416"/>
      <c r="O233" s="416"/>
      <c r="P233" s="416"/>
      <c r="Q233" s="416"/>
      <c r="R233" s="416"/>
      <c r="S233" s="416"/>
      <c r="T233" s="416"/>
      <c r="U233" s="400"/>
      <c r="V233" s="396"/>
      <c r="W233" s="395" t="s">
        <v>340</v>
      </c>
      <c r="X233" s="395"/>
      <c r="Y233" s="382" t="s">
        <v>70</v>
      </c>
    </row>
    <row r="234" spans="1:25" s="166" customFormat="1" ht="22.5" customHeight="1" thickTop="1" thickBot="1" x14ac:dyDescent="0.4">
      <c r="A234" s="395" t="s">
        <v>67</v>
      </c>
      <c r="B234" s="396" t="s">
        <v>85</v>
      </c>
      <c r="C234" s="396" t="s">
        <v>87</v>
      </c>
      <c r="D234" s="396" t="s">
        <v>87</v>
      </c>
      <c r="E234" s="396"/>
      <c r="F234" s="396"/>
      <c r="G234" s="396"/>
      <c r="H234" s="397"/>
      <c r="I234" s="397"/>
      <c r="J234" s="398" t="s">
        <v>341</v>
      </c>
      <c r="K234" s="416"/>
      <c r="L234" s="416"/>
      <c r="M234" s="416"/>
      <c r="N234" s="416"/>
      <c r="O234" s="416"/>
      <c r="P234" s="416"/>
      <c r="Q234" s="416"/>
      <c r="R234" s="416"/>
      <c r="S234" s="416"/>
      <c r="T234" s="416"/>
      <c r="U234" s="400"/>
      <c r="V234" s="396"/>
      <c r="W234" s="395" t="s">
        <v>342</v>
      </c>
      <c r="X234" s="395" t="s">
        <v>343</v>
      </c>
      <c r="Y234" s="382" t="s">
        <v>70</v>
      </c>
    </row>
    <row r="235" spans="1:25" s="166" customFormat="1" ht="22.5" customHeight="1" thickTop="1" thickBot="1" x14ac:dyDescent="0.4">
      <c r="A235" s="389" t="s">
        <v>67</v>
      </c>
      <c r="B235" s="390" t="s">
        <v>85</v>
      </c>
      <c r="C235" s="390" t="s">
        <v>89</v>
      </c>
      <c r="D235" s="390"/>
      <c r="E235" s="390"/>
      <c r="F235" s="390"/>
      <c r="G235" s="390"/>
      <c r="H235" s="391"/>
      <c r="I235" s="391"/>
      <c r="J235" s="392" t="s">
        <v>344</v>
      </c>
      <c r="K235" s="421"/>
      <c r="L235" s="421"/>
      <c r="M235" s="421"/>
      <c r="N235" s="421"/>
      <c r="O235" s="421"/>
      <c r="P235" s="421"/>
      <c r="Q235" s="421"/>
      <c r="R235" s="421"/>
      <c r="S235" s="421"/>
      <c r="T235" s="421"/>
      <c r="U235" s="394"/>
      <c r="V235" s="390"/>
      <c r="W235" s="390" t="s">
        <v>345</v>
      </c>
      <c r="X235" s="390"/>
      <c r="Y235" s="382" t="s">
        <v>70</v>
      </c>
    </row>
    <row r="236" spans="1:25" s="166" customFormat="1" ht="22.5" customHeight="1" thickTop="1" thickBot="1" x14ac:dyDescent="0.4">
      <c r="A236" s="395" t="s">
        <v>67</v>
      </c>
      <c r="B236" s="396" t="s">
        <v>85</v>
      </c>
      <c r="C236" s="396" t="s">
        <v>89</v>
      </c>
      <c r="D236" s="396" t="s">
        <v>71</v>
      </c>
      <c r="E236" s="396"/>
      <c r="F236" s="396"/>
      <c r="G236" s="396"/>
      <c r="H236" s="397"/>
      <c r="I236" s="397"/>
      <c r="J236" s="398" t="s">
        <v>346</v>
      </c>
      <c r="K236" s="416"/>
      <c r="L236" s="416"/>
      <c r="M236" s="416"/>
      <c r="N236" s="416"/>
      <c r="O236" s="416"/>
      <c r="P236" s="416"/>
      <c r="Q236" s="416"/>
      <c r="R236" s="416"/>
      <c r="S236" s="416"/>
      <c r="T236" s="416"/>
      <c r="U236" s="400"/>
      <c r="V236" s="396"/>
      <c r="W236" s="395" t="s">
        <v>347</v>
      </c>
      <c r="X236" s="395" t="s">
        <v>348</v>
      </c>
      <c r="Y236" s="382" t="s">
        <v>70</v>
      </c>
    </row>
    <row r="237" spans="1:25" s="166" customFormat="1" ht="22.5" customHeight="1" thickTop="1" thickBot="1" x14ac:dyDescent="0.4">
      <c r="A237" s="406" t="s">
        <v>67</v>
      </c>
      <c r="B237" s="401" t="s">
        <v>85</v>
      </c>
      <c r="C237" s="401" t="s">
        <v>89</v>
      </c>
      <c r="D237" s="401" t="s">
        <v>71</v>
      </c>
      <c r="E237" s="401" t="s">
        <v>71</v>
      </c>
      <c r="F237" s="401"/>
      <c r="G237" s="401"/>
      <c r="H237" s="402"/>
      <c r="I237" s="402"/>
      <c r="J237" s="403" t="s">
        <v>349</v>
      </c>
      <c r="K237" s="419"/>
      <c r="L237" s="419"/>
      <c r="M237" s="419"/>
      <c r="N237" s="419"/>
      <c r="O237" s="419"/>
      <c r="P237" s="419"/>
      <c r="Q237" s="419"/>
      <c r="R237" s="419"/>
      <c r="S237" s="419"/>
      <c r="T237" s="419"/>
      <c r="U237" s="405"/>
      <c r="V237" s="406"/>
      <c r="W237" s="406" t="s">
        <v>350</v>
      </c>
      <c r="X237" s="406" t="s">
        <v>336</v>
      </c>
      <c r="Y237" s="382" t="s">
        <v>70</v>
      </c>
    </row>
    <row r="238" spans="1:25" ht="22.5" customHeight="1" thickTop="1" thickBot="1" x14ac:dyDescent="0.4">
      <c r="A238" s="410" t="s">
        <v>67</v>
      </c>
      <c r="B238" s="402" t="s">
        <v>85</v>
      </c>
      <c r="C238" s="402" t="s">
        <v>89</v>
      </c>
      <c r="D238" s="402" t="s">
        <v>71</v>
      </c>
      <c r="E238" s="402" t="s">
        <v>71</v>
      </c>
      <c r="F238" s="401" t="s">
        <v>71</v>
      </c>
      <c r="G238" s="402"/>
      <c r="H238" s="402"/>
      <c r="I238" s="402"/>
      <c r="J238" s="407" t="s">
        <v>351</v>
      </c>
      <c r="K238" s="420"/>
      <c r="L238" s="420"/>
      <c r="M238" s="420"/>
      <c r="N238" s="420"/>
      <c r="O238" s="420"/>
      <c r="P238" s="420"/>
      <c r="Q238" s="420"/>
      <c r="R238" s="420"/>
      <c r="S238" s="420"/>
      <c r="T238" s="420"/>
      <c r="U238" s="409"/>
      <c r="V238" s="402"/>
      <c r="W238" s="410" t="s">
        <v>352</v>
      </c>
      <c r="X238" s="410"/>
      <c r="Y238" s="382" t="s">
        <v>70</v>
      </c>
    </row>
    <row r="239" spans="1:25" ht="22.5" customHeight="1" thickTop="1" thickBot="1" x14ac:dyDescent="0.4">
      <c r="A239" s="410" t="s">
        <v>67</v>
      </c>
      <c r="B239" s="402" t="s">
        <v>85</v>
      </c>
      <c r="C239" s="402" t="s">
        <v>89</v>
      </c>
      <c r="D239" s="402" t="s">
        <v>71</v>
      </c>
      <c r="E239" s="402" t="s">
        <v>71</v>
      </c>
      <c r="F239" s="401" t="s">
        <v>85</v>
      </c>
      <c r="G239" s="402"/>
      <c r="H239" s="402"/>
      <c r="I239" s="402"/>
      <c r="J239" s="407" t="s">
        <v>353</v>
      </c>
      <c r="K239" s="420"/>
      <c r="L239" s="420"/>
      <c r="M239" s="420"/>
      <c r="N239" s="420"/>
      <c r="O239" s="420"/>
      <c r="P239" s="420"/>
      <c r="Q239" s="420"/>
      <c r="R239" s="420"/>
      <c r="S239" s="420"/>
      <c r="T239" s="420"/>
      <c r="U239" s="409"/>
      <c r="V239" s="410"/>
      <c r="W239" s="410" t="s">
        <v>354</v>
      </c>
      <c r="X239" s="410"/>
      <c r="Y239" s="382" t="s">
        <v>70</v>
      </c>
    </row>
    <row r="240" spans="1:25" s="166" customFormat="1" ht="22.5" customHeight="1" thickTop="1" thickBot="1" x14ac:dyDescent="0.4">
      <c r="A240" s="406" t="s">
        <v>67</v>
      </c>
      <c r="B240" s="401" t="s">
        <v>85</v>
      </c>
      <c r="C240" s="401" t="s">
        <v>89</v>
      </c>
      <c r="D240" s="401" t="s">
        <v>71</v>
      </c>
      <c r="E240" s="401" t="s">
        <v>85</v>
      </c>
      <c r="F240" s="401"/>
      <c r="G240" s="401"/>
      <c r="H240" s="402"/>
      <c r="I240" s="402"/>
      <c r="J240" s="403" t="s">
        <v>355</v>
      </c>
      <c r="K240" s="419"/>
      <c r="L240" s="419"/>
      <c r="M240" s="419"/>
      <c r="N240" s="419"/>
      <c r="O240" s="419"/>
      <c r="P240" s="419"/>
      <c r="Q240" s="419"/>
      <c r="R240" s="419"/>
      <c r="S240" s="419"/>
      <c r="T240" s="419"/>
      <c r="U240" s="405"/>
      <c r="V240" s="406"/>
      <c r="W240" s="406" t="s">
        <v>356</v>
      </c>
      <c r="X240" s="406"/>
      <c r="Y240" s="382" t="s">
        <v>70</v>
      </c>
    </row>
    <row r="241" spans="1:25" ht="22.5" customHeight="1" thickTop="1" thickBot="1" x14ac:dyDescent="0.4">
      <c r="A241" s="410" t="s">
        <v>67</v>
      </c>
      <c r="B241" s="402" t="s">
        <v>85</v>
      </c>
      <c r="C241" s="402" t="s">
        <v>89</v>
      </c>
      <c r="D241" s="402" t="s">
        <v>71</v>
      </c>
      <c r="E241" s="402" t="s">
        <v>85</v>
      </c>
      <c r="F241" s="401" t="s">
        <v>71</v>
      </c>
      <c r="G241" s="402"/>
      <c r="H241" s="402"/>
      <c r="I241" s="402"/>
      <c r="J241" s="407" t="s">
        <v>357</v>
      </c>
      <c r="K241" s="420"/>
      <c r="L241" s="420"/>
      <c r="M241" s="420"/>
      <c r="N241" s="420"/>
      <c r="O241" s="420"/>
      <c r="P241" s="420"/>
      <c r="Q241" s="420"/>
      <c r="R241" s="420"/>
      <c r="S241" s="420"/>
      <c r="T241" s="420"/>
      <c r="U241" s="409"/>
      <c r="V241" s="410"/>
      <c r="W241" s="410" t="s">
        <v>358</v>
      </c>
      <c r="X241" s="410"/>
      <c r="Y241" s="382" t="s">
        <v>70</v>
      </c>
    </row>
    <row r="242" spans="1:25" ht="22.5" customHeight="1" thickTop="1" thickBot="1" x14ac:dyDescent="0.4">
      <c r="A242" s="410" t="s">
        <v>67</v>
      </c>
      <c r="B242" s="402" t="s">
        <v>85</v>
      </c>
      <c r="C242" s="402" t="s">
        <v>89</v>
      </c>
      <c r="D242" s="402" t="s">
        <v>71</v>
      </c>
      <c r="E242" s="402" t="s">
        <v>85</v>
      </c>
      <c r="F242" s="401" t="s">
        <v>85</v>
      </c>
      <c r="G242" s="402"/>
      <c r="H242" s="402"/>
      <c r="I242" s="402"/>
      <c r="J242" s="407" t="s">
        <v>359</v>
      </c>
      <c r="K242" s="420"/>
      <c r="L242" s="420"/>
      <c r="M242" s="420"/>
      <c r="N242" s="420"/>
      <c r="O242" s="420"/>
      <c r="P242" s="420"/>
      <c r="Q242" s="420"/>
      <c r="R242" s="420"/>
      <c r="S242" s="420"/>
      <c r="T242" s="420"/>
      <c r="U242" s="409"/>
      <c r="V242" s="410"/>
      <c r="W242" s="410" t="s">
        <v>360</v>
      </c>
      <c r="X242" s="410"/>
      <c r="Y242" s="382" t="s">
        <v>70</v>
      </c>
    </row>
    <row r="243" spans="1:25" ht="22.5" customHeight="1" thickTop="1" thickBot="1" x14ac:dyDescent="0.4">
      <c r="A243" s="410" t="s">
        <v>67</v>
      </c>
      <c r="B243" s="402" t="s">
        <v>85</v>
      </c>
      <c r="C243" s="402" t="s">
        <v>89</v>
      </c>
      <c r="D243" s="402" t="s">
        <v>71</v>
      </c>
      <c r="E243" s="402" t="s">
        <v>85</v>
      </c>
      <c r="F243" s="401" t="s">
        <v>87</v>
      </c>
      <c r="G243" s="402"/>
      <c r="H243" s="402"/>
      <c r="I243" s="402"/>
      <c r="J243" s="407" t="s">
        <v>361</v>
      </c>
      <c r="K243" s="420"/>
      <c r="L243" s="420"/>
      <c r="M243" s="420"/>
      <c r="N243" s="420"/>
      <c r="O243" s="420"/>
      <c r="P243" s="420"/>
      <c r="Q243" s="420"/>
      <c r="R243" s="420"/>
      <c r="S243" s="420"/>
      <c r="T243" s="420"/>
      <c r="U243" s="409"/>
      <c r="V243" s="410"/>
      <c r="W243" s="410" t="s">
        <v>362</v>
      </c>
      <c r="X243" s="410"/>
      <c r="Y243" s="382" t="s">
        <v>70</v>
      </c>
    </row>
    <row r="244" spans="1:25" ht="22.5" customHeight="1" thickTop="1" thickBot="1" x14ac:dyDescent="0.4">
      <c r="A244" s="410" t="s">
        <v>67</v>
      </c>
      <c r="B244" s="402" t="s">
        <v>85</v>
      </c>
      <c r="C244" s="402" t="s">
        <v>89</v>
      </c>
      <c r="D244" s="402" t="s">
        <v>71</v>
      </c>
      <c r="E244" s="402" t="s">
        <v>85</v>
      </c>
      <c r="F244" s="401" t="s">
        <v>89</v>
      </c>
      <c r="G244" s="402"/>
      <c r="H244" s="402"/>
      <c r="I244" s="402"/>
      <c r="J244" s="407" t="s">
        <v>363</v>
      </c>
      <c r="K244" s="420"/>
      <c r="L244" s="420"/>
      <c r="M244" s="420"/>
      <c r="N244" s="420"/>
      <c r="O244" s="420"/>
      <c r="P244" s="420"/>
      <c r="Q244" s="420"/>
      <c r="R244" s="420"/>
      <c r="S244" s="420"/>
      <c r="T244" s="420"/>
      <c r="U244" s="409"/>
      <c r="V244" s="410"/>
      <c r="W244" s="410" t="s">
        <v>364</v>
      </c>
      <c r="X244" s="410"/>
      <c r="Y244" s="382" t="s">
        <v>70</v>
      </c>
    </row>
    <row r="245" spans="1:25" ht="22.5" customHeight="1" thickTop="1" thickBot="1" x14ac:dyDescent="0.4">
      <c r="A245" s="410" t="s">
        <v>67</v>
      </c>
      <c r="B245" s="402" t="s">
        <v>85</v>
      </c>
      <c r="C245" s="402" t="s">
        <v>89</v>
      </c>
      <c r="D245" s="402" t="s">
        <v>71</v>
      </c>
      <c r="E245" s="402" t="s">
        <v>85</v>
      </c>
      <c r="F245" s="401" t="s">
        <v>91</v>
      </c>
      <c r="G245" s="402"/>
      <c r="H245" s="402"/>
      <c r="I245" s="402"/>
      <c r="J245" s="407" t="s">
        <v>365</v>
      </c>
      <c r="K245" s="420"/>
      <c r="L245" s="420"/>
      <c r="M245" s="420"/>
      <c r="N245" s="420"/>
      <c r="O245" s="420"/>
      <c r="P245" s="420"/>
      <c r="Q245" s="420"/>
      <c r="R245" s="420"/>
      <c r="S245" s="420"/>
      <c r="T245" s="420"/>
      <c r="U245" s="409"/>
      <c r="V245" s="410"/>
      <c r="W245" s="410" t="s">
        <v>366</v>
      </c>
      <c r="X245" s="410" t="s">
        <v>367</v>
      </c>
      <c r="Y245" s="382" t="s">
        <v>70</v>
      </c>
    </row>
    <row r="246" spans="1:25" s="166" customFormat="1" ht="22.5" customHeight="1" thickTop="1" thickBot="1" x14ac:dyDescent="0.4">
      <c r="A246" s="406" t="s">
        <v>67</v>
      </c>
      <c r="B246" s="401" t="s">
        <v>85</v>
      </c>
      <c r="C246" s="401" t="s">
        <v>89</v>
      </c>
      <c r="D246" s="401" t="s">
        <v>71</v>
      </c>
      <c r="E246" s="401" t="s">
        <v>87</v>
      </c>
      <c r="F246" s="401"/>
      <c r="G246" s="401"/>
      <c r="H246" s="402"/>
      <c r="I246" s="402"/>
      <c r="J246" s="403" t="s">
        <v>368</v>
      </c>
      <c r="K246" s="419"/>
      <c r="L246" s="419"/>
      <c r="M246" s="419"/>
      <c r="N246" s="419"/>
      <c r="O246" s="419"/>
      <c r="P246" s="419"/>
      <c r="Q246" s="419"/>
      <c r="R246" s="419"/>
      <c r="S246" s="419"/>
      <c r="T246" s="419"/>
      <c r="U246" s="405"/>
      <c r="V246" s="406"/>
      <c r="W246" s="406" t="s">
        <v>369</v>
      </c>
      <c r="X246" s="406"/>
      <c r="Y246" s="382" t="s">
        <v>70</v>
      </c>
    </row>
    <row r="247" spans="1:25" s="166" customFormat="1" ht="22.5" customHeight="1" thickTop="1" thickBot="1" x14ac:dyDescent="0.4">
      <c r="A247" s="395" t="s">
        <v>67</v>
      </c>
      <c r="B247" s="396" t="s">
        <v>85</v>
      </c>
      <c r="C247" s="396" t="s">
        <v>89</v>
      </c>
      <c r="D247" s="396" t="s">
        <v>85</v>
      </c>
      <c r="E247" s="396"/>
      <c r="F247" s="396"/>
      <c r="G247" s="396"/>
      <c r="H247" s="397"/>
      <c r="I247" s="397"/>
      <c r="J247" s="398" t="s">
        <v>370</v>
      </c>
      <c r="K247" s="416"/>
      <c r="L247" s="416"/>
      <c r="M247" s="416"/>
      <c r="N247" s="416"/>
      <c r="O247" s="416"/>
      <c r="P247" s="416"/>
      <c r="Q247" s="416"/>
      <c r="R247" s="416"/>
      <c r="S247" s="416"/>
      <c r="T247" s="416"/>
      <c r="U247" s="400"/>
      <c r="V247" s="396"/>
      <c r="W247" s="395" t="s">
        <v>371</v>
      </c>
      <c r="X247" s="395" t="s">
        <v>372</v>
      </c>
      <c r="Y247" s="382" t="s">
        <v>70</v>
      </c>
    </row>
    <row r="248" spans="1:25" s="166" customFormat="1" ht="22.5" customHeight="1" thickTop="1" thickBot="1" x14ac:dyDescent="0.4">
      <c r="A248" s="406" t="s">
        <v>67</v>
      </c>
      <c r="B248" s="401" t="s">
        <v>85</v>
      </c>
      <c r="C248" s="401" t="s">
        <v>89</v>
      </c>
      <c r="D248" s="401" t="s">
        <v>85</v>
      </c>
      <c r="E248" s="401" t="s">
        <v>71</v>
      </c>
      <c r="F248" s="401"/>
      <c r="G248" s="401"/>
      <c r="H248" s="402"/>
      <c r="I248" s="402"/>
      <c r="J248" s="403" t="s">
        <v>373</v>
      </c>
      <c r="K248" s="422"/>
      <c r="L248" s="422"/>
      <c r="M248" s="422"/>
      <c r="N248" s="422"/>
      <c r="O248" s="422"/>
      <c r="P248" s="422"/>
      <c r="Q248" s="422"/>
      <c r="R248" s="422"/>
      <c r="S248" s="422"/>
      <c r="T248" s="422"/>
      <c r="U248" s="423"/>
      <c r="V248" s="401"/>
      <c r="W248" s="406" t="s">
        <v>374</v>
      </c>
      <c r="X248" s="406"/>
      <c r="Y248" s="382" t="s">
        <v>70</v>
      </c>
    </row>
    <row r="249" spans="1:25" ht="22.5" customHeight="1" thickTop="1" thickBot="1" x14ac:dyDescent="0.4">
      <c r="A249" s="410" t="s">
        <v>67</v>
      </c>
      <c r="B249" s="402" t="s">
        <v>85</v>
      </c>
      <c r="C249" s="402" t="s">
        <v>89</v>
      </c>
      <c r="D249" s="402" t="s">
        <v>85</v>
      </c>
      <c r="E249" s="402" t="s">
        <v>71</v>
      </c>
      <c r="F249" s="401" t="s">
        <v>71</v>
      </c>
      <c r="G249" s="402"/>
      <c r="H249" s="402"/>
      <c r="I249" s="402"/>
      <c r="J249" s="407" t="s">
        <v>375</v>
      </c>
      <c r="K249" s="424"/>
      <c r="L249" s="424"/>
      <c r="M249" s="424"/>
      <c r="N249" s="424"/>
      <c r="O249" s="424"/>
      <c r="P249" s="424"/>
      <c r="Q249" s="424"/>
      <c r="R249" s="424"/>
      <c r="S249" s="424"/>
      <c r="T249" s="424"/>
      <c r="U249" s="425"/>
      <c r="V249" s="402"/>
      <c r="W249" s="410" t="s">
        <v>376</v>
      </c>
      <c r="X249" s="410"/>
      <c r="Y249" s="382" t="s">
        <v>70</v>
      </c>
    </row>
    <row r="250" spans="1:25" ht="22.5" customHeight="1" thickTop="1" thickBot="1" x14ac:dyDescent="0.4">
      <c r="A250" s="410" t="s">
        <v>67</v>
      </c>
      <c r="B250" s="402" t="s">
        <v>85</v>
      </c>
      <c r="C250" s="402" t="s">
        <v>89</v>
      </c>
      <c r="D250" s="402" t="s">
        <v>85</v>
      </c>
      <c r="E250" s="402" t="s">
        <v>71</v>
      </c>
      <c r="F250" s="401" t="s">
        <v>85</v>
      </c>
      <c r="G250" s="402"/>
      <c r="H250" s="402"/>
      <c r="I250" s="402"/>
      <c r="J250" s="407" t="s">
        <v>377</v>
      </c>
      <c r="K250" s="424"/>
      <c r="L250" s="424"/>
      <c r="M250" s="424"/>
      <c r="N250" s="424"/>
      <c r="O250" s="424"/>
      <c r="P250" s="424"/>
      <c r="Q250" s="424"/>
      <c r="R250" s="424"/>
      <c r="S250" s="424"/>
      <c r="T250" s="424"/>
      <c r="U250" s="425"/>
      <c r="V250" s="402"/>
      <c r="W250" s="410" t="s">
        <v>378</v>
      </c>
      <c r="X250" s="410"/>
      <c r="Y250" s="382" t="s">
        <v>70</v>
      </c>
    </row>
    <row r="251" spans="1:25" s="166" customFormat="1" ht="22.5" customHeight="1" thickTop="1" thickBot="1" x14ac:dyDescent="0.4">
      <c r="A251" s="406" t="s">
        <v>67</v>
      </c>
      <c r="B251" s="401" t="s">
        <v>85</v>
      </c>
      <c r="C251" s="401" t="s">
        <v>89</v>
      </c>
      <c r="D251" s="401" t="s">
        <v>85</v>
      </c>
      <c r="E251" s="401" t="s">
        <v>85</v>
      </c>
      <c r="F251" s="401"/>
      <c r="G251" s="401"/>
      <c r="H251" s="402"/>
      <c r="I251" s="402"/>
      <c r="J251" s="403" t="s">
        <v>379</v>
      </c>
      <c r="K251" s="422"/>
      <c r="L251" s="422"/>
      <c r="M251" s="422"/>
      <c r="N251" s="422"/>
      <c r="O251" s="422"/>
      <c r="P251" s="422"/>
      <c r="Q251" s="422"/>
      <c r="R251" s="422"/>
      <c r="S251" s="422"/>
      <c r="T251" s="422"/>
      <c r="U251" s="423"/>
      <c r="V251" s="401"/>
      <c r="W251" s="406" t="s">
        <v>380</v>
      </c>
      <c r="X251" s="406"/>
      <c r="Y251" s="382" t="s">
        <v>70</v>
      </c>
    </row>
    <row r="252" spans="1:25" s="166" customFormat="1" ht="22.5" customHeight="1" thickTop="1" thickBot="1" x14ac:dyDescent="0.4">
      <c r="A252" s="406" t="s">
        <v>67</v>
      </c>
      <c r="B252" s="401" t="s">
        <v>85</v>
      </c>
      <c r="C252" s="401" t="s">
        <v>89</v>
      </c>
      <c r="D252" s="401" t="s">
        <v>85</v>
      </c>
      <c r="E252" s="401" t="s">
        <v>87</v>
      </c>
      <c r="F252" s="401"/>
      <c r="G252" s="401"/>
      <c r="H252" s="402"/>
      <c r="I252" s="402"/>
      <c r="J252" s="403" t="s">
        <v>381</v>
      </c>
      <c r="K252" s="422"/>
      <c r="L252" s="422"/>
      <c r="M252" s="422"/>
      <c r="N252" s="422"/>
      <c r="O252" s="422"/>
      <c r="P252" s="422"/>
      <c r="Q252" s="422"/>
      <c r="R252" s="422"/>
      <c r="S252" s="422"/>
      <c r="T252" s="422"/>
      <c r="U252" s="423"/>
      <c r="V252" s="401"/>
      <c r="W252" s="406" t="s">
        <v>382</v>
      </c>
      <c r="X252" s="406"/>
      <c r="Y252" s="382" t="s">
        <v>70</v>
      </c>
    </row>
    <row r="253" spans="1:25" s="166" customFormat="1" ht="22.5" customHeight="1" thickTop="1" thickBot="1" x14ac:dyDescent="0.4">
      <c r="A253" s="395" t="s">
        <v>67</v>
      </c>
      <c r="B253" s="396" t="s">
        <v>85</v>
      </c>
      <c r="C253" s="396" t="s">
        <v>89</v>
      </c>
      <c r="D253" s="396" t="s">
        <v>87</v>
      </c>
      <c r="E253" s="396"/>
      <c r="F253" s="396"/>
      <c r="G253" s="396"/>
      <c r="H253" s="397"/>
      <c r="I253" s="397"/>
      <c r="J253" s="398" t="s">
        <v>341</v>
      </c>
      <c r="K253" s="426"/>
      <c r="L253" s="426"/>
      <c r="M253" s="426"/>
      <c r="N253" s="426"/>
      <c r="O253" s="426"/>
      <c r="P253" s="426"/>
      <c r="Q253" s="426"/>
      <c r="R253" s="426"/>
      <c r="S253" s="426"/>
      <c r="T253" s="426"/>
      <c r="U253" s="427"/>
      <c r="V253" s="396"/>
      <c r="W253" s="395" t="s">
        <v>383</v>
      </c>
      <c r="X253" s="395" t="s">
        <v>343</v>
      </c>
      <c r="Y253" s="382" t="s">
        <v>70</v>
      </c>
    </row>
    <row r="254" spans="1:25" s="166" customFormat="1" ht="22.5" customHeight="1" thickTop="1" thickBot="1" x14ac:dyDescent="0.4">
      <c r="A254" s="389" t="s">
        <v>67</v>
      </c>
      <c r="B254" s="390" t="s">
        <v>85</v>
      </c>
      <c r="C254" s="390" t="s">
        <v>91</v>
      </c>
      <c r="D254" s="390"/>
      <c r="E254" s="390"/>
      <c r="F254" s="390"/>
      <c r="G254" s="390"/>
      <c r="H254" s="391"/>
      <c r="I254" s="391"/>
      <c r="J254" s="428" t="s">
        <v>384</v>
      </c>
      <c r="K254" s="429"/>
      <c r="L254" s="429"/>
      <c r="M254" s="429"/>
      <c r="N254" s="429"/>
      <c r="O254" s="429"/>
      <c r="P254" s="429"/>
      <c r="Q254" s="429"/>
      <c r="R254" s="429"/>
      <c r="S254" s="429"/>
      <c r="T254" s="429"/>
      <c r="U254" s="430"/>
      <c r="V254" s="390"/>
      <c r="W254" s="390" t="s">
        <v>385</v>
      </c>
      <c r="X254" s="390"/>
      <c r="Y254" s="382" t="s">
        <v>70</v>
      </c>
    </row>
    <row r="255" spans="1:25" s="166" customFormat="1" ht="22.5" customHeight="1" thickTop="1" thickBot="1" x14ac:dyDescent="0.4">
      <c r="A255" s="395" t="s">
        <v>67</v>
      </c>
      <c r="B255" s="396" t="s">
        <v>85</v>
      </c>
      <c r="C255" s="396" t="s">
        <v>91</v>
      </c>
      <c r="D255" s="396" t="s">
        <v>71</v>
      </c>
      <c r="E255" s="396"/>
      <c r="F255" s="396"/>
      <c r="G255" s="396"/>
      <c r="H255" s="397"/>
      <c r="I255" s="397"/>
      <c r="J255" s="398" t="s">
        <v>386</v>
      </c>
      <c r="K255" s="426"/>
      <c r="L255" s="426"/>
      <c r="M255" s="426"/>
      <c r="N255" s="426"/>
      <c r="O255" s="426"/>
      <c r="P255" s="426"/>
      <c r="Q255" s="426"/>
      <c r="R255" s="426"/>
      <c r="S255" s="426"/>
      <c r="T255" s="426"/>
      <c r="U255" s="427"/>
      <c r="V255" s="396"/>
      <c r="W255" s="395"/>
      <c r="X255" s="395"/>
      <c r="Y255" s="382"/>
    </row>
    <row r="256" spans="1:25" ht="22.5" customHeight="1" thickTop="1" thickBot="1" x14ac:dyDescent="0.4">
      <c r="A256" s="410" t="s">
        <v>67</v>
      </c>
      <c r="B256" s="402" t="s">
        <v>85</v>
      </c>
      <c r="C256" s="402" t="s">
        <v>91</v>
      </c>
      <c r="D256" s="402" t="s">
        <v>71</v>
      </c>
      <c r="E256" s="401" t="s">
        <v>71</v>
      </c>
      <c r="F256" s="402"/>
      <c r="G256" s="402"/>
      <c r="H256" s="402"/>
      <c r="I256" s="402"/>
      <c r="J256" s="407" t="s">
        <v>387</v>
      </c>
      <c r="K256" s="431"/>
      <c r="L256" s="431"/>
      <c r="M256" s="431"/>
      <c r="N256" s="431"/>
      <c r="O256" s="431"/>
      <c r="P256" s="431"/>
      <c r="Q256" s="431"/>
      <c r="R256" s="431"/>
      <c r="S256" s="431"/>
      <c r="T256" s="431"/>
      <c r="U256" s="432"/>
      <c r="V256" s="402"/>
      <c r="W256" s="410"/>
      <c r="X256" s="410"/>
      <c r="Y256" s="415"/>
    </row>
    <row r="257" spans="1:25" ht="22.5" customHeight="1" thickTop="1" thickBot="1" x14ac:dyDescent="0.4">
      <c r="A257" s="410" t="s">
        <v>67</v>
      </c>
      <c r="B257" s="402" t="s">
        <v>85</v>
      </c>
      <c r="C257" s="402" t="s">
        <v>91</v>
      </c>
      <c r="D257" s="402" t="s">
        <v>71</v>
      </c>
      <c r="E257" s="401" t="s">
        <v>85</v>
      </c>
      <c r="F257" s="402"/>
      <c r="G257" s="402"/>
      <c r="H257" s="402"/>
      <c r="I257" s="402"/>
      <c r="J257" s="407" t="s">
        <v>388</v>
      </c>
      <c r="K257" s="431"/>
      <c r="L257" s="431"/>
      <c r="M257" s="431"/>
      <c r="N257" s="431"/>
      <c r="O257" s="431"/>
      <c r="P257" s="431"/>
      <c r="Q257" s="431"/>
      <c r="R257" s="431"/>
      <c r="S257" s="431"/>
      <c r="T257" s="431"/>
      <c r="U257" s="432"/>
      <c r="V257" s="402"/>
      <c r="W257" s="410"/>
      <c r="X257" s="410"/>
      <c r="Y257" s="415"/>
    </row>
    <row r="258" spans="1:25" ht="22.5" customHeight="1" thickTop="1" thickBot="1" x14ac:dyDescent="0.4">
      <c r="A258" s="410" t="s">
        <v>67</v>
      </c>
      <c r="B258" s="402" t="s">
        <v>85</v>
      </c>
      <c r="C258" s="402" t="s">
        <v>91</v>
      </c>
      <c r="D258" s="402" t="s">
        <v>71</v>
      </c>
      <c r="E258" s="401" t="s">
        <v>87</v>
      </c>
      <c r="F258" s="402"/>
      <c r="G258" s="402"/>
      <c r="H258" s="402"/>
      <c r="I258" s="402"/>
      <c r="J258" s="407" t="s">
        <v>389</v>
      </c>
      <c r="K258" s="431"/>
      <c r="L258" s="431"/>
      <c r="M258" s="431"/>
      <c r="N258" s="431"/>
      <c r="O258" s="431"/>
      <c r="P258" s="431"/>
      <c r="Q258" s="431"/>
      <c r="R258" s="431"/>
      <c r="S258" s="431"/>
      <c r="T258" s="431"/>
      <c r="U258" s="432"/>
      <c r="V258" s="402"/>
      <c r="W258" s="410"/>
      <c r="X258" s="410"/>
      <c r="Y258" s="415"/>
    </row>
    <row r="259" spans="1:25" s="166" customFormat="1" ht="22.5" customHeight="1" thickTop="1" thickBot="1" x14ac:dyDescent="0.4">
      <c r="A259" s="395" t="s">
        <v>67</v>
      </c>
      <c r="B259" s="396" t="s">
        <v>85</v>
      </c>
      <c r="C259" s="396" t="s">
        <v>91</v>
      </c>
      <c r="D259" s="396" t="s">
        <v>85</v>
      </c>
      <c r="E259" s="396"/>
      <c r="F259" s="396"/>
      <c r="G259" s="396"/>
      <c r="H259" s="397"/>
      <c r="I259" s="397"/>
      <c r="J259" s="398" t="s">
        <v>390</v>
      </c>
      <c r="K259" s="426"/>
      <c r="L259" s="426"/>
      <c r="M259" s="426"/>
      <c r="N259" s="426"/>
      <c r="O259" s="426"/>
      <c r="P259" s="426"/>
      <c r="Q259" s="426"/>
      <c r="R259" s="426"/>
      <c r="S259" s="426"/>
      <c r="T259" s="426"/>
      <c r="U259" s="427"/>
      <c r="V259" s="396"/>
      <c r="W259" s="395"/>
      <c r="X259" s="395"/>
      <c r="Y259" s="382" t="s">
        <v>70</v>
      </c>
    </row>
    <row r="260" spans="1:25" s="166" customFormat="1" ht="22.5" customHeight="1" thickTop="1" thickBot="1" x14ac:dyDescent="0.4">
      <c r="A260" s="406" t="s">
        <v>67</v>
      </c>
      <c r="B260" s="401" t="s">
        <v>85</v>
      </c>
      <c r="C260" s="401" t="s">
        <v>91</v>
      </c>
      <c r="D260" s="401" t="s">
        <v>85</v>
      </c>
      <c r="E260" s="401" t="s">
        <v>71</v>
      </c>
      <c r="F260" s="401"/>
      <c r="G260" s="401"/>
      <c r="H260" s="402"/>
      <c r="I260" s="402"/>
      <c r="J260" s="403" t="s">
        <v>391</v>
      </c>
      <c r="K260" s="422"/>
      <c r="L260" s="422"/>
      <c r="M260" s="422"/>
      <c r="N260" s="422"/>
      <c r="O260" s="422"/>
      <c r="P260" s="422"/>
      <c r="Q260" s="422"/>
      <c r="R260" s="422"/>
      <c r="S260" s="422"/>
      <c r="T260" s="422"/>
      <c r="U260" s="423"/>
      <c r="V260" s="401"/>
      <c r="W260" s="406"/>
      <c r="X260" s="406"/>
      <c r="Y260" s="382" t="s">
        <v>70</v>
      </c>
    </row>
    <row r="261" spans="1:25" s="166" customFormat="1" ht="22.5" customHeight="1" thickTop="1" thickBot="1" x14ac:dyDescent="0.4">
      <c r="A261" s="395" t="s">
        <v>67</v>
      </c>
      <c r="B261" s="396" t="s">
        <v>85</v>
      </c>
      <c r="C261" s="396" t="s">
        <v>91</v>
      </c>
      <c r="D261" s="396" t="s">
        <v>87</v>
      </c>
      <c r="E261" s="396"/>
      <c r="F261" s="396"/>
      <c r="G261" s="396"/>
      <c r="H261" s="397"/>
      <c r="I261" s="397"/>
      <c r="J261" s="398" t="s">
        <v>392</v>
      </c>
      <c r="K261" s="426"/>
      <c r="L261" s="426"/>
      <c r="M261" s="426"/>
      <c r="N261" s="426"/>
      <c r="O261" s="426"/>
      <c r="P261" s="426"/>
      <c r="Q261" s="426"/>
      <c r="R261" s="426"/>
      <c r="S261" s="426"/>
      <c r="T261" s="426"/>
      <c r="U261" s="427"/>
      <c r="V261" s="396"/>
      <c r="W261" s="395"/>
      <c r="X261" s="395"/>
      <c r="Y261" s="382" t="s">
        <v>70</v>
      </c>
    </row>
    <row r="262" spans="1:25" s="166" customFormat="1" ht="22.5" customHeight="1" thickTop="1" thickBot="1" x14ac:dyDescent="0.4">
      <c r="A262" s="395" t="s">
        <v>67</v>
      </c>
      <c r="B262" s="396" t="s">
        <v>85</v>
      </c>
      <c r="C262" s="396" t="s">
        <v>91</v>
      </c>
      <c r="D262" s="396" t="s">
        <v>89</v>
      </c>
      <c r="E262" s="396"/>
      <c r="F262" s="396"/>
      <c r="G262" s="396"/>
      <c r="H262" s="397"/>
      <c r="I262" s="397"/>
      <c r="J262" s="398" t="s">
        <v>393</v>
      </c>
      <c r="K262" s="426"/>
      <c r="L262" s="426"/>
      <c r="M262" s="426"/>
      <c r="N262" s="426"/>
      <c r="O262" s="426"/>
      <c r="P262" s="426"/>
      <c r="Q262" s="426"/>
      <c r="R262" s="426"/>
      <c r="S262" s="426"/>
      <c r="T262" s="426"/>
      <c r="U262" s="427"/>
      <c r="V262" s="396"/>
      <c r="W262" s="395"/>
      <c r="X262" s="395"/>
      <c r="Y262" s="382" t="s">
        <v>70</v>
      </c>
    </row>
    <row r="263" spans="1:25" s="166" customFormat="1" ht="22.5" customHeight="1" thickTop="1" thickBot="1" x14ac:dyDescent="0.4">
      <c r="A263" s="395" t="s">
        <v>67</v>
      </c>
      <c r="B263" s="396" t="s">
        <v>85</v>
      </c>
      <c r="C263" s="396" t="s">
        <v>91</v>
      </c>
      <c r="D263" s="396" t="s">
        <v>91</v>
      </c>
      <c r="E263" s="396"/>
      <c r="F263" s="396"/>
      <c r="G263" s="396"/>
      <c r="H263" s="397"/>
      <c r="I263" s="397"/>
      <c r="J263" s="398" t="s">
        <v>394</v>
      </c>
      <c r="K263" s="426"/>
      <c r="L263" s="426"/>
      <c r="M263" s="426"/>
      <c r="N263" s="426"/>
      <c r="O263" s="426"/>
      <c r="P263" s="426"/>
      <c r="Q263" s="426"/>
      <c r="R263" s="426"/>
      <c r="S263" s="426"/>
      <c r="T263" s="426"/>
      <c r="U263" s="427"/>
      <c r="V263" s="396"/>
      <c r="W263" s="395"/>
      <c r="X263" s="395"/>
      <c r="Y263" s="382" t="s">
        <v>70</v>
      </c>
    </row>
    <row r="264" spans="1:25" s="166" customFormat="1" ht="22.5" customHeight="1" thickTop="1" thickBot="1" x14ac:dyDescent="0.4">
      <c r="A264" s="406" t="s">
        <v>67</v>
      </c>
      <c r="B264" s="401" t="s">
        <v>85</v>
      </c>
      <c r="C264" s="401" t="s">
        <v>91</v>
      </c>
      <c r="D264" s="401" t="s">
        <v>91</v>
      </c>
      <c r="E264" s="401" t="s">
        <v>71</v>
      </c>
      <c r="F264" s="401"/>
      <c r="G264" s="401"/>
      <c r="H264" s="402"/>
      <c r="I264" s="402"/>
      <c r="J264" s="403" t="s">
        <v>395</v>
      </c>
      <c r="K264" s="422"/>
      <c r="L264" s="422"/>
      <c r="M264" s="422"/>
      <c r="N264" s="422"/>
      <c r="O264" s="422"/>
      <c r="P264" s="422"/>
      <c r="Q264" s="422"/>
      <c r="R264" s="422"/>
      <c r="S264" s="422"/>
      <c r="T264" s="422"/>
      <c r="U264" s="423"/>
      <c r="V264" s="401"/>
      <c r="W264" s="406"/>
      <c r="X264" s="406"/>
      <c r="Y264" s="382" t="s">
        <v>70</v>
      </c>
    </row>
    <row r="265" spans="1:25" s="166" customFormat="1" ht="22.5" customHeight="1" thickTop="1" thickBot="1" x14ac:dyDescent="0.4">
      <c r="A265" s="406" t="s">
        <v>67</v>
      </c>
      <c r="B265" s="401" t="s">
        <v>85</v>
      </c>
      <c r="C265" s="401" t="s">
        <v>91</v>
      </c>
      <c r="D265" s="401" t="s">
        <v>91</v>
      </c>
      <c r="E265" s="401" t="s">
        <v>85</v>
      </c>
      <c r="F265" s="401"/>
      <c r="G265" s="401"/>
      <c r="H265" s="402"/>
      <c r="I265" s="402"/>
      <c r="J265" s="403" t="s">
        <v>396</v>
      </c>
      <c r="K265" s="422"/>
      <c r="L265" s="422"/>
      <c r="M265" s="422"/>
      <c r="N265" s="422"/>
      <c r="O265" s="422"/>
      <c r="P265" s="422"/>
      <c r="Q265" s="422"/>
      <c r="R265" s="422"/>
      <c r="S265" s="422"/>
      <c r="T265" s="422"/>
      <c r="U265" s="423"/>
      <c r="V265" s="406"/>
      <c r="W265" s="406"/>
      <c r="X265" s="406"/>
      <c r="Y265" s="382" t="s">
        <v>70</v>
      </c>
    </row>
    <row r="266" spans="1:25" s="166" customFormat="1" ht="22.5" customHeight="1" thickTop="1" thickBot="1" x14ac:dyDescent="0.4">
      <c r="A266" s="395" t="s">
        <v>67</v>
      </c>
      <c r="B266" s="396" t="s">
        <v>85</v>
      </c>
      <c r="C266" s="396" t="s">
        <v>91</v>
      </c>
      <c r="D266" s="396" t="s">
        <v>93</v>
      </c>
      <c r="E266" s="396"/>
      <c r="F266" s="396"/>
      <c r="G266" s="396"/>
      <c r="H266" s="397"/>
      <c r="I266" s="397"/>
      <c r="J266" s="398" t="s">
        <v>397</v>
      </c>
      <c r="K266" s="426"/>
      <c r="L266" s="426"/>
      <c r="M266" s="426"/>
      <c r="N266" s="426"/>
      <c r="O266" s="426"/>
      <c r="P266" s="426"/>
      <c r="Q266" s="426"/>
      <c r="R266" s="426"/>
      <c r="S266" s="426"/>
      <c r="T266" s="426"/>
      <c r="U266" s="427"/>
      <c r="V266" s="396"/>
      <c r="W266" s="395"/>
      <c r="X266" s="395"/>
      <c r="Y266" s="382" t="s">
        <v>70</v>
      </c>
    </row>
    <row r="267" spans="1:25" s="166" customFormat="1" ht="22.5" customHeight="1" thickTop="1" thickBot="1" x14ac:dyDescent="0.4">
      <c r="A267" s="395" t="s">
        <v>67</v>
      </c>
      <c r="B267" s="396" t="s">
        <v>85</v>
      </c>
      <c r="C267" s="396" t="s">
        <v>91</v>
      </c>
      <c r="D267" s="396" t="s">
        <v>95</v>
      </c>
      <c r="E267" s="396"/>
      <c r="F267" s="396"/>
      <c r="G267" s="396"/>
      <c r="H267" s="397"/>
      <c r="I267" s="397"/>
      <c r="J267" s="398" t="s">
        <v>398</v>
      </c>
      <c r="K267" s="426"/>
      <c r="L267" s="426"/>
      <c r="M267" s="426"/>
      <c r="N267" s="426"/>
      <c r="O267" s="426"/>
      <c r="P267" s="426"/>
      <c r="Q267" s="426"/>
      <c r="R267" s="426"/>
      <c r="S267" s="426"/>
      <c r="T267" s="426"/>
      <c r="U267" s="427"/>
      <c r="V267" s="396"/>
      <c r="W267" s="395"/>
      <c r="X267" s="395"/>
      <c r="Y267" s="382" t="s">
        <v>70</v>
      </c>
    </row>
    <row r="268" spans="1:25" s="166" customFormat="1" ht="22.5" customHeight="1" thickTop="1" thickBot="1" x14ac:dyDescent="0.4">
      <c r="A268" s="395" t="s">
        <v>67</v>
      </c>
      <c r="B268" s="396" t="s">
        <v>85</v>
      </c>
      <c r="C268" s="396" t="s">
        <v>91</v>
      </c>
      <c r="D268" s="396" t="s">
        <v>97</v>
      </c>
      <c r="E268" s="396"/>
      <c r="F268" s="396"/>
      <c r="G268" s="396"/>
      <c r="H268" s="397"/>
      <c r="I268" s="397"/>
      <c r="J268" s="398" t="s">
        <v>399</v>
      </c>
      <c r="K268" s="426"/>
      <c r="L268" s="426"/>
      <c r="M268" s="426"/>
      <c r="N268" s="426"/>
      <c r="O268" s="426"/>
      <c r="P268" s="426"/>
      <c r="Q268" s="426"/>
      <c r="R268" s="426"/>
      <c r="S268" s="426"/>
      <c r="T268" s="426"/>
      <c r="U268" s="427"/>
      <c r="V268" s="396"/>
      <c r="W268" s="395"/>
      <c r="X268" s="395"/>
      <c r="Y268" s="382" t="s">
        <v>70</v>
      </c>
    </row>
    <row r="269" spans="1:25" s="166" customFormat="1" ht="22.5" customHeight="1" thickTop="1" thickBot="1" x14ac:dyDescent="0.4">
      <c r="A269" s="395" t="s">
        <v>67</v>
      </c>
      <c r="B269" s="396" t="s">
        <v>85</v>
      </c>
      <c r="C269" s="396" t="s">
        <v>91</v>
      </c>
      <c r="D269" s="396" t="s">
        <v>400</v>
      </c>
      <c r="E269" s="396"/>
      <c r="F269" s="396"/>
      <c r="G269" s="396"/>
      <c r="H269" s="397"/>
      <c r="I269" s="397"/>
      <c r="J269" s="398" t="s">
        <v>401</v>
      </c>
      <c r="K269" s="426"/>
      <c r="L269" s="426"/>
      <c r="M269" s="426"/>
      <c r="N269" s="426"/>
      <c r="O269" s="426"/>
      <c r="P269" s="426"/>
      <c r="Q269" s="426"/>
      <c r="R269" s="426"/>
      <c r="S269" s="426"/>
      <c r="T269" s="426"/>
      <c r="U269" s="427"/>
      <c r="V269" s="396"/>
      <c r="W269" s="395"/>
      <c r="X269" s="395"/>
      <c r="Y269" s="382" t="s">
        <v>70</v>
      </c>
    </row>
    <row r="270" spans="1:25" s="166" customFormat="1" ht="22.5" customHeight="1" thickTop="1" thickBot="1" x14ac:dyDescent="0.4">
      <c r="A270" s="395" t="s">
        <v>67</v>
      </c>
      <c r="B270" s="396" t="s">
        <v>85</v>
      </c>
      <c r="C270" s="396" t="s">
        <v>91</v>
      </c>
      <c r="D270" s="396" t="s">
        <v>402</v>
      </c>
      <c r="E270" s="396"/>
      <c r="F270" s="396"/>
      <c r="G270" s="396"/>
      <c r="H270" s="397"/>
      <c r="I270" s="397"/>
      <c r="J270" s="398" t="s">
        <v>403</v>
      </c>
      <c r="K270" s="426"/>
      <c r="L270" s="426"/>
      <c r="M270" s="426"/>
      <c r="N270" s="426"/>
      <c r="O270" s="426"/>
      <c r="P270" s="426"/>
      <c r="Q270" s="426"/>
      <c r="R270" s="426"/>
      <c r="S270" s="426"/>
      <c r="T270" s="426"/>
      <c r="U270" s="427"/>
      <c r="V270" s="396"/>
      <c r="W270" s="395"/>
      <c r="X270" s="395"/>
      <c r="Y270" s="382" t="s">
        <v>70</v>
      </c>
    </row>
    <row r="271" spans="1:25" s="166" customFormat="1" ht="22.5" customHeight="1" thickTop="1" thickBot="1" x14ac:dyDescent="0.4">
      <c r="A271" s="395" t="s">
        <v>67</v>
      </c>
      <c r="B271" s="396" t="s">
        <v>85</v>
      </c>
      <c r="C271" s="396" t="s">
        <v>91</v>
      </c>
      <c r="D271" s="396" t="s">
        <v>404</v>
      </c>
      <c r="E271" s="396"/>
      <c r="F271" s="396"/>
      <c r="G271" s="396"/>
      <c r="H271" s="397"/>
      <c r="I271" s="397"/>
      <c r="J271" s="398" t="s">
        <v>405</v>
      </c>
      <c r="K271" s="426"/>
      <c r="L271" s="426"/>
      <c r="M271" s="426"/>
      <c r="N271" s="426"/>
      <c r="O271" s="426"/>
      <c r="P271" s="426"/>
      <c r="Q271" s="426"/>
      <c r="R271" s="426"/>
      <c r="S271" s="426"/>
      <c r="T271" s="426"/>
      <c r="U271" s="427"/>
      <c r="V271" s="396"/>
      <c r="W271" s="395" t="s">
        <v>406</v>
      </c>
      <c r="X271" s="395"/>
      <c r="Y271" s="382" t="s">
        <v>70</v>
      </c>
    </row>
    <row r="272" spans="1:25" s="166" customFormat="1" ht="22.5" customHeight="1" thickTop="1" thickBot="1" x14ac:dyDescent="0.4">
      <c r="A272" s="395" t="s">
        <v>67</v>
      </c>
      <c r="B272" s="396" t="s">
        <v>85</v>
      </c>
      <c r="C272" s="396" t="s">
        <v>91</v>
      </c>
      <c r="D272" s="396" t="s">
        <v>407</v>
      </c>
      <c r="E272" s="396"/>
      <c r="F272" s="396"/>
      <c r="G272" s="396"/>
      <c r="H272" s="397"/>
      <c r="I272" s="397"/>
      <c r="J272" s="398" t="s">
        <v>408</v>
      </c>
      <c r="K272" s="426"/>
      <c r="L272" s="426"/>
      <c r="M272" s="426"/>
      <c r="N272" s="426"/>
      <c r="O272" s="426"/>
      <c r="P272" s="426"/>
      <c r="Q272" s="426"/>
      <c r="R272" s="426"/>
      <c r="S272" s="426"/>
      <c r="T272" s="426"/>
      <c r="U272" s="427"/>
      <c r="V272" s="396"/>
      <c r="W272" s="395" t="s">
        <v>409</v>
      </c>
      <c r="X272" s="395"/>
      <c r="Y272" s="382" t="s">
        <v>70</v>
      </c>
    </row>
    <row r="273" spans="1:25" s="166" customFormat="1" ht="22.5" customHeight="1" thickTop="1" thickBot="1" x14ac:dyDescent="0.4">
      <c r="A273" s="406" t="s">
        <v>67</v>
      </c>
      <c r="B273" s="401" t="s">
        <v>85</v>
      </c>
      <c r="C273" s="401" t="s">
        <v>91</v>
      </c>
      <c r="D273" s="401" t="s">
        <v>407</v>
      </c>
      <c r="E273" s="401" t="s">
        <v>71</v>
      </c>
      <c r="F273" s="401"/>
      <c r="G273" s="401"/>
      <c r="H273" s="402"/>
      <c r="I273" s="402"/>
      <c r="J273" s="403" t="s">
        <v>410</v>
      </c>
      <c r="K273" s="422"/>
      <c r="L273" s="422"/>
      <c r="M273" s="422"/>
      <c r="N273" s="422"/>
      <c r="O273" s="422"/>
      <c r="P273" s="422"/>
      <c r="Q273" s="422"/>
      <c r="R273" s="422"/>
      <c r="S273" s="422"/>
      <c r="T273" s="422"/>
      <c r="U273" s="423"/>
      <c r="V273" s="406"/>
      <c r="W273" s="406" t="s">
        <v>411</v>
      </c>
      <c r="X273" s="406"/>
      <c r="Y273" s="382" t="s">
        <v>70</v>
      </c>
    </row>
    <row r="274" spans="1:25" s="166" customFormat="1" ht="22.5" customHeight="1" thickTop="1" thickBot="1" x14ac:dyDescent="0.4">
      <c r="A274" s="406" t="s">
        <v>67</v>
      </c>
      <c r="B274" s="401" t="s">
        <v>85</v>
      </c>
      <c r="C274" s="401" t="s">
        <v>91</v>
      </c>
      <c r="D274" s="401" t="s">
        <v>407</v>
      </c>
      <c r="E274" s="401" t="s">
        <v>85</v>
      </c>
      <c r="F274" s="401"/>
      <c r="G274" s="401"/>
      <c r="H274" s="402"/>
      <c r="I274" s="402"/>
      <c r="J274" s="403" t="s">
        <v>412</v>
      </c>
      <c r="K274" s="422"/>
      <c r="L274" s="422"/>
      <c r="M274" s="422"/>
      <c r="N274" s="422"/>
      <c r="O274" s="422"/>
      <c r="P274" s="422"/>
      <c r="Q274" s="422"/>
      <c r="R274" s="422"/>
      <c r="S274" s="422"/>
      <c r="T274" s="422"/>
      <c r="U274" s="423"/>
      <c r="V274" s="401"/>
      <c r="W274" s="406" t="s">
        <v>413</v>
      </c>
      <c r="X274" s="406"/>
      <c r="Y274" s="382" t="s">
        <v>70</v>
      </c>
    </row>
    <row r="275" spans="1:25" s="166" customFormat="1" ht="22.5" customHeight="1" thickTop="1" thickBot="1" x14ac:dyDescent="0.4">
      <c r="A275" s="406" t="s">
        <v>67</v>
      </c>
      <c r="B275" s="401" t="s">
        <v>85</v>
      </c>
      <c r="C275" s="401" t="s">
        <v>91</v>
      </c>
      <c r="D275" s="401" t="s">
        <v>407</v>
      </c>
      <c r="E275" s="401" t="s">
        <v>87</v>
      </c>
      <c r="F275" s="401"/>
      <c r="G275" s="401"/>
      <c r="H275" s="402"/>
      <c r="I275" s="402"/>
      <c r="J275" s="403" t="s">
        <v>414</v>
      </c>
      <c r="K275" s="422"/>
      <c r="L275" s="422"/>
      <c r="M275" s="422"/>
      <c r="N275" s="422"/>
      <c r="O275" s="422"/>
      <c r="P275" s="422"/>
      <c r="Q275" s="422"/>
      <c r="R275" s="422"/>
      <c r="S275" s="422"/>
      <c r="T275" s="422"/>
      <c r="U275" s="423"/>
      <c r="V275" s="406"/>
      <c r="W275" s="406" t="s">
        <v>415</v>
      </c>
      <c r="X275" s="406"/>
      <c r="Y275" s="382" t="s">
        <v>70</v>
      </c>
    </row>
    <row r="276" spans="1:25" s="166" customFormat="1" ht="22.5" customHeight="1" thickTop="1" thickBot="1" x14ac:dyDescent="0.4">
      <c r="A276" s="395" t="s">
        <v>67</v>
      </c>
      <c r="B276" s="396" t="s">
        <v>85</v>
      </c>
      <c r="C276" s="396" t="s">
        <v>91</v>
      </c>
      <c r="D276" s="396" t="s">
        <v>416</v>
      </c>
      <c r="E276" s="396"/>
      <c r="F276" s="396"/>
      <c r="G276" s="396"/>
      <c r="H276" s="397"/>
      <c r="I276" s="397"/>
      <c r="J276" s="398" t="s">
        <v>417</v>
      </c>
      <c r="K276" s="426"/>
      <c r="L276" s="426"/>
      <c r="M276" s="426"/>
      <c r="N276" s="426"/>
      <c r="O276" s="426"/>
      <c r="P276" s="426"/>
      <c r="Q276" s="426"/>
      <c r="R276" s="426"/>
      <c r="S276" s="426"/>
      <c r="T276" s="426"/>
      <c r="U276" s="427"/>
      <c r="V276" s="396"/>
      <c r="W276" s="396" t="s">
        <v>418</v>
      </c>
      <c r="X276" s="396"/>
      <c r="Y276" s="382" t="s">
        <v>70</v>
      </c>
    </row>
    <row r="277" spans="1:25" s="166" customFormat="1" ht="22.5" customHeight="1" thickTop="1" thickBot="1" x14ac:dyDescent="0.4">
      <c r="A277" s="406" t="s">
        <v>67</v>
      </c>
      <c r="B277" s="401" t="s">
        <v>85</v>
      </c>
      <c r="C277" s="401" t="s">
        <v>91</v>
      </c>
      <c r="D277" s="401" t="s">
        <v>416</v>
      </c>
      <c r="E277" s="401" t="s">
        <v>71</v>
      </c>
      <c r="F277" s="401"/>
      <c r="G277" s="401"/>
      <c r="H277" s="402"/>
      <c r="I277" s="402"/>
      <c r="J277" s="403" t="s">
        <v>419</v>
      </c>
      <c r="K277" s="433"/>
      <c r="L277" s="433"/>
      <c r="M277" s="433"/>
      <c r="N277" s="433"/>
      <c r="O277" s="433"/>
      <c r="P277" s="433"/>
      <c r="Q277" s="433"/>
      <c r="R277" s="433"/>
      <c r="S277" s="433"/>
      <c r="T277" s="433"/>
      <c r="U277" s="434"/>
      <c r="V277" s="401"/>
      <c r="W277" s="401" t="s">
        <v>420</v>
      </c>
      <c r="X277" s="401"/>
      <c r="Y277" s="382" t="s">
        <v>70</v>
      </c>
    </row>
    <row r="278" spans="1:25" ht="22.5" customHeight="1" thickTop="1" thickBot="1" x14ac:dyDescent="0.4">
      <c r="A278" s="410" t="s">
        <v>67</v>
      </c>
      <c r="B278" s="402" t="s">
        <v>85</v>
      </c>
      <c r="C278" s="402" t="s">
        <v>91</v>
      </c>
      <c r="D278" s="402" t="s">
        <v>416</v>
      </c>
      <c r="E278" s="402" t="s">
        <v>71</v>
      </c>
      <c r="F278" s="401" t="s">
        <v>71</v>
      </c>
      <c r="G278" s="402"/>
      <c r="H278" s="402"/>
      <c r="I278" s="402"/>
      <c r="J278" s="407" t="s">
        <v>421</v>
      </c>
      <c r="K278" s="433"/>
      <c r="L278" s="433"/>
      <c r="M278" s="433"/>
      <c r="N278" s="433"/>
      <c r="O278" s="433"/>
      <c r="P278" s="433"/>
      <c r="Q278" s="433"/>
      <c r="R278" s="433"/>
      <c r="S278" s="433"/>
      <c r="T278" s="433"/>
      <c r="U278" s="434"/>
      <c r="V278" s="401"/>
      <c r="W278" s="401"/>
      <c r="X278" s="401"/>
      <c r="Y278" s="382"/>
    </row>
    <row r="279" spans="1:25" ht="22.5" customHeight="1" thickTop="1" thickBot="1" x14ac:dyDescent="0.4">
      <c r="A279" s="410" t="s">
        <v>67</v>
      </c>
      <c r="B279" s="402" t="s">
        <v>85</v>
      </c>
      <c r="C279" s="402" t="s">
        <v>91</v>
      </c>
      <c r="D279" s="402" t="s">
        <v>416</v>
      </c>
      <c r="E279" s="402" t="s">
        <v>71</v>
      </c>
      <c r="F279" s="401" t="s">
        <v>85</v>
      </c>
      <c r="G279" s="402"/>
      <c r="H279" s="402"/>
      <c r="I279" s="402"/>
      <c r="J279" s="407" t="s">
        <v>422</v>
      </c>
      <c r="K279" s="433"/>
      <c r="L279" s="433"/>
      <c r="M279" s="433"/>
      <c r="N279" s="433"/>
      <c r="O279" s="433"/>
      <c r="P279" s="433"/>
      <c r="Q279" s="433"/>
      <c r="R279" s="433"/>
      <c r="S279" s="433"/>
      <c r="T279" s="433"/>
      <c r="U279" s="434"/>
      <c r="V279" s="401"/>
      <c r="W279" s="401"/>
      <c r="X279" s="401"/>
      <c r="Y279" s="382"/>
    </row>
    <row r="280" spans="1:25" s="166" customFormat="1" ht="22.5" customHeight="1" thickTop="1" thickBot="1" x14ac:dyDescent="0.4">
      <c r="A280" s="406" t="s">
        <v>67</v>
      </c>
      <c r="B280" s="401" t="s">
        <v>85</v>
      </c>
      <c r="C280" s="401" t="s">
        <v>91</v>
      </c>
      <c r="D280" s="401" t="s">
        <v>416</v>
      </c>
      <c r="E280" s="401" t="s">
        <v>85</v>
      </c>
      <c r="F280" s="401"/>
      <c r="G280" s="401"/>
      <c r="H280" s="402"/>
      <c r="I280" s="402"/>
      <c r="J280" s="403" t="s">
        <v>423</v>
      </c>
      <c r="K280" s="433"/>
      <c r="L280" s="433"/>
      <c r="M280" s="433"/>
      <c r="N280" s="433"/>
      <c r="O280" s="433"/>
      <c r="P280" s="433"/>
      <c r="Q280" s="433"/>
      <c r="R280" s="433"/>
      <c r="S280" s="433"/>
      <c r="T280" s="433"/>
      <c r="U280" s="434"/>
      <c r="V280" s="401"/>
      <c r="W280" s="401"/>
      <c r="X280" s="401"/>
      <c r="Y280" s="382" t="s">
        <v>70</v>
      </c>
    </row>
    <row r="281" spans="1:25" s="166" customFormat="1" ht="22.5" customHeight="1" thickTop="1" thickBot="1" x14ac:dyDescent="0.4">
      <c r="A281" s="395">
        <v>1</v>
      </c>
      <c r="B281" s="396" t="s">
        <v>85</v>
      </c>
      <c r="C281" s="396" t="s">
        <v>91</v>
      </c>
      <c r="D281" s="396" t="s">
        <v>424</v>
      </c>
      <c r="E281" s="396"/>
      <c r="F281" s="396"/>
      <c r="G281" s="396"/>
      <c r="H281" s="397"/>
      <c r="I281" s="397"/>
      <c r="J281" s="398" t="s">
        <v>425</v>
      </c>
      <c r="K281" s="426"/>
      <c r="L281" s="426"/>
      <c r="M281" s="426"/>
      <c r="N281" s="426"/>
      <c r="O281" s="426"/>
      <c r="P281" s="426"/>
      <c r="Q281" s="426"/>
      <c r="R281" s="426"/>
      <c r="S281" s="426"/>
      <c r="T281" s="426"/>
      <c r="U281" s="427"/>
      <c r="V281" s="396"/>
      <c r="W281" s="396"/>
      <c r="X281" s="396"/>
      <c r="Y281" s="382"/>
    </row>
    <row r="282" spans="1:25" ht="22.5" customHeight="1" thickTop="1" thickBot="1" x14ac:dyDescent="0.4">
      <c r="A282" s="410">
        <v>1</v>
      </c>
      <c r="B282" s="402" t="s">
        <v>85</v>
      </c>
      <c r="C282" s="402" t="s">
        <v>91</v>
      </c>
      <c r="D282" s="402" t="s">
        <v>424</v>
      </c>
      <c r="E282" s="401" t="s">
        <v>71</v>
      </c>
      <c r="F282" s="402"/>
      <c r="G282" s="402"/>
      <c r="H282" s="402"/>
      <c r="I282" s="402"/>
      <c r="J282" s="407" t="s">
        <v>426</v>
      </c>
      <c r="K282" s="431"/>
      <c r="L282" s="431"/>
      <c r="M282" s="431"/>
      <c r="N282" s="431"/>
      <c r="O282" s="431"/>
      <c r="P282" s="431"/>
      <c r="Q282" s="431"/>
      <c r="R282" s="431"/>
      <c r="S282" s="431"/>
      <c r="T282" s="431"/>
      <c r="U282" s="432"/>
      <c r="V282" s="402"/>
      <c r="W282" s="402"/>
      <c r="X282" s="402"/>
      <c r="Y282" s="415"/>
    </row>
    <row r="283" spans="1:25" ht="22.5" customHeight="1" thickTop="1" thickBot="1" x14ac:dyDescent="0.4">
      <c r="A283" s="410">
        <v>1</v>
      </c>
      <c r="B283" s="402" t="s">
        <v>85</v>
      </c>
      <c r="C283" s="402" t="s">
        <v>91</v>
      </c>
      <c r="D283" s="402" t="s">
        <v>424</v>
      </c>
      <c r="E283" s="401" t="s">
        <v>85</v>
      </c>
      <c r="F283" s="402"/>
      <c r="G283" s="402"/>
      <c r="H283" s="402"/>
      <c r="I283" s="402"/>
      <c r="J283" s="407" t="s">
        <v>427</v>
      </c>
      <c r="K283" s="431"/>
      <c r="L283" s="431"/>
      <c r="M283" s="431"/>
      <c r="N283" s="431"/>
      <c r="O283" s="431"/>
      <c r="P283" s="431"/>
      <c r="Q283" s="431"/>
      <c r="R283" s="431"/>
      <c r="S283" s="431"/>
      <c r="T283" s="431"/>
      <c r="U283" s="432"/>
      <c r="V283" s="402"/>
      <c r="W283" s="402"/>
      <c r="X283" s="402"/>
      <c r="Y283" s="415"/>
    </row>
    <row r="284" spans="1:25" s="166" customFormat="1" ht="22.5" customHeight="1" thickTop="1" thickBot="1" x14ac:dyDescent="0.4">
      <c r="A284" s="389" t="s">
        <v>67</v>
      </c>
      <c r="B284" s="390" t="s">
        <v>85</v>
      </c>
      <c r="C284" s="390" t="s">
        <v>93</v>
      </c>
      <c r="D284" s="390"/>
      <c r="E284" s="390"/>
      <c r="F284" s="390"/>
      <c r="G284" s="390"/>
      <c r="H284" s="391"/>
      <c r="I284" s="391"/>
      <c r="J284" s="392" t="s">
        <v>428</v>
      </c>
      <c r="K284" s="435"/>
      <c r="L284" s="435"/>
      <c r="M284" s="435"/>
      <c r="N284" s="435"/>
      <c r="O284" s="435"/>
      <c r="P284" s="435"/>
      <c r="Q284" s="435"/>
      <c r="R284" s="435"/>
      <c r="S284" s="435"/>
      <c r="T284" s="435"/>
      <c r="U284" s="436"/>
      <c r="V284" s="390"/>
      <c r="W284" s="390" t="s">
        <v>429</v>
      </c>
      <c r="X284" s="390" t="s">
        <v>430</v>
      </c>
      <c r="Y284" s="382" t="s">
        <v>70</v>
      </c>
    </row>
    <row r="285" spans="1:25" s="166" customFormat="1" ht="22.5" customHeight="1" thickTop="1" thickBot="1" x14ac:dyDescent="0.4">
      <c r="A285" s="395" t="s">
        <v>67</v>
      </c>
      <c r="B285" s="396" t="s">
        <v>85</v>
      </c>
      <c r="C285" s="396" t="s">
        <v>93</v>
      </c>
      <c r="D285" s="396" t="s">
        <v>71</v>
      </c>
      <c r="E285" s="396"/>
      <c r="F285" s="396"/>
      <c r="G285" s="396"/>
      <c r="H285" s="397"/>
      <c r="I285" s="397"/>
      <c r="J285" s="398" t="s">
        <v>431</v>
      </c>
      <c r="K285" s="426"/>
      <c r="L285" s="426"/>
      <c r="M285" s="426"/>
      <c r="N285" s="426"/>
      <c r="O285" s="426"/>
      <c r="P285" s="426"/>
      <c r="Q285" s="426"/>
      <c r="R285" s="426"/>
      <c r="S285" s="426"/>
      <c r="T285" s="426"/>
      <c r="U285" s="427"/>
      <c r="V285" s="396"/>
      <c r="W285" s="395"/>
      <c r="X285" s="395"/>
      <c r="Y285" s="382" t="s">
        <v>70</v>
      </c>
    </row>
    <row r="286" spans="1:25" s="166" customFormat="1" ht="22.5" customHeight="1" thickTop="1" thickBot="1" x14ac:dyDescent="0.4">
      <c r="A286" s="406" t="s">
        <v>67</v>
      </c>
      <c r="B286" s="401" t="s">
        <v>85</v>
      </c>
      <c r="C286" s="401" t="s">
        <v>93</v>
      </c>
      <c r="D286" s="401" t="s">
        <v>71</v>
      </c>
      <c r="E286" s="401" t="s">
        <v>71</v>
      </c>
      <c r="F286" s="401"/>
      <c r="G286" s="401"/>
      <c r="H286" s="402"/>
      <c r="I286" s="402"/>
      <c r="J286" s="403" t="s">
        <v>432</v>
      </c>
      <c r="K286" s="422"/>
      <c r="L286" s="422"/>
      <c r="M286" s="422"/>
      <c r="N286" s="422"/>
      <c r="O286" s="422"/>
      <c r="P286" s="422"/>
      <c r="Q286" s="422"/>
      <c r="R286" s="422"/>
      <c r="S286" s="422"/>
      <c r="T286" s="422"/>
      <c r="U286" s="423"/>
      <c r="V286" s="401"/>
      <c r="W286" s="406"/>
      <c r="X286" s="406"/>
      <c r="Y286" s="382" t="s">
        <v>70</v>
      </c>
    </row>
    <row r="287" spans="1:25" s="166" customFormat="1" ht="22.5" customHeight="1" thickTop="1" thickBot="1" x14ac:dyDescent="0.4">
      <c r="A287" s="395" t="s">
        <v>67</v>
      </c>
      <c r="B287" s="396" t="s">
        <v>85</v>
      </c>
      <c r="C287" s="396" t="s">
        <v>93</v>
      </c>
      <c r="D287" s="396" t="s">
        <v>85</v>
      </c>
      <c r="E287" s="396"/>
      <c r="F287" s="396"/>
      <c r="G287" s="396"/>
      <c r="H287" s="397"/>
      <c r="I287" s="397"/>
      <c r="J287" s="398" t="s">
        <v>433</v>
      </c>
      <c r="K287" s="426"/>
      <c r="L287" s="426"/>
      <c r="M287" s="426"/>
      <c r="N287" s="426"/>
      <c r="O287" s="426"/>
      <c r="P287" s="426"/>
      <c r="Q287" s="426"/>
      <c r="R287" s="426"/>
      <c r="S287" s="426"/>
      <c r="T287" s="426"/>
      <c r="U287" s="427"/>
      <c r="V287" s="396"/>
      <c r="W287" s="395"/>
      <c r="X287" s="395"/>
      <c r="Y287" s="382" t="s">
        <v>70</v>
      </c>
    </row>
    <row r="288" spans="1:25" s="166" customFormat="1" ht="22.5" customHeight="1" thickTop="1" thickBot="1" x14ac:dyDescent="0.4">
      <c r="A288" s="395" t="s">
        <v>67</v>
      </c>
      <c r="B288" s="396" t="s">
        <v>85</v>
      </c>
      <c r="C288" s="396" t="s">
        <v>93</v>
      </c>
      <c r="D288" s="396" t="s">
        <v>87</v>
      </c>
      <c r="E288" s="396"/>
      <c r="F288" s="396"/>
      <c r="G288" s="396"/>
      <c r="H288" s="397"/>
      <c r="I288" s="397"/>
      <c r="J288" s="398" t="s">
        <v>434</v>
      </c>
      <c r="K288" s="426"/>
      <c r="L288" s="426"/>
      <c r="M288" s="426"/>
      <c r="N288" s="426"/>
      <c r="O288" s="426"/>
      <c r="P288" s="426"/>
      <c r="Q288" s="426"/>
      <c r="R288" s="426"/>
      <c r="S288" s="426"/>
      <c r="T288" s="426"/>
      <c r="U288" s="427"/>
      <c r="V288" s="396"/>
      <c r="W288" s="395"/>
      <c r="X288" s="395"/>
      <c r="Y288" s="382" t="s">
        <v>70</v>
      </c>
    </row>
    <row r="289" spans="1:25" ht="22.5" customHeight="1" thickTop="1" thickBot="1" x14ac:dyDescent="0.4">
      <c r="A289" s="410" t="s">
        <v>67</v>
      </c>
      <c r="B289" s="402" t="s">
        <v>85</v>
      </c>
      <c r="C289" s="402" t="s">
        <v>93</v>
      </c>
      <c r="D289" s="402" t="s">
        <v>87</v>
      </c>
      <c r="E289" s="401" t="s">
        <v>71</v>
      </c>
      <c r="F289" s="402"/>
      <c r="G289" s="402"/>
      <c r="H289" s="402"/>
      <c r="I289" s="402"/>
      <c r="J289" s="407" t="s">
        <v>435</v>
      </c>
      <c r="K289" s="424"/>
      <c r="L289" s="424"/>
      <c r="M289" s="424"/>
      <c r="N289" s="424"/>
      <c r="O289" s="424"/>
      <c r="P289" s="424"/>
      <c r="Q289" s="424"/>
      <c r="R289" s="424"/>
      <c r="S289" s="424"/>
      <c r="T289" s="424"/>
      <c r="U289" s="425"/>
      <c r="V289" s="410"/>
      <c r="W289" s="410"/>
      <c r="X289" s="410"/>
      <c r="Y289" s="415" t="s">
        <v>70</v>
      </c>
    </row>
    <row r="290" spans="1:25" ht="22.5" customHeight="1" thickTop="1" thickBot="1" x14ac:dyDescent="0.4">
      <c r="A290" s="410" t="s">
        <v>67</v>
      </c>
      <c r="B290" s="402" t="s">
        <v>85</v>
      </c>
      <c r="C290" s="402" t="s">
        <v>93</v>
      </c>
      <c r="D290" s="402" t="s">
        <v>87</v>
      </c>
      <c r="E290" s="401" t="s">
        <v>85</v>
      </c>
      <c r="F290" s="402"/>
      <c r="G290" s="402"/>
      <c r="H290" s="402"/>
      <c r="I290" s="402"/>
      <c r="J290" s="407" t="s">
        <v>436</v>
      </c>
      <c r="K290" s="424"/>
      <c r="L290" s="424"/>
      <c r="M290" s="424"/>
      <c r="N290" s="424"/>
      <c r="O290" s="424"/>
      <c r="P290" s="424"/>
      <c r="Q290" s="424"/>
      <c r="R290" s="424"/>
      <c r="S290" s="424"/>
      <c r="T290" s="424"/>
      <c r="U290" s="425"/>
      <c r="V290" s="410"/>
      <c r="W290" s="410"/>
      <c r="X290" s="410"/>
      <c r="Y290" s="415" t="s">
        <v>70</v>
      </c>
    </row>
    <row r="291" spans="1:25" ht="22.5" customHeight="1" thickTop="1" thickBot="1" x14ac:dyDescent="0.4">
      <c r="A291" s="410" t="s">
        <v>67</v>
      </c>
      <c r="B291" s="402" t="s">
        <v>85</v>
      </c>
      <c r="C291" s="402" t="s">
        <v>93</v>
      </c>
      <c r="D291" s="402" t="s">
        <v>87</v>
      </c>
      <c r="E291" s="401" t="s">
        <v>87</v>
      </c>
      <c r="F291" s="402"/>
      <c r="G291" s="402"/>
      <c r="H291" s="402"/>
      <c r="I291" s="402"/>
      <c r="J291" s="407" t="s">
        <v>437</v>
      </c>
      <c r="K291" s="424"/>
      <c r="L291" s="424"/>
      <c r="M291" s="424"/>
      <c r="N291" s="424"/>
      <c r="O291" s="424"/>
      <c r="P291" s="424"/>
      <c r="Q291" s="424"/>
      <c r="R291" s="424"/>
      <c r="S291" s="424"/>
      <c r="T291" s="424"/>
      <c r="U291" s="425"/>
      <c r="V291" s="410"/>
      <c r="W291" s="410"/>
      <c r="X291" s="410"/>
      <c r="Y291" s="415" t="s">
        <v>70</v>
      </c>
    </row>
    <row r="292" spans="1:25" ht="22.5" customHeight="1" thickTop="1" thickBot="1" x14ac:dyDescent="0.4">
      <c r="A292" s="410" t="s">
        <v>67</v>
      </c>
      <c r="B292" s="402" t="s">
        <v>85</v>
      </c>
      <c r="C292" s="402" t="s">
        <v>93</v>
      </c>
      <c r="D292" s="402" t="s">
        <v>87</v>
      </c>
      <c r="E292" s="401" t="s">
        <v>89</v>
      </c>
      <c r="F292" s="402"/>
      <c r="G292" s="402"/>
      <c r="H292" s="402"/>
      <c r="I292" s="402"/>
      <c r="J292" s="407" t="s">
        <v>438</v>
      </c>
      <c r="K292" s="424"/>
      <c r="L292" s="424"/>
      <c r="M292" s="424"/>
      <c r="N292" s="424"/>
      <c r="O292" s="424"/>
      <c r="P292" s="424"/>
      <c r="Q292" s="424"/>
      <c r="R292" s="424"/>
      <c r="S292" s="424"/>
      <c r="T292" s="424"/>
      <c r="U292" s="425"/>
      <c r="V292" s="410"/>
      <c r="W292" s="410"/>
      <c r="X292" s="410"/>
      <c r="Y292" s="415" t="s">
        <v>70</v>
      </c>
    </row>
    <row r="293" spans="1:25" ht="22.5" customHeight="1" thickTop="1" thickBot="1" x14ac:dyDescent="0.4">
      <c r="A293" s="410" t="s">
        <v>67</v>
      </c>
      <c r="B293" s="402" t="s">
        <v>85</v>
      </c>
      <c r="C293" s="402" t="s">
        <v>93</v>
      </c>
      <c r="D293" s="402" t="s">
        <v>87</v>
      </c>
      <c r="E293" s="401" t="s">
        <v>91</v>
      </c>
      <c r="F293" s="402"/>
      <c r="G293" s="402"/>
      <c r="H293" s="402"/>
      <c r="I293" s="402"/>
      <c r="J293" s="407" t="s">
        <v>439</v>
      </c>
      <c r="K293" s="424"/>
      <c r="L293" s="424"/>
      <c r="M293" s="424"/>
      <c r="N293" s="424"/>
      <c r="O293" s="424"/>
      <c r="P293" s="424"/>
      <c r="Q293" s="424"/>
      <c r="R293" s="424"/>
      <c r="S293" s="424"/>
      <c r="T293" s="424"/>
      <c r="U293" s="425"/>
      <c r="V293" s="410"/>
      <c r="W293" s="410"/>
      <c r="X293" s="410"/>
      <c r="Y293" s="415" t="s">
        <v>70</v>
      </c>
    </row>
    <row r="294" spans="1:25" s="166" customFormat="1" ht="22.5" customHeight="1" thickTop="1" thickBot="1" x14ac:dyDescent="0.4">
      <c r="A294" s="395" t="s">
        <v>67</v>
      </c>
      <c r="B294" s="396" t="s">
        <v>85</v>
      </c>
      <c r="C294" s="396" t="s">
        <v>93</v>
      </c>
      <c r="D294" s="396" t="s">
        <v>89</v>
      </c>
      <c r="E294" s="396"/>
      <c r="F294" s="396"/>
      <c r="G294" s="396"/>
      <c r="H294" s="397"/>
      <c r="I294" s="397"/>
      <c r="J294" s="398" t="s">
        <v>440</v>
      </c>
      <c r="K294" s="426"/>
      <c r="L294" s="426"/>
      <c r="M294" s="426"/>
      <c r="N294" s="426"/>
      <c r="O294" s="426"/>
      <c r="P294" s="426"/>
      <c r="Q294" s="426"/>
      <c r="R294" s="426"/>
      <c r="S294" s="426"/>
      <c r="T294" s="426"/>
      <c r="U294" s="427"/>
      <c r="V294" s="396"/>
      <c r="W294" s="395"/>
      <c r="X294" s="395"/>
      <c r="Y294" s="382" t="s">
        <v>70</v>
      </c>
    </row>
    <row r="295" spans="1:25" s="166" customFormat="1" ht="22.5" customHeight="1" thickTop="1" thickBot="1" x14ac:dyDescent="0.4">
      <c r="A295" s="395" t="s">
        <v>67</v>
      </c>
      <c r="B295" s="396" t="s">
        <v>85</v>
      </c>
      <c r="C295" s="396" t="s">
        <v>93</v>
      </c>
      <c r="D295" s="396" t="s">
        <v>91</v>
      </c>
      <c r="E295" s="396"/>
      <c r="F295" s="396"/>
      <c r="G295" s="396"/>
      <c r="H295" s="397"/>
      <c r="I295" s="397"/>
      <c r="J295" s="398" t="s">
        <v>441</v>
      </c>
      <c r="K295" s="426"/>
      <c r="L295" s="426"/>
      <c r="M295" s="426"/>
      <c r="N295" s="426"/>
      <c r="O295" s="426"/>
      <c r="P295" s="426"/>
      <c r="Q295" s="426"/>
      <c r="R295" s="426"/>
      <c r="S295" s="426"/>
      <c r="T295" s="426"/>
      <c r="U295" s="427"/>
      <c r="V295" s="396"/>
      <c r="W295" s="395"/>
      <c r="X295" s="395"/>
      <c r="Y295" s="382" t="s">
        <v>70</v>
      </c>
    </row>
    <row r="296" spans="1:25" s="166" customFormat="1" ht="22.5" customHeight="1" thickTop="1" thickBot="1" x14ac:dyDescent="0.4">
      <c r="A296" s="395">
        <v>1</v>
      </c>
      <c r="B296" s="396" t="s">
        <v>85</v>
      </c>
      <c r="C296" s="396" t="s">
        <v>93</v>
      </c>
      <c r="D296" s="396" t="s">
        <v>93</v>
      </c>
      <c r="E296" s="396"/>
      <c r="F296" s="396"/>
      <c r="G296" s="396"/>
      <c r="H296" s="397"/>
      <c r="I296" s="397"/>
      <c r="J296" s="398" t="s">
        <v>442</v>
      </c>
      <c r="K296" s="426"/>
      <c r="L296" s="426"/>
      <c r="M296" s="426"/>
      <c r="N296" s="426"/>
      <c r="O296" s="426"/>
      <c r="P296" s="426"/>
      <c r="Q296" s="426"/>
      <c r="R296" s="426"/>
      <c r="S296" s="426"/>
      <c r="T296" s="426"/>
      <c r="U296" s="427"/>
      <c r="V296" s="396"/>
      <c r="W296" s="395"/>
      <c r="X296" s="395"/>
      <c r="Y296" s="382"/>
    </row>
    <row r="297" spans="1:25" s="465" customFormat="1" ht="22.5" customHeight="1" thickTop="1" thickBot="1" x14ac:dyDescent="0.4">
      <c r="A297" s="462" t="s">
        <v>67</v>
      </c>
      <c r="B297" s="456" t="s">
        <v>85</v>
      </c>
      <c r="C297" s="456" t="s">
        <v>95</v>
      </c>
      <c r="D297" s="456"/>
      <c r="E297" s="456"/>
      <c r="F297" s="456"/>
      <c r="G297" s="456"/>
      <c r="H297" s="455"/>
      <c r="I297" s="455"/>
      <c r="J297" s="457" t="s">
        <v>443</v>
      </c>
      <c r="K297" s="463"/>
      <c r="L297" s="463"/>
      <c r="M297" s="463"/>
      <c r="N297" s="463"/>
      <c r="O297" s="463"/>
      <c r="P297" s="463"/>
      <c r="Q297" s="463"/>
      <c r="R297" s="463"/>
      <c r="S297" s="463"/>
      <c r="T297" s="463"/>
      <c r="U297" s="464"/>
      <c r="V297" s="456"/>
      <c r="W297" s="456" t="s">
        <v>444</v>
      </c>
      <c r="X297" s="456"/>
      <c r="Y297" s="460" t="s">
        <v>70</v>
      </c>
    </row>
    <row r="298" spans="1:25" s="465" customFormat="1" ht="22.5" customHeight="1" thickTop="1" thickBot="1" x14ac:dyDescent="0.4">
      <c r="A298" s="462"/>
      <c r="B298" s="456"/>
      <c r="C298" s="456"/>
      <c r="D298" s="456"/>
      <c r="E298" s="456"/>
      <c r="F298" s="456"/>
      <c r="G298" s="456"/>
      <c r="H298" s="455"/>
      <c r="I298" s="455"/>
      <c r="J298" s="457"/>
      <c r="K298" s="463"/>
      <c r="L298" s="463"/>
      <c r="M298" s="463"/>
      <c r="N298" s="463"/>
      <c r="O298" s="463"/>
      <c r="P298" s="463"/>
      <c r="Q298" s="463"/>
      <c r="R298" s="463"/>
      <c r="S298" s="463"/>
      <c r="T298" s="463"/>
      <c r="U298" s="464"/>
      <c r="V298" s="456"/>
      <c r="W298" s="456"/>
      <c r="X298" s="456"/>
      <c r="Y298" s="460"/>
    </row>
    <row r="299" spans="1:25" s="465" customFormat="1" ht="22.5" customHeight="1" thickTop="1" thickBot="1" x14ac:dyDescent="0.4">
      <c r="A299" s="462"/>
      <c r="B299" s="456"/>
      <c r="C299" s="456"/>
      <c r="D299" s="456"/>
      <c r="E299" s="456"/>
      <c r="F299" s="456"/>
      <c r="G299" s="456"/>
      <c r="H299" s="455"/>
      <c r="I299" s="455"/>
      <c r="J299" s="457"/>
      <c r="K299" s="463"/>
      <c r="L299" s="463"/>
      <c r="M299" s="463"/>
      <c r="N299" s="463"/>
      <c r="O299" s="463"/>
      <c r="P299" s="463"/>
      <c r="Q299" s="463"/>
      <c r="R299" s="463"/>
      <c r="S299" s="463"/>
      <c r="T299" s="463"/>
      <c r="U299" s="464"/>
      <c r="V299" s="456"/>
      <c r="W299" s="462"/>
      <c r="X299" s="462"/>
      <c r="Y299" s="460"/>
    </row>
    <row r="300" spans="1:25" s="166" customFormat="1" ht="22.5" customHeight="1" thickTop="1" thickBot="1" x14ac:dyDescent="0.4">
      <c r="A300" s="395" t="s">
        <v>67</v>
      </c>
      <c r="B300" s="396" t="s">
        <v>85</v>
      </c>
      <c r="C300" s="396" t="s">
        <v>95</v>
      </c>
      <c r="D300" s="396" t="s">
        <v>87</v>
      </c>
      <c r="E300" s="396"/>
      <c r="F300" s="396"/>
      <c r="G300" s="396"/>
      <c r="H300" s="397"/>
      <c r="I300" s="397"/>
      <c r="J300" s="398" t="s">
        <v>445</v>
      </c>
      <c r="K300" s="399"/>
      <c r="L300" s="399"/>
      <c r="M300" s="399"/>
      <c r="N300" s="399"/>
      <c r="O300" s="399"/>
      <c r="P300" s="399"/>
      <c r="Q300" s="399"/>
      <c r="R300" s="399"/>
      <c r="S300" s="399"/>
      <c r="T300" s="399"/>
      <c r="U300" s="400"/>
      <c r="V300" s="396"/>
      <c r="W300" s="396"/>
      <c r="X300" s="396"/>
      <c r="Y300" s="382" t="s">
        <v>70</v>
      </c>
    </row>
    <row r="301" spans="1:25" s="166" customFormat="1" ht="22.5" customHeight="1" thickTop="1" thickBot="1" x14ac:dyDescent="0.4">
      <c r="A301" s="406" t="s">
        <v>67</v>
      </c>
      <c r="B301" s="401" t="s">
        <v>85</v>
      </c>
      <c r="C301" s="401" t="s">
        <v>95</v>
      </c>
      <c r="D301" s="401" t="s">
        <v>87</v>
      </c>
      <c r="E301" s="401" t="s">
        <v>71</v>
      </c>
      <c r="F301" s="401"/>
      <c r="G301" s="401"/>
      <c r="H301" s="402"/>
      <c r="I301" s="402"/>
      <c r="J301" s="403" t="s">
        <v>446</v>
      </c>
      <c r="K301" s="404"/>
      <c r="L301" s="404"/>
      <c r="M301" s="404"/>
      <c r="N301" s="404"/>
      <c r="O301" s="404"/>
      <c r="P301" s="404"/>
      <c r="Q301" s="404"/>
      <c r="R301" s="404"/>
      <c r="S301" s="404"/>
      <c r="T301" s="404"/>
      <c r="U301" s="405"/>
      <c r="V301" s="401"/>
      <c r="W301" s="406"/>
      <c r="X301" s="406"/>
      <c r="Y301" s="382" t="s">
        <v>70</v>
      </c>
    </row>
    <row r="302" spans="1:25" ht="22.5" customHeight="1" thickTop="1" thickBot="1" x14ac:dyDescent="0.4">
      <c r="A302" s="410" t="s">
        <v>67</v>
      </c>
      <c r="B302" s="402" t="s">
        <v>85</v>
      </c>
      <c r="C302" s="402" t="s">
        <v>95</v>
      </c>
      <c r="D302" s="402" t="s">
        <v>87</v>
      </c>
      <c r="E302" s="402" t="s">
        <v>71</v>
      </c>
      <c r="F302" s="401" t="s">
        <v>71</v>
      </c>
      <c r="G302" s="402"/>
      <c r="H302" s="402"/>
      <c r="I302" s="402"/>
      <c r="J302" s="407" t="s">
        <v>447</v>
      </c>
      <c r="K302" s="408"/>
      <c r="L302" s="408"/>
      <c r="M302" s="408"/>
      <c r="N302" s="404"/>
      <c r="O302" s="408"/>
      <c r="P302" s="408"/>
      <c r="Q302" s="408"/>
      <c r="R302" s="408"/>
      <c r="S302" s="404"/>
      <c r="T302" s="408"/>
      <c r="U302" s="409"/>
      <c r="V302" s="402"/>
      <c r="W302" s="410"/>
      <c r="X302" s="410"/>
      <c r="Y302" s="382" t="s">
        <v>70</v>
      </c>
    </row>
    <row r="303" spans="1:25" s="166" customFormat="1" ht="22.5" customHeight="1" thickTop="1" thickBot="1" x14ac:dyDescent="0.4">
      <c r="A303" s="406" t="s">
        <v>67</v>
      </c>
      <c r="B303" s="401" t="s">
        <v>85</v>
      </c>
      <c r="C303" s="401" t="s">
        <v>95</v>
      </c>
      <c r="D303" s="401" t="s">
        <v>87</v>
      </c>
      <c r="E303" s="401" t="s">
        <v>85</v>
      </c>
      <c r="F303" s="401"/>
      <c r="G303" s="401"/>
      <c r="H303" s="402"/>
      <c r="I303" s="402"/>
      <c r="J303" s="403" t="s">
        <v>448</v>
      </c>
      <c r="K303" s="404"/>
      <c r="L303" s="404"/>
      <c r="M303" s="404"/>
      <c r="N303" s="404"/>
      <c r="O303" s="404"/>
      <c r="P303" s="404"/>
      <c r="Q303" s="404"/>
      <c r="R303" s="404"/>
      <c r="S303" s="404"/>
      <c r="T303" s="404"/>
      <c r="U303" s="405"/>
      <c r="V303" s="401"/>
      <c r="W303" s="406"/>
      <c r="X303" s="406"/>
      <c r="Y303" s="382" t="s">
        <v>70</v>
      </c>
    </row>
    <row r="304" spans="1:25" s="166" customFormat="1" ht="22.5" customHeight="1" thickTop="1" thickBot="1" x14ac:dyDescent="0.4">
      <c r="A304" s="406" t="s">
        <v>67</v>
      </c>
      <c r="B304" s="401" t="s">
        <v>85</v>
      </c>
      <c r="C304" s="401" t="s">
        <v>95</v>
      </c>
      <c r="D304" s="401" t="s">
        <v>87</v>
      </c>
      <c r="E304" s="401" t="s">
        <v>87</v>
      </c>
      <c r="F304" s="401"/>
      <c r="G304" s="401"/>
      <c r="H304" s="402"/>
      <c r="I304" s="402"/>
      <c r="J304" s="403" t="s">
        <v>449</v>
      </c>
      <c r="K304" s="404"/>
      <c r="L304" s="404"/>
      <c r="M304" s="404"/>
      <c r="N304" s="404"/>
      <c r="O304" s="404"/>
      <c r="P304" s="404"/>
      <c r="Q304" s="404"/>
      <c r="R304" s="404"/>
      <c r="S304" s="404"/>
      <c r="T304" s="404"/>
      <c r="U304" s="405"/>
      <c r="V304" s="401"/>
      <c r="W304" s="406"/>
      <c r="X304" s="406"/>
      <c r="Y304" s="382" t="s">
        <v>70</v>
      </c>
    </row>
    <row r="305" spans="1:25" ht="22.5" customHeight="1" thickTop="1" thickBot="1" x14ac:dyDescent="0.4">
      <c r="A305" s="410" t="s">
        <v>67</v>
      </c>
      <c r="B305" s="402" t="s">
        <v>85</v>
      </c>
      <c r="C305" s="402" t="s">
        <v>95</v>
      </c>
      <c r="D305" s="402" t="s">
        <v>87</v>
      </c>
      <c r="E305" s="402" t="s">
        <v>87</v>
      </c>
      <c r="F305" s="401" t="s">
        <v>71</v>
      </c>
      <c r="G305" s="402"/>
      <c r="H305" s="402"/>
      <c r="I305" s="402"/>
      <c r="J305" s="407" t="s">
        <v>450</v>
      </c>
      <c r="K305" s="408"/>
      <c r="L305" s="408"/>
      <c r="M305" s="408"/>
      <c r="N305" s="404"/>
      <c r="O305" s="408"/>
      <c r="P305" s="408"/>
      <c r="Q305" s="408"/>
      <c r="R305" s="408"/>
      <c r="S305" s="404"/>
      <c r="T305" s="408"/>
      <c r="U305" s="409"/>
      <c r="V305" s="402"/>
      <c r="W305" s="410"/>
      <c r="X305" s="410"/>
      <c r="Y305" s="382" t="s">
        <v>70</v>
      </c>
    </row>
    <row r="306" spans="1:25" ht="22.5" customHeight="1" thickTop="1" thickBot="1" x14ac:dyDescent="0.4">
      <c r="A306" s="410" t="s">
        <v>67</v>
      </c>
      <c r="B306" s="402" t="s">
        <v>85</v>
      </c>
      <c r="C306" s="402" t="s">
        <v>95</v>
      </c>
      <c r="D306" s="402" t="s">
        <v>87</v>
      </c>
      <c r="E306" s="402" t="s">
        <v>87</v>
      </c>
      <c r="F306" s="401" t="s">
        <v>85</v>
      </c>
      <c r="G306" s="402"/>
      <c r="H306" s="402"/>
      <c r="I306" s="402"/>
      <c r="J306" s="407" t="s">
        <v>451</v>
      </c>
      <c r="K306" s="408"/>
      <c r="L306" s="408"/>
      <c r="M306" s="408"/>
      <c r="N306" s="404"/>
      <c r="O306" s="408"/>
      <c r="P306" s="408"/>
      <c r="Q306" s="408"/>
      <c r="R306" s="408"/>
      <c r="S306" s="404"/>
      <c r="T306" s="408"/>
      <c r="U306" s="409"/>
      <c r="V306" s="402"/>
      <c r="W306" s="410"/>
      <c r="X306" s="410"/>
      <c r="Y306" s="382" t="s">
        <v>70</v>
      </c>
    </row>
    <row r="307" spans="1:25" ht="22.5" customHeight="1" thickTop="1" thickBot="1" x14ac:dyDescent="0.4">
      <c r="A307" s="410" t="s">
        <v>67</v>
      </c>
      <c r="B307" s="402" t="s">
        <v>85</v>
      </c>
      <c r="C307" s="402" t="s">
        <v>95</v>
      </c>
      <c r="D307" s="402" t="s">
        <v>87</v>
      </c>
      <c r="E307" s="402" t="s">
        <v>87</v>
      </c>
      <c r="F307" s="401" t="s">
        <v>87</v>
      </c>
      <c r="G307" s="402"/>
      <c r="H307" s="402"/>
      <c r="I307" s="402"/>
      <c r="J307" s="407" t="s">
        <v>452</v>
      </c>
      <c r="K307" s="408"/>
      <c r="L307" s="408"/>
      <c r="M307" s="408"/>
      <c r="N307" s="404"/>
      <c r="O307" s="408"/>
      <c r="P307" s="408"/>
      <c r="Q307" s="408"/>
      <c r="R307" s="408"/>
      <c r="S307" s="404"/>
      <c r="T307" s="408"/>
      <c r="U307" s="409"/>
      <c r="V307" s="402"/>
      <c r="W307" s="410"/>
      <c r="X307" s="410"/>
      <c r="Y307" s="382" t="s">
        <v>70</v>
      </c>
    </row>
    <row r="308" spans="1:25" ht="22.5" customHeight="1" thickTop="1" thickBot="1" x14ac:dyDescent="0.4">
      <c r="A308" s="410" t="s">
        <v>67</v>
      </c>
      <c r="B308" s="402" t="s">
        <v>85</v>
      </c>
      <c r="C308" s="402" t="s">
        <v>95</v>
      </c>
      <c r="D308" s="402" t="s">
        <v>87</v>
      </c>
      <c r="E308" s="402" t="s">
        <v>87</v>
      </c>
      <c r="F308" s="401" t="s">
        <v>89</v>
      </c>
      <c r="G308" s="402"/>
      <c r="H308" s="402"/>
      <c r="I308" s="402"/>
      <c r="J308" s="407" t="s">
        <v>453</v>
      </c>
      <c r="K308" s="408"/>
      <c r="L308" s="408"/>
      <c r="M308" s="408"/>
      <c r="N308" s="404"/>
      <c r="O308" s="408"/>
      <c r="P308" s="408"/>
      <c r="Q308" s="408"/>
      <c r="R308" s="408"/>
      <c r="S308" s="404"/>
      <c r="T308" s="408"/>
      <c r="U308" s="409"/>
      <c r="V308" s="402"/>
      <c r="W308" s="410"/>
      <c r="X308" s="410"/>
      <c r="Y308" s="382" t="s">
        <v>70</v>
      </c>
    </row>
    <row r="309" spans="1:25" ht="22.5" customHeight="1" thickTop="1" thickBot="1" x14ac:dyDescent="0.4">
      <c r="A309" s="410" t="s">
        <v>67</v>
      </c>
      <c r="B309" s="402" t="s">
        <v>85</v>
      </c>
      <c r="C309" s="402" t="s">
        <v>95</v>
      </c>
      <c r="D309" s="402" t="s">
        <v>87</v>
      </c>
      <c r="E309" s="402" t="s">
        <v>87</v>
      </c>
      <c r="F309" s="401" t="s">
        <v>91</v>
      </c>
      <c r="G309" s="402"/>
      <c r="H309" s="402"/>
      <c r="I309" s="402"/>
      <c r="J309" s="407" t="s">
        <v>454</v>
      </c>
      <c r="K309" s="408"/>
      <c r="L309" s="408"/>
      <c r="M309" s="408"/>
      <c r="N309" s="404"/>
      <c r="O309" s="408"/>
      <c r="P309" s="408"/>
      <c r="Q309" s="408"/>
      <c r="R309" s="408"/>
      <c r="S309" s="404"/>
      <c r="T309" s="408"/>
      <c r="U309" s="409"/>
      <c r="V309" s="402"/>
      <c r="W309" s="410"/>
      <c r="X309" s="410"/>
      <c r="Y309" s="382" t="s">
        <v>70</v>
      </c>
    </row>
    <row r="310" spans="1:25" s="166" customFormat="1" ht="22.5" customHeight="1" thickTop="1" thickBot="1" x14ac:dyDescent="0.4">
      <c r="A310" s="406" t="s">
        <v>67</v>
      </c>
      <c r="B310" s="401" t="s">
        <v>85</v>
      </c>
      <c r="C310" s="401" t="s">
        <v>95</v>
      </c>
      <c r="D310" s="401" t="s">
        <v>87</v>
      </c>
      <c r="E310" s="401" t="s">
        <v>89</v>
      </c>
      <c r="F310" s="401"/>
      <c r="G310" s="401"/>
      <c r="H310" s="402"/>
      <c r="I310" s="402"/>
      <c r="J310" s="403" t="s">
        <v>455</v>
      </c>
      <c r="K310" s="404"/>
      <c r="L310" s="404"/>
      <c r="M310" s="404"/>
      <c r="N310" s="404"/>
      <c r="O310" s="404"/>
      <c r="P310" s="404"/>
      <c r="Q310" s="404"/>
      <c r="R310" s="404"/>
      <c r="S310" s="404"/>
      <c r="T310" s="404"/>
      <c r="U310" s="405"/>
      <c r="V310" s="401"/>
      <c r="W310" s="406"/>
      <c r="X310" s="406"/>
      <c r="Y310" s="382" t="s">
        <v>70</v>
      </c>
    </row>
    <row r="311" spans="1:25" s="166" customFormat="1" ht="22.5" customHeight="1" thickTop="1" thickBot="1" x14ac:dyDescent="0.4">
      <c r="A311" s="406" t="s">
        <v>67</v>
      </c>
      <c r="B311" s="401" t="s">
        <v>85</v>
      </c>
      <c r="C311" s="401" t="s">
        <v>95</v>
      </c>
      <c r="D311" s="401" t="s">
        <v>87</v>
      </c>
      <c r="E311" s="401" t="s">
        <v>91</v>
      </c>
      <c r="F311" s="401"/>
      <c r="G311" s="401"/>
      <c r="H311" s="402"/>
      <c r="I311" s="402"/>
      <c r="J311" s="403" t="s">
        <v>456</v>
      </c>
      <c r="K311" s="404"/>
      <c r="L311" s="404"/>
      <c r="M311" s="404"/>
      <c r="N311" s="404"/>
      <c r="O311" s="404"/>
      <c r="P311" s="404"/>
      <c r="Q311" s="404"/>
      <c r="R311" s="404"/>
      <c r="S311" s="404"/>
      <c r="T311" s="404"/>
      <c r="U311" s="405"/>
      <c r="V311" s="401"/>
      <c r="W311" s="406"/>
      <c r="X311" s="406"/>
      <c r="Y311" s="382" t="s">
        <v>70</v>
      </c>
    </row>
    <row r="312" spans="1:25" ht="22.5" customHeight="1" thickTop="1" thickBot="1" x14ac:dyDescent="0.4">
      <c r="A312" s="406" t="s">
        <v>67</v>
      </c>
      <c r="B312" s="401" t="s">
        <v>85</v>
      </c>
      <c r="C312" s="401" t="s">
        <v>95</v>
      </c>
      <c r="D312" s="401" t="s">
        <v>87</v>
      </c>
      <c r="E312" s="401" t="s">
        <v>93</v>
      </c>
      <c r="F312" s="402"/>
      <c r="G312" s="402"/>
      <c r="H312" s="402"/>
      <c r="I312" s="402"/>
      <c r="J312" s="403" t="s">
        <v>457</v>
      </c>
      <c r="K312" s="404"/>
      <c r="L312" s="404"/>
      <c r="M312" s="404"/>
      <c r="N312" s="404"/>
      <c r="O312" s="404"/>
      <c r="P312" s="404"/>
      <c r="Q312" s="404"/>
      <c r="R312" s="404"/>
      <c r="S312" s="404"/>
      <c r="T312" s="404"/>
      <c r="U312" s="405"/>
      <c r="V312" s="401"/>
      <c r="W312" s="406"/>
      <c r="X312" s="406"/>
    </row>
    <row r="313" spans="1:25" ht="22.5" customHeight="1" thickTop="1" thickBot="1" x14ac:dyDescent="0.4">
      <c r="A313" s="406" t="s">
        <v>67</v>
      </c>
      <c r="B313" s="401" t="s">
        <v>85</v>
      </c>
      <c r="C313" s="401" t="s">
        <v>95</v>
      </c>
      <c r="D313" s="401" t="s">
        <v>87</v>
      </c>
      <c r="E313" s="401" t="s">
        <v>95</v>
      </c>
      <c r="F313" s="402"/>
      <c r="G313" s="402"/>
      <c r="H313" s="402"/>
      <c r="I313" s="402"/>
      <c r="J313" s="403" t="s">
        <v>458</v>
      </c>
      <c r="K313" s="404"/>
      <c r="L313" s="404"/>
      <c r="M313" s="404"/>
      <c r="N313" s="404"/>
      <c r="O313" s="404"/>
      <c r="P313" s="404"/>
      <c r="Q313" s="404"/>
      <c r="R313" s="404"/>
      <c r="S313" s="404"/>
      <c r="T313" s="404"/>
      <c r="U313" s="405"/>
      <c r="V313" s="401"/>
      <c r="W313" s="406"/>
      <c r="X313" s="406"/>
    </row>
    <row r="314" spans="1:25" ht="22.5" customHeight="1" thickTop="1" thickBot="1" x14ac:dyDescent="0.4">
      <c r="A314" s="406" t="s">
        <v>67</v>
      </c>
      <c r="B314" s="401" t="s">
        <v>85</v>
      </c>
      <c r="C314" s="401" t="s">
        <v>95</v>
      </c>
      <c r="D314" s="401" t="s">
        <v>87</v>
      </c>
      <c r="E314" s="401" t="s">
        <v>97</v>
      </c>
      <c r="F314" s="402"/>
      <c r="G314" s="402"/>
      <c r="H314" s="402"/>
      <c r="I314" s="402"/>
      <c r="J314" s="403" t="s">
        <v>459</v>
      </c>
      <c r="K314" s="404"/>
      <c r="L314" s="404"/>
      <c r="M314" s="404"/>
      <c r="N314" s="404"/>
      <c r="O314" s="404"/>
      <c r="P314" s="404"/>
      <c r="Q314" s="404"/>
      <c r="R314" s="404"/>
      <c r="S314" s="404"/>
      <c r="T314" s="404"/>
      <c r="U314" s="405"/>
      <c r="V314" s="401"/>
      <c r="W314" s="406"/>
      <c r="X314" s="406"/>
    </row>
    <row r="315" spans="1:25" ht="22.5" customHeight="1" thickTop="1" thickBot="1" x14ac:dyDescent="0.4">
      <c r="A315" s="410" t="s">
        <v>67</v>
      </c>
      <c r="B315" s="402" t="s">
        <v>85</v>
      </c>
      <c r="C315" s="402" t="s">
        <v>95</v>
      </c>
      <c r="D315" s="402" t="s">
        <v>87</v>
      </c>
      <c r="E315" s="402" t="s">
        <v>97</v>
      </c>
      <c r="F315" s="401" t="s">
        <v>71</v>
      </c>
      <c r="G315" s="402"/>
      <c r="H315" s="402"/>
      <c r="I315" s="402"/>
      <c r="J315" s="403" t="s">
        <v>460</v>
      </c>
      <c r="K315" s="404"/>
      <c r="L315" s="404"/>
      <c r="M315" s="404"/>
      <c r="N315" s="404"/>
      <c r="O315" s="404"/>
      <c r="P315" s="404"/>
      <c r="Q315" s="404"/>
      <c r="R315" s="404"/>
      <c r="S315" s="404"/>
      <c r="T315" s="404"/>
      <c r="U315" s="405"/>
      <c r="V315" s="401"/>
      <c r="W315" s="406"/>
      <c r="X315" s="406"/>
    </row>
    <row r="316" spans="1:25" ht="22.5" customHeight="1" thickTop="1" thickBot="1" x14ac:dyDescent="0.4">
      <c r="A316" s="410" t="s">
        <v>67</v>
      </c>
      <c r="B316" s="402" t="s">
        <v>85</v>
      </c>
      <c r="C316" s="402" t="s">
        <v>95</v>
      </c>
      <c r="D316" s="402" t="s">
        <v>87</v>
      </c>
      <c r="E316" s="402" t="s">
        <v>97</v>
      </c>
      <c r="F316" s="402" t="s">
        <v>71</v>
      </c>
      <c r="G316" s="401" t="s">
        <v>71</v>
      </c>
      <c r="H316" s="402"/>
      <c r="I316" s="402"/>
      <c r="J316" s="407" t="s">
        <v>461</v>
      </c>
      <c r="K316" s="404"/>
      <c r="L316" s="404"/>
      <c r="M316" s="404"/>
      <c r="N316" s="404"/>
      <c r="O316" s="404"/>
      <c r="P316" s="404"/>
      <c r="Q316" s="404"/>
      <c r="R316" s="404"/>
      <c r="S316" s="404"/>
      <c r="T316" s="404"/>
      <c r="U316" s="405"/>
      <c r="V316" s="401"/>
      <c r="W316" s="406"/>
      <c r="X316" s="406"/>
    </row>
    <row r="317" spans="1:25" ht="22.5" customHeight="1" thickTop="1" thickBot="1" x14ac:dyDescent="0.4">
      <c r="A317" s="410" t="s">
        <v>67</v>
      </c>
      <c r="B317" s="402" t="s">
        <v>85</v>
      </c>
      <c r="C317" s="402" t="s">
        <v>95</v>
      </c>
      <c r="D317" s="402" t="s">
        <v>87</v>
      </c>
      <c r="E317" s="402" t="s">
        <v>97</v>
      </c>
      <c r="F317" s="402" t="s">
        <v>71</v>
      </c>
      <c r="G317" s="401" t="s">
        <v>85</v>
      </c>
      <c r="H317" s="402"/>
      <c r="I317" s="402"/>
      <c r="J317" s="407" t="s">
        <v>462</v>
      </c>
      <c r="K317" s="404"/>
      <c r="L317" s="404"/>
      <c r="M317" s="404"/>
      <c r="N317" s="404"/>
      <c r="O317" s="404"/>
      <c r="P317" s="404"/>
      <c r="Q317" s="404"/>
      <c r="R317" s="404"/>
      <c r="S317" s="404"/>
      <c r="T317" s="404"/>
      <c r="U317" s="405"/>
      <c r="V317" s="401"/>
      <c r="W317" s="406"/>
      <c r="X317" s="406"/>
    </row>
    <row r="318" spans="1:25" ht="22.5" customHeight="1" thickTop="1" thickBot="1" x14ac:dyDescent="0.4">
      <c r="A318" s="410" t="s">
        <v>67</v>
      </c>
      <c r="B318" s="402" t="s">
        <v>85</v>
      </c>
      <c r="C318" s="402" t="s">
        <v>95</v>
      </c>
      <c r="D318" s="402" t="s">
        <v>87</v>
      </c>
      <c r="E318" s="402" t="s">
        <v>97</v>
      </c>
      <c r="F318" s="402" t="s">
        <v>71</v>
      </c>
      <c r="G318" s="401" t="s">
        <v>87</v>
      </c>
      <c r="H318" s="402"/>
      <c r="I318" s="402"/>
      <c r="J318" s="407" t="s">
        <v>463</v>
      </c>
      <c r="K318" s="404"/>
      <c r="L318" s="404"/>
      <c r="M318" s="404"/>
      <c r="N318" s="404"/>
      <c r="O318" s="404"/>
      <c r="P318" s="404"/>
      <c r="Q318" s="404"/>
      <c r="R318" s="404"/>
      <c r="S318" s="404"/>
      <c r="T318" s="404"/>
      <c r="U318" s="405"/>
      <c r="V318" s="401"/>
      <c r="W318" s="406"/>
      <c r="X318" s="406"/>
    </row>
    <row r="319" spans="1:25" ht="22.5" customHeight="1" thickTop="1" thickBot="1" x14ac:dyDescent="0.4">
      <c r="A319" s="406" t="s">
        <v>67</v>
      </c>
      <c r="B319" s="401" t="s">
        <v>85</v>
      </c>
      <c r="C319" s="401" t="s">
        <v>95</v>
      </c>
      <c r="D319" s="401" t="s">
        <v>87</v>
      </c>
      <c r="E319" s="401" t="s">
        <v>400</v>
      </c>
      <c r="F319" s="402"/>
      <c r="G319" s="402"/>
      <c r="H319" s="402"/>
      <c r="I319" s="402"/>
      <c r="J319" s="403" t="s">
        <v>464</v>
      </c>
      <c r="K319" s="404"/>
      <c r="L319" s="404"/>
      <c r="M319" s="404"/>
      <c r="N319" s="404"/>
      <c r="O319" s="404"/>
      <c r="P319" s="404"/>
      <c r="Q319" s="404"/>
      <c r="R319" s="404"/>
      <c r="S319" s="404"/>
      <c r="T319" s="404"/>
      <c r="U319" s="405"/>
      <c r="V319" s="401"/>
      <c r="W319" s="406"/>
      <c r="X319" s="406"/>
    </row>
    <row r="320" spans="1:25" ht="22.5" customHeight="1" thickTop="1" thickBot="1" x14ac:dyDescent="0.4">
      <c r="A320" s="410" t="s">
        <v>67</v>
      </c>
      <c r="B320" s="402" t="s">
        <v>85</v>
      </c>
      <c r="C320" s="402" t="s">
        <v>95</v>
      </c>
      <c r="D320" s="402" t="s">
        <v>87</v>
      </c>
      <c r="E320" s="402" t="s">
        <v>400</v>
      </c>
      <c r="F320" s="401" t="s">
        <v>71</v>
      </c>
      <c r="G320" s="402"/>
      <c r="H320" s="402"/>
      <c r="I320" s="402"/>
      <c r="J320" s="407" t="s">
        <v>465</v>
      </c>
      <c r="K320" s="404"/>
      <c r="L320" s="404"/>
      <c r="M320" s="404"/>
      <c r="N320" s="404"/>
      <c r="O320" s="404"/>
      <c r="P320" s="404"/>
      <c r="Q320" s="404"/>
      <c r="R320" s="404"/>
      <c r="S320" s="404"/>
      <c r="T320" s="404"/>
      <c r="U320" s="405"/>
      <c r="V320" s="401"/>
      <c r="W320" s="406"/>
      <c r="X320" s="406"/>
    </row>
    <row r="321" spans="1:22" ht="36" customHeight="1" thickTop="1" thickBot="1" x14ac:dyDescent="0.4"/>
    <row r="322" spans="1:22" ht="18.75" customHeight="1" thickTop="1" thickBot="1" x14ac:dyDescent="0.4">
      <c r="A322" s="410">
        <v>1</v>
      </c>
      <c r="B322" s="401" t="s">
        <v>85</v>
      </c>
      <c r="C322" s="402"/>
      <c r="D322" s="402"/>
      <c r="E322" s="410"/>
      <c r="F322" s="402"/>
      <c r="G322" s="402"/>
      <c r="H322" s="402"/>
      <c r="I322" s="402"/>
      <c r="J322" s="403" t="s">
        <v>466</v>
      </c>
      <c r="K322" s="404"/>
      <c r="L322" s="404"/>
      <c r="M322" s="404"/>
      <c r="N322" s="404"/>
      <c r="O322" s="404"/>
      <c r="P322" s="404"/>
      <c r="Q322" s="404"/>
      <c r="R322" s="404"/>
      <c r="S322" s="404"/>
      <c r="T322" s="404"/>
      <c r="U322" s="404"/>
      <c r="V322" s="404"/>
    </row>
    <row r="323" spans="1:22" ht="18.75" customHeight="1" thickTop="1" thickBot="1" x14ac:dyDescent="0.4">
      <c r="A323" s="410">
        <v>1</v>
      </c>
      <c r="B323" s="401" t="s">
        <v>85</v>
      </c>
      <c r="C323" s="402" t="s">
        <v>71</v>
      </c>
      <c r="D323" s="402"/>
      <c r="E323" s="410"/>
      <c r="F323" s="402"/>
      <c r="G323" s="402"/>
      <c r="H323" s="402"/>
      <c r="I323" s="402"/>
      <c r="J323" s="403" t="s">
        <v>467</v>
      </c>
      <c r="K323" s="404"/>
      <c r="L323" s="404"/>
      <c r="M323" s="404"/>
      <c r="N323" s="404"/>
      <c r="O323" s="404"/>
      <c r="P323" s="404"/>
      <c r="Q323" s="404"/>
      <c r="R323" s="404"/>
      <c r="S323" s="404"/>
      <c r="T323" s="404"/>
      <c r="U323" s="404"/>
      <c r="V323" s="404"/>
    </row>
    <row r="324" spans="1:22" ht="18.75" customHeight="1" thickTop="1" thickBot="1" x14ac:dyDescent="0.4">
      <c r="A324" s="410">
        <v>1</v>
      </c>
      <c r="B324" s="401" t="s">
        <v>85</v>
      </c>
      <c r="C324" s="402" t="s">
        <v>71</v>
      </c>
      <c r="D324" s="402" t="s">
        <v>71</v>
      </c>
      <c r="E324" s="402"/>
      <c r="F324" s="402"/>
      <c r="G324" s="402"/>
      <c r="H324" s="402"/>
      <c r="I324" s="402"/>
      <c r="J324" s="407" t="s">
        <v>468</v>
      </c>
      <c r="K324" s="404"/>
      <c r="L324" s="404"/>
      <c r="M324" s="404"/>
      <c r="N324" s="404"/>
      <c r="O324" s="404"/>
      <c r="P324" s="404"/>
      <c r="Q324" s="404"/>
      <c r="R324" s="404"/>
      <c r="S324" s="404"/>
      <c r="T324" s="404"/>
      <c r="U324" s="404"/>
      <c r="V324" s="404"/>
    </row>
    <row r="325" spans="1:22" ht="18.75" customHeight="1" thickTop="1" thickBot="1" x14ac:dyDescent="0.4">
      <c r="A325" s="410">
        <v>1</v>
      </c>
      <c r="B325" s="401" t="s">
        <v>85</v>
      </c>
      <c r="C325" s="402" t="s">
        <v>71</v>
      </c>
      <c r="D325" s="402" t="s">
        <v>85</v>
      </c>
      <c r="E325" s="402"/>
      <c r="F325" s="402"/>
      <c r="G325" s="402"/>
      <c r="H325" s="402"/>
      <c r="I325" s="402"/>
      <c r="J325" s="407" t="s">
        <v>469</v>
      </c>
      <c r="K325" s="404"/>
      <c r="L325" s="404"/>
      <c r="M325" s="404"/>
      <c r="N325" s="404"/>
      <c r="O325" s="404"/>
      <c r="P325" s="404"/>
      <c r="Q325" s="404"/>
      <c r="R325" s="404"/>
      <c r="S325" s="404"/>
      <c r="T325" s="404"/>
      <c r="U325" s="404"/>
      <c r="V325" s="404"/>
    </row>
    <row r="326" spans="1:22" ht="18.75" customHeight="1" thickTop="1" thickBot="1" x14ac:dyDescent="0.4">
      <c r="A326" s="410">
        <v>1</v>
      </c>
      <c r="B326" s="401" t="s">
        <v>85</v>
      </c>
      <c r="C326" s="402" t="s">
        <v>71</v>
      </c>
      <c r="D326" s="402" t="s">
        <v>87</v>
      </c>
      <c r="E326" s="402"/>
      <c r="F326" s="402"/>
      <c r="G326" s="402"/>
      <c r="H326" s="402"/>
      <c r="I326" s="402"/>
      <c r="J326" s="407" t="s">
        <v>470</v>
      </c>
      <c r="K326" s="404"/>
      <c r="L326" s="404"/>
      <c r="M326" s="404"/>
      <c r="N326" s="404"/>
      <c r="O326" s="404"/>
      <c r="P326" s="404"/>
      <c r="Q326" s="404"/>
      <c r="R326" s="404"/>
      <c r="S326" s="404"/>
      <c r="T326" s="404"/>
      <c r="U326" s="404"/>
      <c r="V326" s="404"/>
    </row>
    <row r="327" spans="1:22" ht="18.75" customHeight="1" thickTop="1" thickBot="1" x14ac:dyDescent="0.4">
      <c r="A327" s="410">
        <v>1</v>
      </c>
      <c r="B327" s="401" t="s">
        <v>85</v>
      </c>
      <c r="C327" s="402" t="s">
        <v>85</v>
      </c>
      <c r="D327" s="402"/>
      <c r="E327" s="410"/>
      <c r="F327" s="402"/>
      <c r="G327" s="402"/>
      <c r="H327" s="402"/>
      <c r="I327" s="402"/>
      <c r="J327" s="403" t="s">
        <v>471</v>
      </c>
      <c r="K327" s="404"/>
      <c r="L327" s="404"/>
      <c r="M327" s="404"/>
      <c r="N327" s="404"/>
      <c r="O327" s="404"/>
      <c r="P327" s="404"/>
      <c r="Q327" s="404"/>
      <c r="R327" s="404"/>
      <c r="S327" s="404"/>
      <c r="T327" s="404"/>
      <c r="U327" s="404"/>
      <c r="V327" s="404"/>
    </row>
    <row r="328" spans="1:22" ht="18.75" customHeight="1" thickTop="1" thickBot="1" x14ac:dyDescent="0.4">
      <c r="A328" s="410">
        <v>1</v>
      </c>
      <c r="B328" s="401" t="s">
        <v>87</v>
      </c>
      <c r="C328" s="402"/>
      <c r="D328" s="402"/>
      <c r="E328" s="410"/>
      <c r="F328" s="402"/>
      <c r="G328" s="402"/>
      <c r="H328" s="402"/>
      <c r="I328" s="402"/>
      <c r="J328" s="403" t="s">
        <v>472</v>
      </c>
      <c r="K328" s="404"/>
      <c r="L328" s="404"/>
      <c r="M328" s="404"/>
      <c r="N328" s="404"/>
      <c r="O328" s="404"/>
      <c r="P328" s="404"/>
      <c r="Q328" s="404"/>
      <c r="R328" s="404"/>
      <c r="S328" s="404"/>
      <c r="T328" s="404"/>
      <c r="U328" s="404"/>
      <c r="V328" s="404"/>
    </row>
    <row r="329" spans="1:22" ht="18.75" customHeight="1" thickTop="1" thickBot="1" x14ac:dyDescent="0.4">
      <c r="A329" s="410">
        <v>1</v>
      </c>
      <c r="B329" s="401" t="s">
        <v>87</v>
      </c>
      <c r="C329" s="402" t="s">
        <v>71</v>
      </c>
      <c r="D329" s="402"/>
      <c r="E329" s="410"/>
      <c r="F329" s="402"/>
      <c r="G329" s="402"/>
      <c r="H329" s="402"/>
      <c r="I329" s="402"/>
      <c r="J329" s="403" t="s">
        <v>473</v>
      </c>
      <c r="K329" s="404"/>
      <c r="L329" s="404"/>
      <c r="M329" s="404"/>
      <c r="N329" s="404"/>
      <c r="O329" s="404"/>
      <c r="P329" s="404"/>
      <c r="Q329" s="404"/>
      <c r="R329" s="404"/>
      <c r="S329" s="404"/>
      <c r="T329" s="404"/>
      <c r="U329" s="404"/>
      <c r="V329" s="404"/>
    </row>
    <row r="330" spans="1:22" ht="18.75" customHeight="1" thickTop="1" thickBot="1" x14ac:dyDescent="0.4">
      <c r="A330" s="410">
        <v>1</v>
      </c>
      <c r="B330" s="401" t="s">
        <v>87</v>
      </c>
      <c r="C330" s="402" t="s">
        <v>71</v>
      </c>
      <c r="D330" s="402" t="s">
        <v>71</v>
      </c>
      <c r="E330" s="402"/>
      <c r="F330" s="402"/>
      <c r="G330" s="402"/>
      <c r="H330" s="402"/>
      <c r="I330" s="402"/>
      <c r="J330" s="407" t="s">
        <v>474</v>
      </c>
      <c r="K330" s="404"/>
      <c r="L330" s="404"/>
      <c r="M330" s="404"/>
      <c r="N330" s="404"/>
      <c r="O330" s="404"/>
      <c r="P330" s="404"/>
      <c r="Q330" s="404"/>
      <c r="R330" s="404"/>
      <c r="S330" s="404"/>
      <c r="T330" s="404"/>
      <c r="U330" s="404"/>
      <c r="V330" s="404"/>
    </row>
    <row r="331" spans="1:22" ht="18.75" customHeight="1" thickTop="1" thickBot="1" x14ac:dyDescent="0.4">
      <c r="A331" s="410">
        <v>1</v>
      </c>
      <c r="B331" s="401" t="s">
        <v>87</v>
      </c>
      <c r="C331" s="402" t="s">
        <v>71</v>
      </c>
      <c r="D331" s="402" t="s">
        <v>85</v>
      </c>
      <c r="E331" s="402"/>
      <c r="F331" s="402"/>
      <c r="G331" s="402"/>
      <c r="H331" s="402"/>
      <c r="I331" s="402"/>
      <c r="J331" s="407" t="s">
        <v>475</v>
      </c>
      <c r="K331" s="404"/>
      <c r="L331" s="404"/>
      <c r="M331" s="404"/>
      <c r="N331" s="404"/>
      <c r="O331" s="404"/>
      <c r="P331" s="404"/>
      <c r="Q331" s="404"/>
      <c r="R331" s="404"/>
      <c r="S331" s="404"/>
      <c r="T331" s="404"/>
      <c r="U331" s="404"/>
      <c r="V331" s="404"/>
    </row>
    <row r="332" spans="1:22" ht="18.75" customHeight="1" thickTop="1" thickBot="1" x14ac:dyDescent="0.4">
      <c r="A332" s="410">
        <v>1</v>
      </c>
      <c r="B332" s="401" t="s">
        <v>87</v>
      </c>
      <c r="C332" s="402" t="s">
        <v>71</v>
      </c>
      <c r="D332" s="402" t="s">
        <v>87</v>
      </c>
      <c r="E332" s="402"/>
      <c r="F332" s="402"/>
      <c r="G332" s="402"/>
      <c r="H332" s="402"/>
      <c r="I332" s="402"/>
      <c r="J332" s="407" t="s">
        <v>476</v>
      </c>
      <c r="K332" s="404"/>
      <c r="L332" s="404"/>
      <c r="M332" s="404"/>
      <c r="N332" s="404"/>
      <c r="O332" s="404"/>
      <c r="P332" s="404"/>
      <c r="Q332" s="404"/>
      <c r="R332" s="404"/>
      <c r="S332" s="404"/>
      <c r="T332" s="404"/>
      <c r="U332" s="404"/>
      <c r="V332" s="404"/>
    </row>
    <row r="333" spans="1:22" ht="18.75" customHeight="1" thickTop="1" thickBot="1" x14ac:dyDescent="0.4">
      <c r="A333" s="410">
        <v>1</v>
      </c>
      <c r="B333" s="401" t="s">
        <v>87</v>
      </c>
      <c r="C333" s="402" t="s">
        <v>85</v>
      </c>
      <c r="D333" s="402"/>
      <c r="E333" s="410"/>
      <c r="F333" s="402"/>
      <c r="G333" s="402"/>
      <c r="H333" s="402"/>
      <c r="I333" s="402"/>
      <c r="J333" s="403" t="s">
        <v>477</v>
      </c>
      <c r="K333" s="404"/>
      <c r="L333" s="404"/>
      <c r="M333" s="404"/>
      <c r="N333" s="404"/>
      <c r="O333" s="404"/>
      <c r="P333" s="404"/>
      <c r="Q333" s="404"/>
      <c r="R333" s="404"/>
      <c r="S333" s="404"/>
      <c r="T333" s="404"/>
      <c r="U333" s="404"/>
      <c r="V333" s="404"/>
    </row>
    <row r="334" spans="1:22" ht="18.75" customHeight="1" thickTop="1" thickBot="1" x14ac:dyDescent="0.4">
      <c r="A334" s="410">
        <v>1</v>
      </c>
      <c r="B334" s="401" t="s">
        <v>89</v>
      </c>
      <c r="C334" s="402"/>
      <c r="D334" s="402"/>
      <c r="E334" s="410"/>
      <c r="F334" s="402"/>
      <c r="G334" s="402"/>
      <c r="H334" s="402"/>
      <c r="I334" s="402"/>
      <c r="J334" s="403" t="s">
        <v>478</v>
      </c>
      <c r="K334" s="404"/>
      <c r="L334" s="404"/>
      <c r="M334" s="404"/>
      <c r="N334" s="404"/>
      <c r="O334" s="404"/>
      <c r="P334" s="404"/>
      <c r="Q334" s="404"/>
      <c r="R334" s="404"/>
      <c r="S334" s="404"/>
      <c r="T334" s="404"/>
      <c r="U334" s="404"/>
      <c r="V334" s="404"/>
    </row>
    <row r="335" spans="1:22" ht="18.75" customHeight="1" thickTop="1" thickBot="1" x14ac:dyDescent="0.4">
      <c r="A335" s="410" t="s">
        <v>67</v>
      </c>
      <c r="B335" s="401" t="s">
        <v>91</v>
      </c>
      <c r="C335" s="402"/>
      <c r="D335" s="402"/>
      <c r="E335" s="410"/>
      <c r="F335" s="402"/>
      <c r="G335" s="402"/>
      <c r="H335" s="402"/>
      <c r="I335" s="402"/>
      <c r="J335" s="466" t="s">
        <v>479</v>
      </c>
      <c r="K335" s="404"/>
      <c r="L335" s="404"/>
      <c r="M335" s="404"/>
      <c r="N335" s="404"/>
      <c r="O335" s="404"/>
      <c r="P335" s="404"/>
      <c r="Q335" s="404"/>
      <c r="R335" s="404"/>
      <c r="S335" s="404"/>
      <c r="T335" s="404"/>
      <c r="U335" s="404"/>
      <c r="V335" s="404"/>
    </row>
    <row r="336" spans="1:22" ht="18.75" customHeight="1" thickTop="1" thickBot="1" x14ac:dyDescent="0.4">
      <c r="A336" s="410" t="s">
        <v>67</v>
      </c>
      <c r="B336" s="401" t="s">
        <v>91</v>
      </c>
      <c r="C336" s="402" t="s">
        <v>71</v>
      </c>
      <c r="D336" s="402"/>
      <c r="E336" s="410"/>
      <c r="F336" s="402"/>
      <c r="G336" s="402"/>
      <c r="H336" s="402"/>
      <c r="I336" s="402"/>
      <c r="J336" s="466" t="s">
        <v>480</v>
      </c>
      <c r="K336" s="404"/>
      <c r="L336" s="404"/>
      <c r="M336" s="404"/>
      <c r="N336" s="404"/>
      <c r="O336" s="404"/>
      <c r="P336" s="404"/>
      <c r="Q336" s="404"/>
      <c r="R336" s="404"/>
      <c r="S336" s="404"/>
      <c r="T336" s="404"/>
      <c r="U336" s="404"/>
      <c r="V336" s="404"/>
    </row>
    <row r="337" spans="1:22" ht="18.75" customHeight="1" thickTop="1" thickBot="1" x14ac:dyDescent="0.4">
      <c r="A337" s="410" t="s">
        <v>67</v>
      </c>
      <c r="B337" s="401" t="s">
        <v>91</v>
      </c>
      <c r="C337" s="402" t="s">
        <v>71</v>
      </c>
      <c r="D337" s="402" t="s">
        <v>71</v>
      </c>
      <c r="E337" s="402"/>
      <c r="F337" s="402"/>
      <c r="G337" s="402"/>
      <c r="H337" s="402"/>
      <c r="I337" s="402"/>
      <c r="J337" s="407" t="s">
        <v>481</v>
      </c>
      <c r="K337" s="404"/>
      <c r="L337" s="404"/>
      <c r="M337" s="404"/>
      <c r="N337" s="404"/>
      <c r="O337" s="404"/>
      <c r="P337" s="404"/>
      <c r="Q337" s="404"/>
      <c r="R337" s="404"/>
      <c r="S337" s="404"/>
      <c r="T337" s="404"/>
      <c r="U337" s="404"/>
      <c r="V337" s="404"/>
    </row>
    <row r="338" spans="1:22" ht="18.75" customHeight="1" thickTop="1" thickBot="1" x14ac:dyDescent="0.4">
      <c r="A338" s="410" t="s">
        <v>67</v>
      </c>
      <c r="B338" s="401" t="s">
        <v>91</v>
      </c>
      <c r="C338" s="402" t="s">
        <v>71</v>
      </c>
      <c r="D338" s="402" t="s">
        <v>85</v>
      </c>
      <c r="E338" s="402"/>
      <c r="F338" s="402"/>
      <c r="G338" s="402"/>
      <c r="H338" s="402"/>
      <c r="I338" s="402"/>
      <c r="J338" s="407" t="s">
        <v>482</v>
      </c>
      <c r="K338" s="404"/>
      <c r="L338" s="404"/>
      <c r="M338" s="404"/>
      <c r="N338" s="404"/>
      <c r="O338" s="404"/>
      <c r="P338" s="404"/>
      <c r="Q338" s="404"/>
      <c r="R338" s="404"/>
      <c r="S338" s="404"/>
      <c r="T338" s="404"/>
      <c r="U338" s="404"/>
      <c r="V338" s="404"/>
    </row>
    <row r="339" spans="1:22" ht="18.75" customHeight="1" thickTop="1" thickBot="1" x14ac:dyDescent="0.4">
      <c r="A339" s="410" t="s">
        <v>67</v>
      </c>
      <c r="B339" s="401" t="s">
        <v>91</v>
      </c>
      <c r="C339" s="402" t="s">
        <v>71</v>
      </c>
      <c r="D339" s="402" t="s">
        <v>87</v>
      </c>
      <c r="E339" s="402"/>
      <c r="F339" s="402"/>
      <c r="G339" s="402"/>
      <c r="H339" s="402"/>
      <c r="I339" s="402"/>
      <c r="J339" s="407" t="s">
        <v>483</v>
      </c>
      <c r="K339" s="404"/>
      <c r="L339" s="404"/>
      <c r="M339" s="404"/>
      <c r="N339" s="404"/>
      <c r="O339" s="404"/>
      <c r="P339" s="404"/>
      <c r="Q339" s="404"/>
      <c r="R339" s="404"/>
      <c r="S339" s="404"/>
      <c r="T339" s="404"/>
      <c r="U339" s="404"/>
      <c r="V339" s="404"/>
    </row>
    <row r="340" spans="1:22" ht="18.75" customHeight="1" thickTop="1" thickBot="1" x14ac:dyDescent="0.4">
      <c r="A340" s="410" t="s">
        <v>67</v>
      </c>
      <c r="B340" s="401" t="s">
        <v>91</v>
      </c>
      <c r="C340" s="402" t="s">
        <v>85</v>
      </c>
      <c r="D340" s="402"/>
      <c r="E340" s="410"/>
      <c r="F340" s="402"/>
      <c r="G340" s="402"/>
      <c r="H340" s="402"/>
      <c r="I340" s="402"/>
      <c r="J340" s="467" t="s">
        <v>484</v>
      </c>
      <c r="K340" s="404"/>
      <c r="L340" s="404"/>
      <c r="M340" s="404"/>
      <c r="N340" s="404"/>
      <c r="O340" s="404"/>
      <c r="P340" s="404"/>
      <c r="Q340" s="404"/>
      <c r="R340" s="404"/>
      <c r="S340" s="404"/>
      <c r="T340" s="404"/>
      <c r="U340" s="404"/>
      <c r="V340" s="404"/>
    </row>
    <row r="341" spans="1:22" ht="18.75" customHeight="1" thickTop="1" thickBot="1" x14ac:dyDescent="0.4">
      <c r="A341" s="410" t="s">
        <v>67</v>
      </c>
      <c r="B341" s="401" t="s">
        <v>91</v>
      </c>
      <c r="C341" s="402" t="s">
        <v>87</v>
      </c>
      <c r="D341" s="402"/>
      <c r="E341" s="410"/>
      <c r="F341" s="402"/>
      <c r="G341" s="402"/>
      <c r="H341" s="402"/>
      <c r="I341" s="402"/>
      <c r="J341" s="467" t="s">
        <v>485</v>
      </c>
      <c r="K341" s="404"/>
      <c r="L341" s="404"/>
      <c r="M341" s="404"/>
      <c r="N341" s="404"/>
      <c r="O341" s="404"/>
      <c r="P341" s="404"/>
      <c r="Q341" s="404"/>
      <c r="R341" s="404"/>
      <c r="S341" s="404"/>
      <c r="T341" s="404"/>
      <c r="U341" s="404"/>
      <c r="V341" s="404"/>
    </row>
    <row r="342" spans="1:22" ht="36" customHeight="1" thickTop="1" thickBot="1" x14ac:dyDescent="0.4">
      <c r="A342" s="410"/>
      <c r="B342" s="401"/>
    </row>
    <row r="343" spans="1:22" ht="36" customHeight="1" thickTop="1" x14ac:dyDescent="0.35"/>
  </sheetData>
  <mergeCells count="16">
    <mergeCell ref="U5:U6"/>
    <mergeCell ref="V5:V6"/>
    <mergeCell ref="W5:W6"/>
    <mergeCell ref="X5:X6"/>
    <mergeCell ref="A1:V1"/>
    <mergeCell ref="A2:V2"/>
    <mergeCell ref="A3:V3"/>
    <mergeCell ref="A4:V4"/>
    <mergeCell ref="A5:I5"/>
    <mergeCell ref="J5:J6"/>
    <mergeCell ref="K5:K6"/>
    <mergeCell ref="L5:M5"/>
    <mergeCell ref="N5:N6"/>
    <mergeCell ref="O5:R5"/>
    <mergeCell ref="S5:S6"/>
    <mergeCell ref="T5:T6"/>
  </mergeCells>
  <phoneticPr fontId="42" type="noConversion"/>
  <printOptions horizontalCentered="1" verticalCentered="1"/>
  <pageMargins left="0.78740157480314965" right="0.78740157480314965" top="0.98425196850393704" bottom="0.98425196850393704"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dimension ref="A1:B19"/>
  <sheetViews>
    <sheetView workbookViewId="0">
      <selection sqref="A1:B1"/>
    </sheetView>
  </sheetViews>
  <sheetFormatPr baseColWidth="10" defaultColWidth="11.453125" defaultRowHeight="13" x14ac:dyDescent="0.35"/>
  <cols>
    <col min="1" max="1" width="34.1796875" style="437" customWidth="1"/>
    <col min="2" max="2" width="70.54296875" style="437" customWidth="1"/>
    <col min="3" max="16384" width="11.453125" style="437"/>
  </cols>
  <sheetData>
    <row r="1" spans="1:2" ht="13.5" thickBot="1" x14ac:dyDescent="0.4">
      <c r="A1" s="875"/>
      <c r="B1" s="875"/>
    </row>
    <row r="2" spans="1:2" ht="13.5" thickBot="1" x14ac:dyDescent="0.4">
      <c r="A2" s="876" t="s">
        <v>486</v>
      </c>
      <c r="B2" s="877"/>
    </row>
    <row r="3" spans="1:2" ht="13.5" thickBot="1" x14ac:dyDescent="0.4">
      <c r="A3" s="878" t="s">
        <v>487</v>
      </c>
      <c r="B3" s="879"/>
    </row>
    <row r="4" spans="1:2" ht="13.5" thickBot="1" x14ac:dyDescent="0.4">
      <c r="A4" s="438" t="s">
        <v>488</v>
      </c>
      <c r="B4" s="438" t="s">
        <v>489</v>
      </c>
    </row>
    <row r="5" spans="1:2" ht="26.5" thickBot="1" x14ac:dyDescent="0.4">
      <c r="A5" s="439" t="s">
        <v>490</v>
      </c>
      <c r="B5" s="440" t="s">
        <v>491</v>
      </c>
    </row>
    <row r="6" spans="1:2" ht="14" thickTop="1" thickBot="1" x14ac:dyDescent="0.4">
      <c r="A6" s="441" t="s">
        <v>492</v>
      </c>
      <c r="B6" s="440" t="s">
        <v>493</v>
      </c>
    </row>
    <row r="7" spans="1:2" ht="27" thickTop="1" thickBot="1" x14ac:dyDescent="0.4">
      <c r="A7" s="441" t="s">
        <v>494</v>
      </c>
      <c r="B7" s="442" t="s">
        <v>495</v>
      </c>
    </row>
    <row r="8" spans="1:2" ht="53" thickTop="1" thickBot="1" x14ac:dyDescent="0.4">
      <c r="A8" s="441" t="s">
        <v>496</v>
      </c>
      <c r="B8" s="440" t="s">
        <v>497</v>
      </c>
    </row>
    <row r="9" spans="1:2" ht="53" thickTop="1" thickBot="1" x14ac:dyDescent="0.4">
      <c r="A9" s="443" t="s">
        <v>498</v>
      </c>
      <c r="B9" s="440" t="s">
        <v>499</v>
      </c>
    </row>
    <row r="10" spans="1:2" ht="27" thickTop="1" thickBot="1" x14ac:dyDescent="0.4">
      <c r="A10" s="443" t="s">
        <v>500</v>
      </c>
      <c r="B10" s="440" t="s">
        <v>501</v>
      </c>
    </row>
    <row r="11" spans="1:2" ht="27" thickTop="1" thickBot="1" x14ac:dyDescent="0.4">
      <c r="A11" s="444" t="s">
        <v>502</v>
      </c>
      <c r="B11" s="442" t="s">
        <v>503</v>
      </c>
    </row>
    <row r="12" spans="1:2" ht="27" thickTop="1" thickBot="1" x14ac:dyDescent="0.4">
      <c r="A12" s="441" t="s">
        <v>504</v>
      </c>
      <c r="B12" s="442" t="s">
        <v>505</v>
      </c>
    </row>
    <row r="13" spans="1:2" ht="92" thickTop="1" thickBot="1" x14ac:dyDescent="0.4">
      <c r="A13" s="444" t="s">
        <v>506</v>
      </c>
      <c r="B13" s="440" t="s">
        <v>507</v>
      </c>
    </row>
    <row r="14" spans="1:2" ht="40" thickTop="1" thickBot="1" x14ac:dyDescent="0.4">
      <c r="A14" s="444" t="s">
        <v>508</v>
      </c>
      <c r="B14" s="440" t="s">
        <v>509</v>
      </c>
    </row>
    <row r="15" spans="1:2" ht="79" thickTop="1" thickBot="1" x14ac:dyDescent="0.4">
      <c r="A15" s="445" t="s">
        <v>510</v>
      </c>
      <c r="B15" s="442" t="s">
        <v>511</v>
      </c>
    </row>
    <row r="16" spans="1:2" ht="14" thickTop="1" thickBot="1" x14ac:dyDescent="0.4">
      <c r="A16" s="441" t="s">
        <v>512</v>
      </c>
      <c r="B16" s="442" t="s">
        <v>513</v>
      </c>
    </row>
    <row r="17" spans="1:2" ht="27" thickTop="1" thickBot="1" x14ac:dyDescent="0.4">
      <c r="A17" s="446" t="s">
        <v>514</v>
      </c>
      <c r="B17" s="442" t="s">
        <v>515</v>
      </c>
    </row>
    <row r="18" spans="1:2" ht="27" thickTop="1" thickBot="1" x14ac:dyDescent="0.4">
      <c r="A18" s="441" t="s">
        <v>516</v>
      </c>
      <c r="B18" s="447" t="s">
        <v>517</v>
      </c>
    </row>
    <row r="19" spans="1:2" ht="13.5" thickTop="1" x14ac:dyDescent="0.35"/>
  </sheetData>
  <mergeCells count="3">
    <mergeCell ref="A1:B1"/>
    <mergeCell ref="A2:B2"/>
    <mergeCell ref="A3:B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2"/>
  <sheetViews>
    <sheetView workbookViewId="0"/>
  </sheetViews>
  <sheetFormatPr baseColWidth="10" defaultColWidth="11.453125" defaultRowHeight="14.5" x14ac:dyDescent="0.35"/>
  <cols>
    <col min="1" max="1" width="5.81640625" customWidth="1"/>
    <col min="2" max="2" width="44.26953125" customWidth="1"/>
    <col min="3" max="3" width="68.54296875" customWidth="1"/>
    <col min="7" max="7" width="11.453125" hidden="1" customWidth="1"/>
    <col min="8" max="8" width="15.54296875" hidden="1" customWidth="1"/>
    <col min="9" max="9" width="11.453125" hidden="1" customWidth="1"/>
    <col min="10" max="11" width="0" hidden="1" customWidth="1"/>
  </cols>
  <sheetData>
    <row r="1" spans="1:18" s="357" customFormat="1" ht="97.5" customHeight="1" thickBot="1" x14ac:dyDescent="0.4">
      <c r="A1" s="479"/>
      <c r="B1" s="480"/>
      <c r="C1" s="481"/>
      <c r="D1"/>
      <c r="E1"/>
      <c r="F1"/>
      <c r="G1"/>
      <c r="H1"/>
      <c r="I1"/>
      <c r="J1"/>
      <c r="K1"/>
      <c r="L1"/>
      <c r="M1"/>
      <c r="N1"/>
      <c r="O1"/>
      <c r="P1"/>
      <c r="Q1"/>
      <c r="R1"/>
    </row>
    <row r="2" spans="1:18" s="358" customFormat="1" ht="39.75" customHeight="1" thickBot="1" x14ac:dyDescent="0.4">
      <c r="A2" s="880" t="s">
        <v>518</v>
      </c>
      <c r="B2" s="881"/>
      <c r="C2" s="882"/>
      <c r="D2"/>
      <c r="E2"/>
      <c r="F2"/>
      <c r="G2"/>
      <c r="H2"/>
      <c r="I2"/>
      <c r="J2"/>
      <c r="K2"/>
      <c r="L2"/>
      <c r="M2"/>
      <c r="N2"/>
      <c r="O2"/>
      <c r="P2"/>
      <c r="Q2"/>
      <c r="R2"/>
    </row>
    <row r="4" spans="1:18" ht="15" thickBot="1" x14ac:dyDescent="0.4"/>
    <row r="5" spans="1:18" s="359" customFormat="1" ht="23.25" customHeight="1" x14ac:dyDescent="0.35">
      <c r="B5" s="360" t="s">
        <v>519</v>
      </c>
      <c r="C5" s="361" t="s">
        <v>520</v>
      </c>
      <c r="H5" s="359" t="s">
        <v>520</v>
      </c>
    </row>
    <row r="6" spans="1:18" s="359" customFormat="1" ht="23.25" customHeight="1" x14ac:dyDescent="0.35">
      <c r="B6" s="362" t="s">
        <v>521</v>
      </c>
      <c r="C6" s="363" t="s">
        <v>576</v>
      </c>
      <c r="H6" s="359" t="s">
        <v>522</v>
      </c>
    </row>
    <row r="7" spans="1:18" s="359" customFormat="1" ht="23.25" customHeight="1" x14ac:dyDescent="0.35">
      <c r="B7" s="362" t="s">
        <v>523</v>
      </c>
      <c r="C7" s="363" t="s">
        <v>1919</v>
      </c>
      <c r="H7" s="359" t="s">
        <v>524</v>
      </c>
    </row>
    <row r="8" spans="1:18" s="359" customFormat="1" ht="23.25" customHeight="1" x14ac:dyDescent="0.35">
      <c r="B8" s="362" t="s">
        <v>525</v>
      </c>
      <c r="C8" s="363" t="s">
        <v>1920</v>
      </c>
      <c r="H8" s="359" t="s">
        <v>526</v>
      </c>
    </row>
    <row r="9" spans="1:18" s="359" customFormat="1" ht="23.25" customHeight="1" x14ac:dyDescent="0.35">
      <c r="B9" s="362" t="s">
        <v>527</v>
      </c>
      <c r="C9" s="363" t="s">
        <v>1921</v>
      </c>
      <c r="H9" s="359" t="s">
        <v>528</v>
      </c>
    </row>
    <row r="10" spans="1:18" s="359" customFormat="1" ht="23.25" customHeight="1" x14ac:dyDescent="0.35">
      <c r="B10" s="362" t="s">
        <v>529</v>
      </c>
      <c r="C10" s="496" t="s">
        <v>1922</v>
      </c>
      <c r="H10" s="359" t="s">
        <v>530</v>
      </c>
    </row>
    <row r="11" spans="1:18" s="359" customFormat="1" ht="23.25" customHeight="1" thickBot="1" x14ac:dyDescent="0.4">
      <c r="B11" s="364" t="s">
        <v>531</v>
      </c>
      <c r="C11" s="497">
        <v>3138863457</v>
      </c>
      <c r="H11" s="359" t="s">
        <v>532</v>
      </c>
    </row>
    <row r="12" spans="1:18" x14ac:dyDescent="0.35">
      <c r="H12" t="s">
        <v>533</v>
      </c>
    </row>
    <row r="13" spans="1:18" x14ac:dyDescent="0.35">
      <c r="H13" t="s">
        <v>534</v>
      </c>
    </row>
    <row r="14" spans="1:18" x14ac:dyDescent="0.35">
      <c r="H14" t="s">
        <v>535</v>
      </c>
    </row>
    <row r="15" spans="1:18" x14ac:dyDescent="0.35">
      <c r="H15" t="s">
        <v>536</v>
      </c>
    </row>
    <row r="16" spans="1:18" x14ac:dyDescent="0.35">
      <c r="H16" t="s">
        <v>537</v>
      </c>
    </row>
    <row r="17" spans="8:8" x14ac:dyDescent="0.35">
      <c r="H17" t="s">
        <v>538</v>
      </c>
    </row>
    <row r="18" spans="8:8" x14ac:dyDescent="0.35">
      <c r="H18" t="s">
        <v>539</v>
      </c>
    </row>
    <row r="19" spans="8:8" x14ac:dyDescent="0.35">
      <c r="H19" t="s">
        <v>540</v>
      </c>
    </row>
    <row r="20" spans="8:8" x14ac:dyDescent="0.35">
      <c r="H20" t="s">
        <v>541</v>
      </c>
    </row>
    <row r="21" spans="8:8" x14ac:dyDescent="0.35">
      <c r="H21" t="s">
        <v>542</v>
      </c>
    </row>
    <row r="22" spans="8:8" x14ac:dyDescent="0.35">
      <c r="H22" t="s">
        <v>543</v>
      </c>
    </row>
    <row r="23" spans="8:8" x14ac:dyDescent="0.35">
      <c r="H23" t="s">
        <v>544</v>
      </c>
    </row>
    <row r="24" spans="8:8" x14ac:dyDescent="0.35">
      <c r="H24" t="s">
        <v>545</v>
      </c>
    </row>
    <row r="25" spans="8:8" x14ac:dyDescent="0.35">
      <c r="H25" t="s">
        <v>546</v>
      </c>
    </row>
    <row r="26" spans="8:8" x14ac:dyDescent="0.35">
      <c r="H26" t="s">
        <v>547</v>
      </c>
    </row>
    <row r="27" spans="8:8" x14ac:dyDescent="0.35">
      <c r="H27" t="s">
        <v>548</v>
      </c>
    </row>
    <row r="28" spans="8:8" x14ac:dyDescent="0.35">
      <c r="H28" t="s">
        <v>549</v>
      </c>
    </row>
    <row r="29" spans="8:8" x14ac:dyDescent="0.35">
      <c r="H29" t="s">
        <v>550</v>
      </c>
    </row>
    <row r="30" spans="8:8" x14ac:dyDescent="0.35">
      <c r="H30" t="s">
        <v>551</v>
      </c>
    </row>
    <row r="31" spans="8:8" x14ac:dyDescent="0.35">
      <c r="H31" t="s">
        <v>552</v>
      </c>
    </row>
    <row r="32" spans="8:8" x14ac:dyDescent="0.35">
      <c r="H32" t="s">
        <v>553</v>
      </c>
    </row>
    <row r="33" spans="8:8" x14ac:dyDescent="0.35">
      <c r="H33" t="s">
        <v>554</v>
      </c>
    </row>
    <row r="34" spans="8:8" x14ac:dyDescent="0.35">
      <c r="H34" t="s">
        <v>555</v>
      </c>
    </row>
    <row r="35" spans="8:8" x14ac:dyDescent="0.35">
      <c r="H35" t="s">
        <v>556</v>
      </c>
    </row>
    <row r="36" spans="8:8" x14ac:dyDescent="0.35">
      <c r="H36" t="s">
        <v>557</v>
      </c>
    </row>
    <row r="37" spans="8:8" x14ac:dyDescent="0.35">
      <c r="H37" t="s">
        <v>558</v>
      </c>
    </row>
    <row r="39" spans="8:8" x14ac:dyDescent="0.35">
      <c r="H39" t="s">
        <v>559</v>
      </c>
    </row>
    <row r="40" spans="8:8" x14ac:dyDescent="0.35">
      <c r="H40" t="s">
        <v>560</v>
      </c>
    </row>
    <row r="41" spans="8:8" x14ac:dyDescent="0.35">
      <c r="H41" t="s">
        <v>561</v>
      </c>
    </row>
    <row r="42" spans="8:8" x14ac:dyDescent="0.35">
      <c r="H42" t="s">
        <v>562</v>
      </c>
    </row>
    <row r="43" spans="8:8" x14ac:dyDescent="0.35">
      <c r="H43" t="s">
        <v>563</v>
      </c>
    </row>
    <row r="44" spans="8:8" x14ac:dyDescent="0.35">
      <c r="H44" t="s">
        <v>564</v>
      </c>
    </row>
    <row r="45" spans="8:8" x14ac:dyDescent="0.35">
      <c r="H45" t="s">
        <v>565</v>
      </c>
    </row>
    <row r="46" spans="8:8" x14ac:dyDescent="0.35">
      <c r="H46" t="s">
        <v>566</v>
      </c>
    </row>
    <row r="47" spans="8:8" x14ac:dyDescent="0.35">
      <c r="H47" t="s">
        <v>567</v>
      </c>
    </row>
    <row r="48" spans="8:8" x14ac:dyDescent="0.35">
      <c r="H48" t="s">
        <v>568</v>
      </c>
    </row>
    <row r="49" spans="8:8" x14ac:dyDescent="0.35">
      <c r="H49" t="s">
        <v>569</v>
      </c>
    </row>
    <row r="50" spans="8:8" x14ac:dyDescent="0.35">
      <c r="H50" t="s">
        <v>570</v>
      </c>
    </row>
    <row r="51" spans="8:8" x14ac:dyDescent="0.35">
      <c r="H51" t="s">
        <v>571</v>
      </c>
    </row>
    <row r="52" spans="8:8" x14ac:dyDescent="0.35">
      <c r="H52" t="s">
        <v>572</v>
      </c>
    </row>
    <row r="53" spans="8:8" x14ac:dyDescent="0.35">
      <c r="H53" t="s">
        <v>573</v>
      </c>
    </row>
    <row r="54" spans="8:8" x14ac:dyDescent="0.35">
      <c r="H54" t="s">
        <v>574</v>
      </c>
    </row>
    <row r="55" spans="8:8" x14ac:dyDescent="0.35">
      <c r="H55" t="s">
        <v>575</v>
      </c>
    </row>
    <row r="56" spans="8:8" x14ac:dyDescent="0.35">
      <c r="H56" t="s">
        <v>576</v>
      </c>
    </row>
    <row r="57" spans="8:8" x14ac:dyDescent="0.35">
      <c r="H57" t="s">
        <v>577</v>
      </c>
    </row>
    <row r="58" spans="8:8" x14ac:dyDescent="0.35">
      <c r="H58" t="s">
        <v>578</v>
      </c>
    </row>
    <row r="59" spans="8:8" x14ac:dyDescent="0.35">
      <c r="H59" t="s">
        <v>579</v>
      </c>
    </row>
    <row r="60" spans="8:8" x14ac:dyDescent="0.35">
      <c r="H60" t="s">
        <v>580</v>
      </c>
    </row>
    <row r="61" spans="8:8" x14ac:dyDescent="0.35">
      <c r="H61" t="s">
        <v>581</v>
      </c>
    </row>
    <row r="62" spans="8:8" x14ac:dyDescent="0.35">
      <c r="H62" t="s">
        <v>582</v>
      </c>
    </row>
  </sheetData>
  <mergeCells count="1">
    <mergeCell ref="A2:C2"/>
  </mergeCells>
  <dataValidations count="2">
    <dataValidation type="list" allowBlank="1" showInputMessage="1" showErrorMessage="1" prompt="Seleccione el perido a reportar" sqref="C6" xr:uid="{00000000-0002-0000-0300-000000000000}">
      <formula1>$H$39:$H$62</formula1>
    </dataValidation>
    <dataValidation type="list" allowBlank="1" showInputMessage="1" showErrorMessage="1" prompt="Seleccione la CAR de la cual incorporara la información" sqref="C5" xr:uid="{00000000-0002-0000-0300-000001000000}">
      <formula1>Lista_CAR</formula1>
    </dataValidation>
  </dataValidations>
  <hyperlinks>
    <hyperlink ref="C10" r:id="rId1" xr:uid="{00000000-0004-0000-0300-000000000000}"/>
  </hyperlinks>
  <pageMargins left="0.7" right="0.7" top="0.75" bottom="0.75" header="0.3" footer="0.3"/>
  <pageSetup paperSize="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35"/>
  <sheetViews>
    <sheetView workbookViewId="0">
      <selection sqref="A1:B1"/>
    </sheetView>
  </sheetViews>
  <sheetFormatPr baseColWidth="10" defaultColWidth="11.453125" defaultRowHeight="12.5" x14ac:dyDescent="0.35"/>
  <cols>
    <col min="1" max="1" width="47.453125" style="488" customWidth="1"/>
    <col min="2" max="2" width="84.1796875" style="488" customWidth="1"/>
    <col min="3" max="16384" width="11.453125" style="488"/>
  </cols>
  <sheetData>
    <row r="1" spans="1:2" ht="130.5" customHeight="1" thickBot="1" x14ac:dyDescent="0.4">
      <c r="A1" s="883"/>
      <c r="B1" s="883"/>
    </row>
    <row r="2" spans="1:2" ht="27" customHeight="1" thickBot="1" x14ac:dyDescent="0.4">
      <c r="A2" s="884" t="s">
        <v>1858</v>
      </c>
      <c r="B2" s="885"/>
    </row>
    <row r="3" spans="1:2" ht="24.75" customHeight="1" thickBot="1" x14ac:dyDescent="0.4">
      <c r="A3" s="886" t="s">
        <v>487</v>
      </c>
      <c r="B3" s="887"/>
    </row>
    <row r="4" spans="1:2" x14ac:dyDescent="0.35">
      <c r="A4" s="489" t="s">
        <v>1859</v>
      </c>
      <c r="B4" s="489" t="s">
        <v>489</v>
      </c>
    </row>
    <row r="5" spans="1:2" x14ac:dyDescent="0.35">
      <c r="A5" s="490" t="s">
        <v>1860</v>
      </c>
      <c r="B5" s="491" t="s">
        <v>1861</v>
      </c>
    </row>
    <row r="6" spans="1:2" x14ac:dyDescent="0.35">
      <c r="A6" s="490" t="s">
        <v>1827</v>
      </c>
      <c r="B6" s="491" t="s">
        <v>1862</v>
      </c>
    </row>
    <row r="7" spans="1:2" ht="34.5" customHeight="1" x14ac:dyDescent="0.35">
      <c r="A7" s="490" t="s">
        <v>1863</v>
      </c>
      <c r="B7" s="491" t="s">
        <v>1864</v>
      </c>
    </row>
    <row r="8" spans="1:2" ht="39.75" customHeight="1" x14ac:dyDescent="0.35">
      <c r="A8" s="490" t="s">
        <v>1865</v>
      </c>
      <c r="B8" s="491" t="s">
        <v>1866</v>
      </c>
    </row>
    <row r="9" spans="1:2" ht="32.25" customHeight="1" x14ac:dyDescent="0.35">
      <c r="A9" s="490" t="s">
        <v>1867</v>
      </c>
      <c r="B9" s="491" t="s">
        <v>1868</v>
      </c>
    </row>
    <row r="10" spans="1:2" ht="32.25" customHeight="1" x14ac:dyDescent="0.35">
      <c r="A10" s="490" t="s">
        <v>1869</v>
      </c>
      <c r="B10" s="491" t="s">
        <v>1870</v>
      </c>
    </row>
    <row r="11" spans="1:2" ht="57.75" customHeight="1" x14ac:dyDescent="0.35">
      <c r="A11" s="490" t="s">
        <v>1871</v>
      </c>
      <c r="B11" s="491" t="s">
        <v>1872</v>
      </c>
    </row>
    <row r="12" spans="1:2" ht="21" customHeight="1" x14ac:dyDescent="0.35">
      <c r="A12" s="490" t="s">
        <v>1873</v>
      </c>
      <c r="B12" s="491" t="s">
        <v>1874</v>
      </c>
    </row>
    <row r="13" spans="1:2" ht="21" customHeight="1" x14ac:dyDescent="0.35">
      <c r="A13" s="490" t="s">
        <v>1834</v>
      </c>
      <c r="B13" s="491" t="s">
        <v>1875</v>
      </c>
    </row>
    <row r="14" spans="1:2" ht="21.75" customHeight="1" x14ac:dyDescent="0.35">
      <c r="A14" s="490" t="s">
        <v>1876</v>
      </c>
      <c r="B14" s="491" t="s">
        <v>1877</v>
      </c>
    </row>
    <row r="15" spans="1:2" ht="21.75" customHeight="1" x14ac:dyDescent="0.35">
      <c r="A15" s="490" t="s">
        <v>1878</v>
      </c>
      <c r="B15" s="491" t="s">
        <v>1879</v>
      </c>
    </row>
    <row r="16" spans="1:2" ht="21" customHeight="1" x14ac:dyDescent="0.35">
      <c r="A16" s="490" t="s">
        <v>1880</v>
      </c>
      <c r="B16" s="491" t="s">
        <v>1881</v>
      </c>
    </row>
    <row r="17" spans="1:2" ht="85.5" customHeight="1" x14ac:dyDescent="0.35">
      <c r="A17" s="490" t="s">
        <v>1882</v>
      </c>
      <c r="B17" s="492" t="s">
        <v>1883</v>
      </c>
    </row>
    <row r="18" spans="1:2" ht="36.75" customHeight="1" x14ac:dyDescent="0.35">
      <c r="A18" s="490" t="s">
        <v>1884</v>
      </c>
      <c r="B18" s="491" t="s">
        <v>1885</v>
      </c>
    </row>
    <row r="19" spans="1:2" ht="30" customHeight="1" x14ac:dyDescent="0.35">
      <c r="A19" s="490" t="s">
        <v>1886</v>
      </c>
      <c r="B19" s="493" t="s">
        <v>1887</v>
      </c>
    </row>
    <row r="20" spans="1:2" ht="39" customHeight="1" x14ac:dyDescent="0.35">
      <c r="A20" s="490" t="s">
        <v>1888</v>
      </c>
      <c r="B20" s="491" t="s">
        <v>1889</v>
      </c>
    </row>
    <row r="21" spans="1:2" ht="22.5" customHeight="1" x14ac:dyDescent="0.35">
      <c r="A21" s="490" t="s">
        <v>1890</v>
      </c>
      <c r="B21" s="491" t="s">
        <v>1891</v>
      </c>
    </row>
    <row r="22" spans="1:2" ht="37.5" customHeight="1" x14ac:dyDescent="0.35">
      <c r="A22" s="490" t="s">
        <v>1843</v>
      </c>
      <c r="B22" s="491" t="s">
        <v>1892</v>
      </c>
    </row>
    <row r="23" spans="1:2" ht="22.5" customHeight="1" x14ac:dyDescent="0.35">
      <c r="A23" s="490" t="s">
        <v>1893</v>
      </c>
      <c r="B23" s="491" t="s">
        <v>1894</v>
      </c>
    </row>
    <row r="24" spans="1:2" ht="27" customHeight="1" x14ac:dyDescent="0.35">
      <c r="A24" s="490" t="s">
        <v>1895</v>
      </c>
      <c r="B24" s="491" t="s">
        <v>1896</v>
      </c>
    </row>
    <row r="25" spans="1:2" ht="27" customHeight="1" x14ac:dyDescent="0.35">
      <c r="A25" s="490" t="s">
        <v>1897</v>
      </c>
      <c r="B25" s="491" t="s">
        <v>1898</v>
      </c>
    </row>
    <row r="26" spans="1:2" ht="22.5" customHeight="1" x14ac:dyDescent="0.35">
      <c r="A26" s="490" t="s">
        <v>1899</v>
      </c>
      <c r="B26" s="491" t="s">
        <v>1900</v>
      </c>
    </row>
    <row r="27" spans="1:2" ht="21.75" customHeight="1" x14ac:dyDescent="0.35">
      <c r="A27" s="490" t="s">
        <v>1901</v>
      </c>
      <c r="B27" s="491" t="s">
        <v>1902</v>
      </c>
    </row>
    <row r="28" spans="1:2" ht="25.5" customHeight="1" x14ac:dyDescent="0.35">
      <c r="A28" s="490" t="s">
        <v>1903</v>
      </c>
      <c r="B28" s="491" t="s">
        <v>1904</v>
      </c>
    </row>
    <row r="29" spans="1:2" ht="25.5" customHeight="1" x14ac:dyDescent="0.35">
      <c r="A29" s="490" t="s">
        <v>1905</v>
      </c>
      <c r="B29" s="491" t="s">
        <v>1906</v>
      </c>
    </row>
    <row r="30" spans="1:2" ht="25.5" customHeight="1" x14ac:dyDescent="0.35">
      <c r="A30" s="490" t="s">
        <v>1907</v>
      </c>
      <c r="B30" s="491" t="s">
        <v>1908</v>
      </c>
    </row>
    <row r="31" spans="1:2" ht="25.5" customHeight="1" x14ac:dyDescent="0.35">
      <c r="A31" s="490" t="s">
        <v>1909</v>
      </c>
      <c r="B31" s="491" t="s">
        <v>1910</v>
      </c>
    </row>
    <row r="32" spans="1:2" ht="21" customHeight="1" x14ac:dyDescent="0.35">
      <c r="A32" s="490" t="s">
        <v>1911</v>
      </c>
      <c r="B32" s="491" t="s">
        <v>1912</v>
      </c>
    </row>
    <row r="33" spans="1:2" ht="21" customHeight="1" thickBot="1" x14ac:dyDescent="0.4">
      <c r="A33" s="494" t="s">
        <v>1913</v>
      </c>
      <c r="B33" s="495" t="s">
        <v>1914</v>
      </c>
    </row>
    <row r="34" spans="1:2" ht="21" customHeight="1" thickBot="1" x14ac:dyDescent="0.4">
      <c r="A34" s="494" t="s">
        <v>1915</v>
      </c>
      <c r="B34" s="495" t="s">
        <v>1916</v>
      </c>
    </row>
    <row r="35" spans="1:2" ht="24" customHeight="1" thickBot="1" x14ac:dyDescent="0.4">
      <c r="A35" s="494" t="s">
        <v>1917</v>
      </c>
      <c r="B35" s="495" t="s">
        <v>1918</v>
      </c>
    </row>
  </sheetData>
  <mergeCells count="3">
    <mergeCell ref="A1:B1"/>
    <mergeCell ref="A2:B2"/>
    <mergeCell ref="A3:B3"/>
  </mergeCells>
  <printOptions horizontalCentered="1" verticalCentered="1"/>
  <pageMargins left="0.78740157480314965" right="0.78740157480314965" top="0.98425196850393704" bottom="0.98425196850393704" header="0" footer="0"/>
  <pageSetup scale="7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W146"/>
  <sheetViews>
    <sheetView topLeftCell="A127" zoomScale="80" zoomScaleNormal="80" workbookViewId="0">
      <selection activeCell="T127" sqref="T127"/>
    </sheetView>
  </sheetViews>
  <sheetFormatPr baseColWidth="10" defaultColWidth="14.453125" defaultRowHeight="15" customHeight="1" x14ac:dyDescent="0.35"/>
  <cols>
    <col min="1" max="1" width="46.1796875" style="588" customWidth="1"/>
    <col min="2" max="2" width="28.81640625" style="588" customWidth="1"/>
    <col min="3" max="3" width="11.7265625" style="588" customWidth="1"/>
    <col min="4" max="4" width="6.54296875" style="588" customWidth="1"/>
    <col min="5" max="6" width="6.54296875" style="588" hidden="1" customWidth="1"/>
    <col min="7" max="7" width="6.54296875" style="787" hidden="1" customWidth="1"/>
    <col min="8" max="8" width="11.453125" style="588" customWidth="1"/>
    <col min="9" max="9" width="11.81640625" style="588" hidden="1" customWidth="1"/>
    <col min="10" max="10" width="13" style="787" hidden="1" customWidth="1"/>
    <col min="11" max="11" width="13" style="588" hidden="1" customWidth="1"/>
    <col min="12" max="12" width="9" style="588" hidden="1" customWidth="1"/>
    <col min="13" max="15" width="13" style="787" hidden="1" customWidth="1"/>
    <col min="16" max="16" width="11.54296875" style="787" customWidth="1"/>
    <col min="17" max="17" width="13.1796875" style="588" hidden="1" customWidth="1"/>
    <col min="18" max="19" width="15.54296875" style="588" hidden="1" customWidth="1"/>
    <col min="20" max="20" width="63" style="788" customWidth="1"/>
    <col min="21" max="21" width="26.1796875" style="588" hidden="1" customWidth="1"/>
    <col min="22" max="22" width="15.453125" style="588" hidden="1" customWidth="1"/>
    <col min="23" max="23" width="19.453125" style="588" hidden="1" customWidth="1"/>
    <col min="24" max="24" width="25.81640625" style="588" hidden="1" customWidth="1"/>
    <col min="25" max="25" width="12.7265625" style="588" hidden="1" customWidth="1"/>
    <col min="26" max="29" width="16.1796875" style="588" hidden="1" customWidth="1"/>
    <col min="30" max="30" width="21.54296875" style="745" customWidth="1"/>
    <col min="31" max="31" width="25.453125" style="745" hidden="1" customWidth="1"/>
    <col min="32" max="32" width="26.81640625" style="745" hidden="1" customWidth="1"/>
    <col min="33" max="33" width="25.453125" style="745" hidden="1" customWidth="1"/>
    <col min="34" max="34" width="26.1796875" style="745" customWidth="1"/>
    <col min="35" max="35" width="17.26953125" style="745" hidden="1" customWidth="1"/>
    <col min="36" max="36" width="17.81640625" style="789" hidden="1" customWidth="1"/>
    <col min="37" max="37" width="19" style="789" hidden="1" customWidth="1"/>
    <col min="38" max="38" width="24.453125" style="768" customWidth="1"/>
    <col min="39" max="41" width="24.453125" style="768" hidden="1" customWidth="1"/>
    <col min="42" max="42" width="22.453125" style="745" customWidth="1"/>
    <col min="43" max="43" width="16.453125" style="745" hidden="1" customWidth="1"/>
    <col min="44" max="44" width="18.1796875" style="789" hidden="1" customWidth="1"/>
    <col min="45" max="45" width="19.453125" style="789" hidden="1" customWidth="1"/>
    <col min="46" max="46" width="25.54296875" style="790" customWidth="1"/>
    <col min="47" max="49" width="25.54296875" style="790" hidden="1" customWidth="1"/>
    <col min="50" max="50" width="22.54296875" style="745" customWidth="1"/>
    <col min="51" max="53" width="22.54296875" style="745" hidden="1" customWidth="1"/>
    <col min="54" max="57" width="24.453125" style="745" hidden="1" customWidth="1"/>
    <col min="58" max="61" width="26.453125" style="588" hidden="1" customWidth="1"/>
    <col min="62" max="62" width="29.54296875" style="745" customWidth="1"/>
    <col min="63" max="63" width="29" style="745" customWidth="1"/>
    <col min="64" max="64" width="23.453125" style="588" customWidth="1"/>
    <col min="65" max="65" width="29" style="745" customWidth="1"/>
    <col min="66" max="66" width="21.453125" style="588" customWidth="1"/>
    <col min="67" max="67" width="25" style="588" customWidth="1"/>
    <col min="68" max="68" width="20.54296875" style="588" customWidth="1"/>
    <col min="69" max="69" width="32.453125" style="588" customWidth="1"/>
    <col min="70" max="70" width="25" style="588" customWidth="1"/>
    <col min="71" max="16384" width="14.453125" style="588"/>
  </cols>
  <sheetData>
    <row r="1" spans="1:75" ht="89.5" customHeight="1" x14ac:dyDescent="0.35">
      <c r="A1" s="890"/>
      <c r="B1" s="891"/>
      <c r="C1" s="892"/>
      <c r="D1" s="892"/>
      <c r="E1" s="892"/>
      <c r="F1" s="892"/>
      <c r="G1" s="892"/>
      <c r="H1" s="892"/>
      <c r="I1" s="892"/>
      <c r="J1" s="892"/>
      <c r="K1" s="892"/>
      <c r="L1" s="892"/>
      <c r="M1" s="892"/>
      <c r="N1" s="892"/>
      <c r="O1" s="892"/>
      <c r="P1" s="892"/>
      <c r="Q1" s="892"/>
      <c r="R1" s="892"/>
      <c r="S1" s="892"/>
      <c r="T1" s="892"/>
      <c r="U1" s="892"/>
      <c r="V1" s="892"/>
      <c r="W1" s="892"/>
      <c r="X1" s="892"/>
      <c r="Y1" s="892"/>
      <c r="Z1" s="892"/>
      <c r="AA1" s="892"/>
      <c r="AB1" s="892"/>
      <c r="AC1" s="892"/>
      <c r="AD1" s="892"/>
      <c r="AE1" s="892"/>
      <c r="AF1" s="892"/>
      <c r="AG1" s="892"/>
      <c r="AH1" s="892"/>
      <c r="AI1" s="892"/>
      <c r="AJ1" s="892"/>
      <c r="AK1" s="892"/>
      <c r="AL1" s="892"/>
      <c r="AM1" s="892"/>
      <c r="AN1" s="892"/>
      <c r="AO1" s="892"/>
      <c r="AP1" s="892"/>
      <c r="AQ1" s="892"/>
      <c r="AR1" s="892"/>
      <c r="AS1" s="892"/>
      <c r="AT1" s="892"/>
      <c r="AU1" s="892"/>
      <c r="AV1" s="892"/>
      <c r="AW1" s="892"/>
      <c r="AX1" s="892"/>
      <c r="AY1" s="892"/>
      <c r="AZ1" s="892"/>
      <c r="BA1" s="892"/>
      <c r="BB1" s="892"/>
      <c r="BC1" s="892"/>
      <c r="BD1" s="892"/>
      <c r="BE1" s="892"/>
      <c r="BF1" s="892"/>
      <c r="BG1" s="892"/>
      <c r="BH1" s="892"/>
      <c r="BI1" s="892"/>
      <c r="BJ1" s="892"/>
      <c r="BK1" s="892"/>
      <c r="BL1" s="892"/>
      <c r="BM1" s="892"/>
      <c r="BN1" s="892"/>
      <c r="BO1" s="892"/>
      <c r="BP1" s="892"/>
      <c r="BQ1" s="892"/>
      <c r="BR1" s="892"/>
    </row>
    <row r="2" spans="1:75" ht="50.25" customHeight="1" x14ac:dyDescent="0.35">
      <c r="A2" s="893" t="str">
        <f>+'Datos Generales'!C5</f>
        <v>Corporación Autónoma Regional del Alto Magdalena - CAM</v>
      </c>
      <c r="B2" s="894"/>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c r="AI2" s="895"/>
      <c r="AJ2" s="895"/>
      <c r="AK2" s="895"/>
      <c r="AL2" s="895"/>
      <c r="AM2" s="895"/>
      <c r="AN2" s="895"/>
      <c r="AO2" s="895"/>
      <c r="AP2" s="895"/>
      <c r="AQ2" s="895"/>
      <c r="AR2" s="895"/>
      <c r="AS2" s="895"/>
      <c r="AT2" s="895"/>
      <c r="AU2" s="895"/>
      <c r="AV2" s="895"/>
      <c r="AW2" s="895"/>
      <c r="AX2" s="895"/>
      <c r="AY2" s="895"/>
      <c r="AZ2" s="895"/>
      <c r="BA2" s="895"/>
      <c r="BB2" s="895"/>
      <c r="BC2" s="895"/>
      <c r="BD2" s="895"/>
      <c r="BE2" s="895"/>
      <c r="BF2" s="895"/>
      <c r="BG2" s="895"/>
      <c r="BH2" s="895"/>
      <c r="BI2" s="895"/>
      <c r="BJ2" s="895"/>
      <c r="BK2" s="895"/>
      <c r="BL2" s="895"/>
      <c r="BM2" s="895"/>
      <c r="BN2" s="895"/>
      <c r="BO2" s="895"/>
      <c r="BP2" s="895"/>
      <c r="BQ2" s="895"/>
      <c r="BR2" s="895"/>
    </row>
    <row r="3" spans="1:75" ht="13" customHeight="1" x14ac:dyDescent="0.35">
      <c r="A3" s="893" t="str">
        <f>+'Datos Generales'!C6</f>
        <v>2024-II</v>
      </c>
      <c r="B3" s="894"/>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895"/>
      <c r="AJ3" s="895"/>
      <c r="AK3" s="895"/>
      <c r="AL3" s="895"/>
      <c r="AM3" s="895"/>
      <c r="AN3" s="895"/>
      <c r="AO3" s="895"/>
      <c r="AP3" s="895"/>
      <c r="AQ3" s="895"/>
      <c r="AR3" s="895"/>
      <c r="AS3" s="895"/>
      <c r="AT3" s="895"/>
      <c r="AU3" s="895"/>
      <c r="AV3" s="895"/>
      <c r="AW3" s="895"/>
      <c r="AX3" s="895"/>
      <c r="AY3" s="895"/>
      <c r="AZ3" s="895"/>
      <c r="BA3" s="895"/>
      <c r="BB3" s="895"/>
      <c r="BC3" s="895"/>
      <c r="BD3" s="895"/>
      <c r="BE3" s="895"/>
      <c r="BF3" s="895"/>
      <c r="BG3" s="895"/>
      <c r="BH3" s="895"/>
      <c r="BI3" s="895"/>
      <c r="BJ3" s="895"/>
      <c r="BK3" s="895"/>
      <c r="BL3" s="895"/>
      <c r="BM3" s="895"/>
      <c r="BN3" s="895"/>
      <c r="BO3" s="895"/>
      <c r="BP3" s="895"/>
      <c r="BQ3" s="895"/>
      <c r="BR3" s="895"/>
    </row>
    <row r="4" spans="1:75" ht="50.25" customHeight="1" x14ac:dyDescent="0.35">
      <c r="A4" s="589"/>
      <c r="B4" s="590"/>
      <c r="C4" s="896" t="s">
        <v>1825</v>
      </c>
      <c r="D4" s="896"/>
      <c r="E4" s="896"/>
      <c r="F4" s="896"/>
      <c r="G4" s="896"/>
      <c r="H4" s="896"/>
      <c r="I4" s="896"/>
      <c r="J4" s="896"/>
      <c r="K4" s="896"/>
      <c r="L4" s="896"/>
      <c r="M4" s="896"/>
      <c r="N4" s="896"/>
      <c r="O4" s="896"/>
      <c r="P4" s="896"/>
      <c r="Q4" s="896"/>
      <c r="R4" s="896"/>
      <c r="S4" s="896"/>
      <c r="T4" s="896"/>
      <c r="U4" s="896"/>
      <c r="V4" s="896"/>
      <c r="W4" s="896"/>
      <c r="X4" s="896"/>
      <c r="Y4" s="896"/>
      <c r="Z4" s="897" t="s">
        <v>1826</v>
      </c>
      <c r="AA4" s="897"/>
      <c r="AB4" s="897"/>
      <c r="AC4" s="897"/>
      <c r="AD4" s="898"/>
      <c r="AE4" s="898"/>
      <c r="AF4" s="898"/>
      <c r="AG4" s="898"/>
      <c r="AH4" s="898"/>
      <c r="AI4" s="898"/>
      <c r="AJ4" s="898"/>
      <c r="AK4" s="898"/>
      <c r="AL4" s="898"/>
      <c r="AM4" s="898"/>
      <c r="AN4" s="898"/>
      <c r="AO4" s="898"/>
      <c r="AP4" s="898"/>
      <c r="AQ4" s="898"/>
      <c r="AR4" s="898"/>
      <c r="AS4" s="898"/>
      <c r="AT4" s="898"/>
      <c r="AU4" s="898"/>
      <c r="AV4" s="898"/>
      <c r="AW4" s="898"/>
      <c r="AX4" s="898"/>
      <c r="AY4" s="898"/>
      <c r="AZ4" s="898"/>
      <c r="BA4" s="898"/>
      <c r="BB4" s="898"/>
      <c r="BC4" s="898"/>
      <c r="BD4" s="898"/>
      <c r="BE4" s="898"/>
      <c r="BF4" s="898"/>
      <c r="BG4" s="898"/>
      <c r="BH4" s="898"/>
      <c r="BI4" s="898"/>
      <c r="BJ4" s="898"/>
      <c r="BK4" s="898"/>
      <c r="BL4" s="898"/>
      <c r="BM4" s="898"/>
      <c r="BN4" s="898"/>
      <c r="BO4" s="898"/>
      <c r="BP4" s="898"/>
      <c r="BQ4" s="898"/>
      <c r="BR4" s="898"/>
      <c r="BS4" s="899"/>
      <c r="BT4" s="888"/>
      <c r="BU4" s="889"/>
      <c r="BV4" s="889"/>
      <c r="BW4" s="889"/>
    </row>
    <row r="5" spans="1:75" ht="53.15" customHeight="1" x14ac:dyDescent="0.35">
      <c r="A5" s="902" t="s">
        <v>2152</v>
      </c>
      <c r="B5" s="904" t="s">
        <v>1827</v>
      </c>
      <c r="C5" s="900" t="s">
        <v>1828</v>
      </c>
      <c r="D5" s="905" t="s">
        <v>1829</v>
      </c>
      <c r="E5" s="906"/>
      <c r="F5" s="906"/>
      <c r="G5" s="907"/>
      <c r="H5" s="905" t="s">
        <v>1830</v>
      </c>
      <c r="I5" s="906"/>
      <c r="J5" s="906"/>
      <c r="K5" s="907"/>
      <c r="L5" s="905" t="s">
        <v>1831</v>
      </c>
      <c r="M5" s="906"/>
      <c r="N5" s="906"/>
      <c r="O5" s="908"/>
      <c r="P5" s="934" t="s">
        <v>1832</v>
      </c>
      <c r="Q5" s="906"/>
      <c r="R5" s="906"/>
      <c r="S5" s="907"/>
      <c r="T5" s="900" t="s">
        <v>1833</v>
      </c>
      <c r="U5" s="900" t="s">
        <v>1834</v>
      </c>
      <c r="V5" s="900" t="s">
        <v>1835</v>
      </c>
      <c r="W5" s="900" t="s">
        <v>1836</v>
      </c>
      <c r="X5" s="900" t="s">
        <v>1837</v>
      </c>
      <c r="Y5" s="593" t="s">
        <v>1838</v>
      </c>
      <c r="Z5" s="919" t="s">
        <v>1839</v>
      </c>
      <c r="AA5" s="920"/>
      <c r="AB5" s="920"/>
      <c r="AC5" s="921"/>
      <c r="AD5" s="922" t="s">
        <v>1840</v>
      </c>
      <c r="AE5" s="923"/>
      <c r="AF5" s="923"/>
      <c r="AG5" s="924"/>
      <c r="AH5" s="925" t="s">
        <v>1841</v>
      </c>
      <c r="AI5" s="926"/>
      <c r="AJ5" s="926"/>
      <c r="AK5" s="927"/>
      <c r="AL5" s="922" t="s">
        <v>1842</v>
      </c>
      <c r="AM5" s="923"/>
      <c r="AN5" s="923"/>
      <c r="AO5" s="924"/>
      <c r="AP5" s="928" t="s">
        <v>1843</v>
      </c>
      <c r="AQ5" s="929"/>
      <c r="AR5" s="929"/>
      <c r="AS5" s="930"/>
      <c r="AT5" s="931" t="s">
        <v>1844</v>
      </c>
      <c r="AU5" s="932"/>
      <c r="AV5" s="932"/>
      <c r="AW5" s="933"/>
      <c r="AX5" s="911" t="s">
        <v>1845</v>
      </c>
      <c r="AY5" s="912"/>
      <c r="AZ5" s="912"/>
      <c r="BA5" s="913"/>
      <c r="BB5" s="911" t="s">
        <v>2153</v>
      </c>
      <c r="BC5" s="912"/>
      <c r="BD5" s="912"/>
      <c r="BE5" s="913"/>
      <c r="BF5" s="911" t="s">
        <v>1846</v>
      </c>
      <c r="BG5" s="912"/>
      <c r="BH5" s="912"/>
      <c r="BI5" s="913"/>
      <c r="BJ5" s="914" t="s">
        <v>1847</v>
      </c>
      <c r="BK5" s="914" t="s">
        <v>1848</v>
      </c>
      <c r="BL5" s="914" t="s">
        <v>1849</v>
      </c>
      <c r="BM5" s="914" t="s">
        <v>1850</v>
      </c>
      <c r="BN5" s="914" t="s">
        <v>1851</v>
      </c>
      <c r="BO5" s="909" t="s">
        <v>1852</v>
      </c>
      <c r="BP5" s="909" t="s">
        <v>1853</v>
      </c>
      <c r="BQ5" s="909" t="s">
        <v>1854</v>
      </c>
      <c r="BR5" s="909" t="s">
        <v>1855</v>
      </c>
    </row>
    <row r="6" spans="1:75" ht="50.25" customHeight="1" x14ac:dyDescent="0.35">
      <c r="A6" s="903"/>
      <c r="B6" s="901"/>
      <c r="C6" s="901"/>
      <c r="D6" s="594">
        <v>2024</v>
      </c>
      <c r="E6" s="594">
        <v>2025</v>
      </c>
      <c r="F6" s="594">
        <v>2026</v>
      </c>
      <c r="G6" s="594">
        <v>2027</v>
      </c>
      <c r="H6" s="594">
        <v>2024</v>
      </c>
      <c r="I6" s="594">
        <v>2025</v>
      </c>
      <c r="J6" s="594">
        <v>2026</v>
      </c>
      <c r="K6" s="594">
        <v>2027</v>
      </c>
      <c r="L6" s="594">
        <v>2024</v>
      </c>
      <c r="M6" s="594">
        <v>2025</v>
      </c>
      <c r="N6" s="594">
        <v>2026</v>
      </c>
      <c r="O6" s="594">
        <v>2027</v>
      </c>
      <c r="P6" s="594">
        <v>2024</v>
      </c>
      <c r="Q6" s="594">
        <v>2025</v>
      </c>
      <c r="R6" s="594">
        <v>2026</v>
      </c>
      <c r="S6" s="594">
        <v>2027</v>
      </c>
      <c r="T6" s="901"/>
      <c r="U6" s="901"/>
      <c r="V6" s="901"/>
      <c r="W6" s="901"/>
      <c r="X6" s="901"/>
      <c r="Y6" s="595" t="s">
        <v>1856</v>
      </c>
      <c r="Z6" s="595">
        <v>2024</v>
      </c>
      <c r="AA6" s="595">
        <v>2025</v>
      </c>
      <c r="AB6" s="595">
        <v>2026</v>
      </c>
      <c r="AC6" s="595">
        <v>2027</v>
      </c>
      <c r="AD6" s="596" t="s">
        <v>2154</v>
      </c>
      <c r="AE6" s="596" t="s">
        <v>2155</v>
      </c>
      <c r="AF6" s="597" t="s">
        <v>2156</v>
      </c>
      <c r="AG6" s="597" t="s">
        <v>2157</v>
      </c>
      <c r="AH6" s="596">
        <v>2024</v>
      </c>
      <c r="AI6" s="596">
        <v>2025</v>
      </c>
      <c r="AJ6" s="597">
        <v>2026</v>
      </c>
      <c r="AK6" s="597">
        <v>2027</v>
      </c>
      <c r="AL6" s="596">
        <v>2024</v>
      </c>
      <c r="AM6" s="596">
        <v>2025</v>
      </c>
      <c r="AN6" s="597">
        <v>2026</v>
      </c>
      <c r="AO6" s="597">
        <v>2027</v>
      </c>
      <c r="AP6" s="596">
        <v>2024</v>
      </c>
      <c r="AQ6" s="596">
        <v>2025</v>
      </c>
      <c r="AR6" s="597">
        <v>2026</v>
      </c>
      <c r="AS6" s="597">
        <v>2027</v>
      </c>
      <c r="AT6" s="596">
        <v>2024</v>
      </c>
      <c r="AU6" s="596">
        <v>2025</v>
      </c>
      <c r="AV6" s="597">
        <v>2026</v>
      </c>
      <c r="AW6" s="597">
        <v>2027</v>
      </c>
      <c r="AX6" s="598">
        <v>2024</v>
      </c>
      <c r="AY6" s="598">
        <v>2025</v>
      </c>
      <c r="AZ6" s="598">
        <v>2026</v>
      </c>
      <c r="BA6" s="598">
        <v>2027</v>
      </c>
      <c r="BB6" s="598">
        <v>2024</v>
      </c>
      <c r="BC6" s="598">
        <v>2025</v>
      </c>
      <c r="BD6" s="598">
        <v>2026</v>
      </c>
      <c r="BE6" s="598">
        <v>2027</v>
      </c>
      <c r="BF6" s="598">
        <v>2024</v>
      </c>
      <c r="BG6" s="598">
        <v>2025</v>
      </c>
      <c r="BH6" s="598">
        <v>2026</v>
      </c>
      <c r="BI6" s="598">
        <v>2027</v>
      </c>
      <c r="BJ6" s="915"/>
      <c r="BK6" s="915"/>
      <c r="BL6" s="915"/>
      <c r="BM6" s="915"/>
      <c r="BN6" s="915"/>
      <c r="BO6" s="910"/>
      <c r="BP6" s="910"/>
      <c r="BQ6" s="910"/>
      <c r="BR6" s="910"/>
    </row>
    <row r="7" spans="1:75" ht="14.5" x14ac:dyDescent="0.35">
      <c r="A7" s="599" t="s">
        <v>2158</v>
      </c>
      <c r="B7" s="599"/>
      <c r="C7" s="600"/>
      <c r="D7" s="600"/>
      <c r="E7" s="601"/>
      <c r="F7" s="601"/>
      <c r="G7" s="601"/>
      <c r="H7" s="601"/>
      <c r="I7" s="601"/>
      <c r="J7" s="601"/>
      <c r="K7" s="601"/>
      <c r="L7" s="601"/>
      <c r="M7" s="601"/>
      <c r="N7" s="601"/>
      <c r="O7" s="601"/>
      <c r="P7" s="602">
        <f>+(P8*Z8)</f>
        <v>1</v>
      </c>
      <c r="Q7" s="603" t="e">
        <f>+(Q8*AA8)</f>
        <v>#DIV/0!</v>
      </c>
      <c r="R7" s="603" t="e">
        <f>+(R8*AB8)</f>
        <v>#DIV/0!</v>
      </c>
      <c r="S7" s="603" t="e">
        <f>+(S8*AC8)</f>
        <v>#DIV/0!</v>
      </c>
      <c r="T7" s="604"/>
      <c r="U7" s="605"/>
      <c r="V7" s="606"/>
      <c r="W7" s="606"/>
      <c r="X7" s="602">
        <f>+(X8*Y8)</f>
        <v>0.32701334659593284</v>
      </c>
      <c r="Y7" s="607">
        <v>0.2</v>
      </c>
      <c r="Z7" s="607">
        <v>0.2</v>
      </c>
      <c r="AA7" s="607"/>
      <c r="AB7" s="607"/>
      <c r="AC7" s="607"/>
      <c r="AD7" s="608">
        <f t="shared" ref="AD7:AK7" si="0">+AD8</f>
        <v>3399594012.1999998</v>
      </c>
      <c r="AE7" s="608">
        <f t="shared" si="0"/>
        <v>1538210382.8150001</v>
      </c>
      <c r="AF7" s="608">
        <f t="shared" si="0"/>
        <v>938740931.82779288</v>
      </c>
      <c r="AG7" s="608">
        <f t="shared" si="0"/>
        <v>1009711611.7221472</v>
      </c>
      <c r="AH7" s="608">
        <f t="shared" si="0"/>
        <v>3253489228.8000002</v>
      </c>
      <c r="AI7" s="608">
        <f t="shared" si="0"/>
        <v>0</v>
      </c>
      <c r="AJ7" s="608">
        <f t="shared" si="0"/>
        <v>0</v>
      </c>
      <c r="AK7" s="608">
        <f t="shared" si="0"/>
        <v>0</v>
      </c>
      <c r="AL7" s="607">
        <f>+AH7/AD7</f>
        <v>0.9570228730619954</v>
      </c>
      <c r="AM7" s="607"/>
      <c r="AN7" s="607"/>
      <c r="AO7" s="607"/>
      <c r="AP7" s="608">
        <f>+AP8</f>
        <v>3066413499</v>
      </c>
      <c r="AQ7" s="608">
        <f>+AQ8</f>
        <v>0</v>
      </c>
      <c r="AR7" s="608">
        <f>+AR8</f>
        <v>0</v>
      </c>
      <c r="AS7" s="608">
        <f>+AS8</f>
        <v>0</v>
      </c>
      <c r="AT7" s="607">
        <f>+AP7/AD7</f>
        <v>0.90199402869744827</v>
      </c>
      <c r="AU7" s="609"/>
      <c r="AV7" s="609"/>
      <c r="AW7" s="609"/>
      <c r="AX7" s="610">
        <f t="shared" ref="AX7:BA7" si="1">+AX8</f>
        <v>187075729.79999995</v>
      </c>
      <c r="AY7" s="610">
        <f t="shared" si="1"/>
        <v>0</v>
      </c>
      <c r="AZ7" s="610">
        <f t="shared" si="1"/>
        <v>0</v>
      </c>
      <c r="BA7" s="610">
        <f t="shared" si="1"/>
        <v>0</v>
      </c>
      <c r="BB7" s="610">
        <f>+BB8</f>
        <v>0</v>
      </c>
      <c r="BC7" s="610">
        <f>+BC8</f>
        <v>0</v>
      </c>
      <c r="BD7" s="610">
        <f t="shared" ref="BD7:BE7" si="2">+BD8</f>
        <v>0</v>
      </c>
      <c r="BE7" s="610">
        <f t="shared" si="2"/>
        <v>0</v>
      </c>
      <c r="BF7" s="605">
        <f>+BB7/AX7</f>
        <v>0</v>
      </c>
      <c r="BG7" s="605"/>
      <c r="BH7" s="605"/>
      <c r="BI7" s="605"/>
      <c r="BJ7" s="608">
        <f t="shared" ref="BJ7:BJ70" si="3">SUM(AD7:AG7)</f>
        <v>6886256938.5649395</v>
      </c>
      <c r="BK7" s="608">
        <f t="shared" ref="BK7:BK70" si="4">SUM(AH7:AK7)</f>
        <v>3253489228.8000002</v>
      </c>
      <c r="BL7" s="607">
        <f>+BK7/BJ7</f>
        <v>0.47246120175672834</v>
      </c>
      <c r="BM7" s="608">
        <f>SUM(AP7:AS7)</f>
        <v>3066413499</v>
      </c>
      <c r="BN7" s="607">
        <f>+BM7/BJ7</f>
        <v>0.44529466825834485</v>
      </c>
      <c r="BO7" s="600"/>
      <c r="BP7" s="600"/>
      <c r="BQ7" s="600"/>
      <c r="BR7" s="600"/>
    </row>
    <row r="8" spans="1:75" ht="26" x14ac:dyDescent="0.35">
      <c r="A8" s="611" t="s">
        <v>2159</v>
      </c>
      <c r="B8" s="611"/>
      <c r="C8" s="612"/>
      <c r="D8" s="612"/>
      <c r="E8" s="613"/>
      <c r="F8" s="613"/>
      <c r="G8" s="614"/>
      <c r="H8" s="613"/>
      <c r="I8" s="613"/>
      <c r="J8" s="614"/>
      <c r="K8" s="613"/>
      <c r="L8" s="613"/>
      <c r="M8" s="614"/>
      <c r="N8" s="614"/>
      <c r="O8" s="614"/>
      <c r="P8" s="615">
        <f>+(P9*Z9)+(P17*Z17)</f>
        <v>1</v>
      </c>
      <c r="Q8" s="616" t="e">
        <f>+(Q9*AA9)+(Q17*Z17)</f>
        <v>#DIV/0!</v>
      </c>
      <c r="R8" s="616" t="e">
        <f>+(R9*AB9)+(R17*AA17)</f>
        <v>#DIV/0!</v>
      </c>
      <c r="S8" s="616" t="e">
        <f>+(S9*AC9)+(S17*AB17)</f>
        <v>#DIV/0!</v>
      </c>
      <c r="T8" s="617"/>
      <c r="U8" s="618"/>
      <c r="V8" s="619"/>
      <c r="W8" s="619"/>
      <c r="X8" s="615">
        <f>+(X9*Y9)+(X17*Y17)</f>
        <v>0.32701334659593284</v>
      </c>
      <c r="Y8" s="615">
        <v>1</v>
      </c>
      <c r="Z8" s="615">
        <v>1</v>
      </c>
      <c r="AA8" s="615"/>
      <c r="AB8" s="615"/>
      <c r="AC8" s="615"/>
      <c r="AD8" s="620">
        <f t="shared" ref="AD8:AK8" si="5">+AD9+AD17</f>
        <v>3399594012.1999998</v>
      </c>
      <c r="AE8" s="620">
        <f t="shared" si="5"/>
        <v>1538210382.8150001</v>
      </c>
      <c r="AF8" s="620">
        <f t="shared" si="5"/>
        <v>938740931.82779288</v>
      </c>
      <c r="AG8" s="620">
        <f t="shared" si="5"/>
        <v>1009711611.7221472</v>
      </c>
      <c r="AH8" s="620">
        <f t="shared" si="5"/>
        <v>3253489228.8000002</v>
      </c>
      <c r="AI8" s="620">
        <f t="shared" si="5"/>
        <v>0</v>
      </c>
      <c r="AJ8" s="620">
        <f t="shared" si="5"/>
        <v>0</v>
      </c>
      <c r="AK8" s="620">
        <f t="shared" si="5"/>
        <v>0</v>
      </c>
      <c r="AL8" s="615">
        <f t="shared" ref="AL8:AL71" si="6">+AH8/AD8</f>
        <v>0.9570228730619954</v>
      </c>
      <c r="AM8" s="615"/>
      <c r="AN8" s="615"/>
      <c r="AO8" s="615"/>
      <c r="AP8" s="620">
        <f>+AP9+AP17</f>
        <v>3066413499</v>
      </c>
      <c r="AQ8" s="620">
        <f>+AQ9+AQ17</f>
        <v>0</v>
      </c>
      <c r="AR8" s="620">
        <f>+AR9+AR17</f>
        <v>0</v>
      </c>
      <c r="AS8" s="620">
        <f>+AS9+AS17</f>
        <v>0</v>
      </c>
      <c r="AT8" s="615">
        <f t="shared" ref="AT8:AT71" si="7">+AP8/AD8</f>
        <v>0.90199402869744827</v>
      </c>
      <c r="AU8" s="621"/>
      <c r="AV8" s="621"/>
      <c r="AW8" s="621"/>
      <c r="AX8" s="622">
        <f>+AX9+AX17</f>
        <v>187075729.79999995</v>
      </c>
      <c r="AY8" s="622">
        <f t="shared" ref="AY8:BA8" si="8">+AY9+AY17</f>
        <v>0</v>
      </c>
      <c r="AZ8" s="622">
        <f t="shared" si="8"/>
        <v>0</v>
      </c>
      <c r="BA8" s="622">
        <f t="shared" si="8"/>
        <v>0</v>
      </c>
      <c r="BB8" s="622">
        <f>+BB9+BB17</f>
        <v>0</v>
      </c>
      <c r="BC8" s="622">
        <f>+BC9+BC17</f>
        <v>0</v>
      </c>
      <c r="BD8" s="622">
        <f t="shared" ref="BD8:BE8" si="9">+BD9+BD17</f>
        <v>0</v>
      </c>
      <c r="BE8" s="622">
        <f t="shared" si="9"/>
        <v>0</v>
      </c>
      <c r="BF8" s="623">
        <f>+BB8/AX8</f>
        <v>0</v>
      </c>
      <c r="BG8" s="623"/>
      <c r="BH8" s="623"/>
      <c r="BI8" s="623"/>
      <c r="BJ8" s="620">
        <f t="shared" si="3"/>
        <v>6886256938.5649395</v>
      </c>
      <c r="BK8" s="620">
        <f t="shared" si="4"/>
        <v>3253489228.8000002</v>
      </c>
      <c r="BL8" s="615">
        <f t="shared" ref="BL8:BL71" si="10">+BK8/BJ8</f>
        <v>0.47246120175672834</v>
      </c>
      <c r="BM8" s="620">
        <f t="shared" ref="BM8:BM71" si="11">SUM(AP8:AS8)</f>
        <v>3066413499</v>
      </c>
      <c r="BN8" s="624">
        <f t="shared" ref="BN8:BN71" si="12">+BM8/BJ8</f>
        <v>0.44529466825834485</v>
      </c>
      <c r="BO8" s="625"/>
      <c r="BP8" s="625"/>
      <c r="BQ8" s="625"/>
      <c r="BR8" s="625"/>
    </row>
    <row r="9" spans="1:75" s="640" customFormat="1" ht="14.5" x14ac:dyDescent="0.35">
      <c r="A9" s="626" t="s">
        <v>2160</v>
      </c>
      <c r="B9" s="626"/>
      <c r="C9" s="627"/>
      <c r="D9" s="627"/>
      <c r="E9" s="628"/>
      <c r="F9" s="628"/>
      <c r="G9" s="628"/>
      <c r="H9" s="628"/>
      <c r="I9" s="628"/>
      <c r="J9" s="628"/>
      <c r="K9" s="628"/>
      <c r="L9" s="628"/>
      <c r="M9" s="628"/>
      <c r="N9" s="628"/>
      <c r="O9" s="628"/>
      <c r="P9" s="629">
        <f>+P10*Z10</f>
        <v>1</v>
      </c>
      <c r="Q9" s="629" t="e">
        <f>+SUMPRODUCT(Q11:Q16,AA11:AA16)</f>
        <v>#DIV/0!</v>
      </c>
      <c r="R9" s="629" t="e">
        <f>+SUMPRODUCT(R11:R16,AB11:AB16)</f>
        <v>#DIV/0!</v>
      </c>
      <c r="S9" s="629" t="e">
        <f>+SUMPRODUCT(S11:S16,AC11:AC16)</f>
        <v>#DIV/0!</v>
      </c>
      <c r="T9" s="630"/>
      <c r="U9" s="626"/>
      <c r="V9" s="631"/>
      <c r="W9" s="631"/>
      <c r="X9" s="632">
        <f>+(X10*Y10)</f>
        <v>0.21958333333333335</v>
      </c>
      <c r="Y9" s="629">
        <v>0.5</v>
      </c>
      <c r="Z9" s="629">
        <v>0.5</v>
      </c>
      <c r="AA9" s="629"/>
      <c r="AB9" s="629"/>
      <c r="AC9" s="629"/>
      <c r="AD9" s="633">
        <f t="shared" ref="AD9:AK9" si="13">+AD10</f>
        <v>2121677991</v>
      </c>
      <c r="AE9" s="633">
        <f t="shared" si="13"/>
        <v>1038931092.605</v>
      </c>
      <c r="AF9" s="633">
        <f t="shared" si="13"/>
        <v>410491707.68729293</v>
      </c>
      <c r="AG9" s="633">
        <f t="shared" si="13"/>
        <v>437955705.60606486</v>
      </c>
      <c r="AH9" s="633">
        <f t="shared" si="13"/>
        <v>1986670407.8</v>
      </c>
      <c r="AI9" s="633">
        <f t="shared" si="13"/>
        <v>0</v>
      </c>
      <c r="AJ9" s="633">
        <f t="shared" si="13"/>
        <v>0</v>
      </c>
      <c r="AK9" s="633">
        <f t="shared" si="13"/>
        <v>0</v>
      </c>
      <c r="AL9" s="634">
        <f t="shared" si="6"/>
        <v>0.93636754315560977</v>
      </c>
      <c r="AM9" s="635"/>
      <c r="AN9" s="635"/>
      <c r="AO9" s="635"/>
      <c r="AP9" s="636">
        <f>+AP10</f>
        <v>1943758787</v>
      </c>
      <c r="AQ9" s="636">
        <f>+AQ10</f>
        <v>0</v>
      </c>
      <c r="AR9" s="636">
        <f>+AR10</f>
        <v>0</v>
      </c>
      <c r="AS9" s="636">
        <f>+AS10</f>
        <v>0</v>
      </c>
      <c r="AT9" s="629">
        <f t="shared" si="7"/>
        <v>0.91614222103697163</v>
      </c>
      <c r="AU9" s="637"/>
      <c r="AV9" s="637"/>
      <c r="AW9" s="637"/>
      <c r="AX9" s="638">
        <f>+AX10</f>
        <v>42911620.799999952</v>
      </c>
      <c r="AY9" s="638">
        <f t="shared" ref="AY9:BA9" si="14">+AY10</f>
        <v>0</v>
      </c>
      <c r="AZ9" s="638">
        <f t="shared" si="14"/>
        <v>0</v>
      </c>
      <c r="BA9" s="638">
        <f t="shared" si="14"/>
        <v>0</v>
      </c>
      <c r="BB9" s="638">
        <f>+BB10</f>
        <v>0</v>
      </c>
      <c r="BC9" s="638">
        <f>+BC10</f>
        <v>0</v>
      </c>
      <c r="BD9" s="638">
        <f t="shared" ref="BD9:BE9" si="15">+BD10</f>
        <v>0</v>
      </c>
      <c r="BE9" s="638">
        <f t="shared" si="15"/>
        <v>0</v>
      </c>
      <c r="BF9" s="589">
        <f>+BB9/AX9</f>
        <v>0</v>
      </c>
      <c r="BG9" s="589"/>
      <c r="BH9" s="589"/>
      <c r="BI9" s="589"/>
      <c r="BJ9" s="633">
        <f t="shared" si="3"/>
        <v>4009056496.8983579</v>
      </c>
      <c r="BK9" s="633">
        <f t="shared" si="4"/>
        <v>1986670407.8</v>
      </c>
      <c r="BL9" s="629">
        <f t="shared" si="10"/>
        <v>0.49554562509583117</v>
      </c>
      <c r="BM9" s="633">
        <f t="shared" si="11"/>
        <v>1943758787</v>
      </c>
      <c r="BN9" s="639">
        <f t="shared" si="12"/>
        <v>0.48484195433609034</v>
      </c>
      <c r="BO9" s="627"/>
      <c r="BP9" s="627"/>
      <c r="BQ9" s="627"/>
      <c r="BR9" s="627"/>
    </row>
    <row r="10" spans="1:75" s="640" customFormat="1" ht="30.65" customHeight="1" x14ac:dyDescent="0.35">
      <c r="A10" s="641" t="s">
        <v>2161</v>
      </c>
      <c r="B10" s="641"/>
      <c r="C10" s="642"/>
      <c r="D10" s="643"/>
      <c r="E10" s="642"/>
      <c r="F10" s="642"/>
      <c r="G10" s="642"/>
      <c r="H10" s="643"/>
      <c r="I10" s="644"/>
      <c r="J10" s="644"/>
      <c r="K10" s="644"/>
      <c r="L10" s="644"/>
      <c r="M10" s="644"/>
      <c r="N10" s="644"/>
      <c r="O10" s="644"/>
      <c r="P10" s="645">
        <f>+SUMPRODUCT(P11:P16,Z11:Z16)</f>
        <v>1</v>
      </c>
      <c r="Q10" s="645"/>
      <c r="R10" s="645"/>
      <c r="S10" s="645"/>
      <c r="T10" s="646"/>
      <c r="U10" s="641"/>
      <c r="V10" s="642"/>
      <c r="W10" s="642"/>
      <c r="X10" s="647">
        <f>+SUMPRODUCT(X11:X16,Y11:Y16)</f>
        <v>0.21958333333333335</v>
      </c>
      <c r="Y10" s="645">
        <v>1</v>
      </c>
      <c r="Z10" s="645">
        <v>1</v>
      </c>
      <c r="AA10" s="645"/>
      <c r="AB10" s="645"/>
      <c r="AC10" s="645"/>
      <c r="AD10" s="648">
        <f>+SUM(AD11:AD16)</f>
        <v>2121677991</v>
      </c>
      <c r="AE10" s="648">
        <f t="shared" ref="AE10:AK10" si="16">+SUM(AE11:AE16)</f>
        <v>1038931092.605</v>
      </c>
      <c r="AF10" s="648">
        <f t="shared" si="16"/>
        <v>410491707.68729293</v>
      </c>
      <c r="AG10" s="648">
        <f t="shared" si="16"/>
        <v>437955705.60606486</v>
      </c>
      <c r="AH10" s="648">
        <f t="shared" si="16"/>
        <v>1986670407.8</v>
      </c>
      <c r="AI10" s="648">
        <f t="shared" si="16"/>
        <v>0</v>
      </c>
      <c r="AJ10" s="648">
        <f t="shared" si="16"/>
        <v>0</v>
      </c>
      <c r="AK10" s="648">
        <f t="shared" si="16"/>
        <v>0</v>
      </c>
      <c r="AL10" s="649">
        <f t="shared" si="6"/>
        <v>0.93636754315560977</v>
      </c>
      <c r="AM10" s="650"/>
      <c r="AN10" s="650"/>
      <c r="AO10" s="650"/>
      <c r="AP10" s="651">
        <f>+SUM(AP11:AP16)</f>
        <v>1943758787</v>
      </c>
      <c r="AQ10" s="651">
        <f t="shared" ref="AQ10:AS10" si="17">+SUM(AQ11:AQ16)</f>
        <v>0</v>
      </c>
      <c r="AR10" s="651">
        <f t="shared" si="17"/>
        <v>0</v>
      </c>
      <c r="AS10" s="651">
        <f t="shared" si="17"/>
        <v>0</v>
      </c>
      <c r="AT10" s="645">
        <f t="shared" si="7"/>
        <v>0.91614222103697163</v>
      </c>
      <c r="AU10" s="652"/>
      <c r="AV10" s="652"/>
      <c r="AW10" s="652"/>
      <c r="AX10" s="653">
        <f>+SUM(AX11:AX16)</f>
        <v>42911620.799999952</v>
      </c>
      <c r="AY10" s="653">
        <f t="shared" ref="AY10:BD10" si="18">+SUM(AY11:AY16)</f>
        <v>0</v>
      </c>
      <c r="AZ10" s="653">
        <f t="shared" si="18"/>
        <v>0</v>
      </c>
      <c r="BA10" s="653">
        <f t="shared" si="18"/>
        <v>0</v>
      </c>
      <c r="BB10" s="653">
        <f t="shared" si="18"/>
        <v>0</v>
      </c>
      <c r="BC10" s="653">
        <f t="shared" si="18"/>
        <v>0</v>
      </c>
      <c r="BD10" s="653">
        <f t="shared" si="18"/>
        <v>0</v>
      </c>
      <c r="BE10" s="653">
        <f>+SUM(BE11:BE16)</f>
        <v>0</v>
      </c>
      <c r="BF10" s="654"/>
      <c r="BG10" s="654"/>
      <c r="BH10" s="654"/>
      <c r="BI10" s="654"/>
      <c r="BJ10" s="648">
        <f t="shared" si="3"/>
        <v>4009056496.8983579</v>
      </c>
      <c r="BK10" s="648">
        <f t="shared" si="4"/>
        <v>1986670407.8</v>
      </c>
      <c r="BL10" s="645">
        <f t="shared" si="10"/>
        <v>0.49554562509583117</v>
      </c>
      <c r="BM10" s="648">
        <f t="shared" si="11"/>
        <v>1943758787</v>
      </c>
      <c r="BN10" s="643">
        <f t="shared" si="12"/>
        <v>0.48484195433609034</v>
      </c>
      <c r="BO10" s="655"/>
      <c r="BP10" s="655"/>
      <c r="BQ10" s="655"/>
      <c r="BR10" s="655"/>
    </row>
    <row r="11" spans="1:75" ht="52" x14ac:dyDescent="0.35">
      <c r="A11" s="656" t="s">
        <v>2022</v>
      </c>
      <c r="B11" s="657" t="s">
        <v>2162</v>
      </c>
      <c r="C11" s="657" t="s">
        <v>2163</v>
      </c>
      <c r="D11" s="657">
        <v>1</v>
      </c>
      <c r="E11" s="658">
        <v>3</v>
      </c>
      <c r="F11" s="658">
        <v>2</v>
      </c>
      <c r="G11" s="658">
        <v>2</v>
      </c>
      <c r="H11" s="658">
        <v>1</v>
      </c>
      <c r="I11" s="659"/>
      <c r="J11" s="659"/>
      <c r="K11" s="659"/>
      <c r="L11" s="659"/>
      <c r="M11" s="659"/>
      <c r="N11" s="659"/>
      <c r="O11" s="659"/>
      <c r="P11" s="660">
        <f>IF((H11+L11)/D11&gt;=100%,100%,(H11+L11)/D11)</f>
        <v>1</v>
      </c>
      <c r="Q11" s="660">
        <f>IF((I11+M11)/E11&gt;=100%,100%,(I11+M11)/E11)</f>
        <v>0</v>
      </c>
      <c r="R11" s="660">
        <f t="shared" ref="P11:S16" si="19">IF((J11+N11)/F11&gt;=100%,100%,(J11+N11)/F11)</f>
        <v>0</v>
      </c>
      <c r="S11" s="660">
        <f>IF((K11+O11)/G11&gt;=100%,100%,(K11+O11)/G11)</f>
        <v>0</v>
      </c>
      <c r="T11" s="661" t="s">
        <v>2164</v>
      </c>
      <c r="U11" s="662">
        <v>45657</v>
      </c>
      <c r="V11" s="663">
        <f t="shared" ref="V11:V16" si="20">+SUM(D11:G11)</f>
        <v>8</v>
      </c>
      <c r="W11" s="663">
        <f t="shared" ref="W11:W16" si="21">SUM(H11:N11)</f>
        <v>1</v>
      </c>
      <c r="X11" s="664">
        <f>IF(W11/V11&gt;=100%,100%,W11/V11)</f>
        <v>0.125</v>
      </c>
      <c r="Y11" s="665">
        <v>0.17</v>
      </c>
      <c r="Z11" s="666">
        <v>0.25</v>
      </c>
      <c r="AA11" s="666"/>
      <c r="AB11" s="664"/>
      <c r="AC11" s="664"/>
      <c r="AD11" s="486">
        <v>61846400</v>
      </c>
      <c r="AE11" s="486">
        <v>62155631.999999993</v>
      </c>
      <c r="AF11" s="486">
        <v>65263413.599999994</v>
      </c>
      <c r="AG11" s="486">
        <v>70484486.687999994</v>
      </c>
      <c r="AH11" s="667">
        <v>61183760</v>
      </c>
      <c r="AI11" s="667"/>
      <c r="AJ11" s="668"/>
      <c r="AK11" s="668"/>
      <c r="AL11" s="664">
        <f t="shared" si="6"/>
        <v>0.98928571428571432</v>
      </c>
      <c r="AM11" s="664"/>
      <c r="AN11" s="664"/>
      <c r="AO11" s="664"/>
      <c r="AP11" s="667">
        <v>61183760</v>
      </c>
      <c r="AQ11" s="669"/>
      <c r="AR11" s="670"/>
      <c r="AS11" s="670"/>
      <c r="AT11" s="664">
        <f t="shared" si="7"/>
        <v>0.98928571428571432</v>
      </c>
      <c r="AU11" s="671"/>
      <c r="AV11" s="671"/>
      <c r="AW11" s="671"/>
      <c r="AX11" s="672">
        <f>+AH11-AP11</f>
        <v>0</v>
      </c>
      <c r="AY11" s="672"/>
      <c r="AZ11" s="672"/>
      <c r="BA11" s="672"/>
      <c r="BB11" s="672"/>
      <c r="BC11" s="672"/>
      <c r="BD11" s="672"/>
      <c r="BE11" s="672"/>
      <c r="BF11" s="664" t="e">
        <f t="shared" ref="BF11:BF17" si="22">+BB11/AX11</f>
        <v>#DIV/0!</v>
      </c>
      <c r="BG11" s="664"/>
      <c r="BH11" s="664"/>
      <c r="BI11" s="664"/>
      <c r="BJ11" s="486">
        <f t="shared" ref="BJ11" si="23">SUM(AD11:AG11)</f>
        <v>259749932.28799999</v>
      </c>
      <c r="BK11" s="667">
        <f t="shared" si="4"/>
        <v>61183760</v>
      </c>
      <c r="BL11" s="664">
        <f t="shared" si="10"/>
        <v>0.23554870432906205</v>
      </c>
      <c r="BM11" s="667">
        <f t="shared" si="11"/>
        <v>61183760</v>
      </c>
      <c r="BN11" s="660">
        <f t="shared" si="12"/>
        <v>0.23554870432906205</v>
      </c>
      <c r="BO11" s="673"/>
      <c r="BP11" s="673" t="s">
        <v>2165</v>
      </c>
      <c r="BQ11" s="673" t="s">
        <v>2162</v>
      </c>
      <c r="BR11" s="579" t="s">
        <v>18</v>
      </c>
    </row>
    <row r="12" spans="1:75" ht="52" x14ac:dyDescent="0.35">
      <c r="A12" s="656" t="s">
        <v>2023</v>
      </c>
      <c r="B12" s="657" t="s">
        <v>2162</v>
      </c>
      <c r="C12" s="657" t="s">
        <v>2163</v>
      </c>
      <c r="D12" s="657">
        <v>2</v>
      </c>
      <c r="E12" s="658">
        <v>2</v>
      </c>
      <c r="F12" s="658">
        <v>2</v>
      </c>
      <c r="G12" s="658">
        <v>2</v>
      </c>
      <c r="H12" s="658">
        <v>2</v>
      </c>
      <c r="I12" s="659"/>
      <c r="J12" s="659"/>
      <c r="K12" s="659"/>
      <c r="L12" s="659"/>
      <c r="M12" s="659"/>
      <c r="N12" s="659"/>
      <c r="O12" s="659"/>
      <c r="P12" s="660">
        <f t="shared" si="19"/>
        <v>1</v>
      </c>
      <c r="Q12" s="660">
        <f t="shared" si="19"/>
        <v>0</v>
      </c>
      <c r="R12" s="660">
        <f t="shared" si="19"/>
        <v>0</v>
      </c>
      <c r="S12" s="660">
        <f t="shared" si="19"/>
        <v>0</v>
      </c>
      <c r="T12" s="661" t="s">
        <v>2166</v>
      </c>
      <c r="U12" s="662">
        <v>45657</v>
      </c>
      <c r="V12" s="663">
        <f t="shared" si="20"/>
        <v>8</v>
      </c>
      <c r="W12" s="663">
        <f t="shared" si="21"/>
        <v>2</v>
      </c>
      <c r="X12" s="664">
        <f t="shared" ref="X12:X16" si="24">IF(W12/V12&gt;=100%,100%,W12/V12)</f>
        <v>0.25</v>
      </c>
      <c r="Y12" s="665">
        <v>0.17</v>
      </c>
      <c r="Z12" s="666">
        <v>0.25</v>
      </c>
      <c r="AA12" s="666"/>
      <c r="AB12" s="664"/>
      <c r="AC12" s="664"/>
      <c r="AD12" s="486">
        <v>1474284358</v>
      </c>
      <c r="AE12" s="486">
        <v>84677601.599999994</v>
      </c>
      <c r="AF12" s="486">
        <v>88911481.679999992</v>
      </c>
      <c r="AG12" s="486">
        <v>96024400.214399993</v>
      </c>
      <c r="AH12" s="667">
        <v>1377110893</v>
      </c>
      <c r="AI12" s="667"/>
      <c r="AJ12" s="670"/>
      <c r="AK12" s="670"/>
      <c r="AL12" s="664">
        <f t="shared" si="6"/>
        <v>0.93408770535161578</v>
      </c>
      <c r="AM12" s="664"/>
      <c r="AN12" s="664"/>
      <c r="AO12" s="664"/>
      <c r="AP12" s="667">
        <v>1334199272</v>
      </c>
      <c r="AQ12" s="669"/>
      <c r="AR12" s="670"/>
      <c r="AS12" s="670"/>
      <c r="AT12" s="664">
        <f t="shared" si="7"/>
        <v>0.90498095890399455</v>
      </c>
      <c r="AU12" s="671"/>
      <c r="AV12" s="671"/>
      <c r="AW12" s="671"/>
      <c r="AX12" s="672">
        <f t="shared" ref="AX12:AX16" si="25">+AH12-AP12</f>
        <v>42911621</v>
      </c>
      <c r="AY12" s="672"/>
      <c r="AZ12" s="672"/>
      <c r="BA12" s="672"/>
      <c r="BB12" s="672"/>
      <c r="BC12" s="672"/>
      <c r="BD12" s="672"/>
      <c r="BE12" s="672"/>
      <c r="BF12" s="657">
        <f t="shared" si="22"/>
        <v>0</v>
      </c>
      <c r="BG12" s="657"/>
      <c r="BH12" s="657"/>
      <c r="BI12" s="657"/>
      <c r="BJ12" s="486">
        <f t="shared" si="3"/>
        <v>1743897841.4944</v>
      </c>
      <c r="BK12" s="667">
        <f t="shared" si="4"/>
        <v>1377110893</v>
      </c>
      <c r="BL12" s="664">
        <f t="shared" si="10"/>
        <v>0.78967406245535066</v>
      </c>
      <c r="BM12" s="667">
        <f t="shared" si="11"/>
        <v>1334199272</v>
      </c>
      <c r="BN12" s="660">
        <f t="shared" si="12"/>
        <v>0.76506733379329339</v>
      </c>
      <c r="BO12" s="673"/>
      <c r="BP12" s="673" t="s">
        <v>2165</v>
      </c>
      <c r="BQ12" s="673" t="s">
        <v>2162</v>
      </c>
      <c r="BR12" s="579" t="s">
        <v>18</v>
      </c>
    </row>
    <row r="13" spans="1:75" ht="52" x14ac:dyDescent="0.35">
      <c r="A13" s="656" t="s">
        <v>2024</v>
      </c>
      <c r="B13" s="657" t="s">
        <v>2162</v>
      </c>
      <c r="C13" s="657" t="s">
        <v>2167</v>
      </c>
      <c r="D13" s="657">
        <v>5</v>
      </c>
      <c r="E13" s="658">
        <v>5</v>
      </c>
      <c r="F13" s="658">
        <v>5</v>
      </c>
      <c r="G13" s="658">
        <v>5</v>
      </c>
      <c r="H13" s="658">
        <v>5</v>
      </c>
      <c r="I13" s="659"/>
      <c r="J13" s="659"/>
      <c r="K13" s="659"/>
      <c r="L13" s="659"/>
      <c r="M13" s="659"/>
      <c r="N13" s="659"/>
      <c r="O13" s="659"/>
      <c r="P13" s="660">
        <f t="shared" si="19"/>
        <v>1</v>
      </c>
      <c r="Q13" s="660">
        <f t="shared" si="19"/>
        <v>0</v>
      </c>
      <c r="R13" s="660">
        <f>IF((J13+N13)/F13&gt;=100%,100%,(J13+N13)/F13)</f>
        <v>0</v>
      </c>
      <c r="S13" s="660">
        <f t="shared" si="19"/>
        <v>0</v>
      </c>
      <c r="T13" s="661" t="s">
        <v>2168</v>
      </c>
      <c r="U13" s="662">
        <v>45657</v>
      </c>
      <c r="V13" s="663">
        <f t="shared" si="20"/>
        <v>20</v>
      </c>
      <c r="W13" s="663">
        <f t="shared" si="21"/>
        <v>5</v>
      </c>
      <c r="X13" s="664">
        <f t="shared" si="24"/>
        <v>0.25</v>
      </c>
      <c r="Y13" s="665">
        <v>0.17</v>
      </c>
      <c r="Z13" s="666">
        <v>0.25</v>
      </c>
      <c r="AA13" s="666"/>
      <c r="AB13" s="664"/>
      <c r="AC13" s="664"/>
      <c r="AD13" s="486">
        <v>28676135</v>
      </c>
      <c r="AE13" s="486">
        <v>44371377.119999997</v>
      </c>
      <c r="AF13" s="486">
        <v>177138847.95074999</v>
      </c>
      <c r="AG13" s="486">
        <v>191309955.78680998</v>
      </c>
      <c r="AH13" s="667">
        <v>10555959</v>
      </c>
      <c r="AI13" s="667"/>
      <c r="AJ13" s="670"/>
      <c r="AK13" s="670"/>
      <c r="AL13" s="664">
        <f t="shared" si="6"/>
        <v>0.36810954474862112</v>
      </c>
      <c r="AM13" s="664"/>
      <c r="AN13" s="664"/>
      <c r="AO13" s="664"/>
      <c r="AP13" s="667">
        <v>10555959</v>
      </c>
      <c r="AQ13" s="669"/>
      <c r="AR13" s="670"/>
      <c r="AS13" s="670"/>
      <c r="AT13" s="664">
        <f t="shared" si="7"/>
        <v>0.36810954474862112</v>
      </c>
      <c r="AU13" s="671"/>
      <c r="AV13" s="671"/>
      <c r="AW13" s="671"/>
      <c r="AX13" s="672">
        <f t="shared" si="25"/>
        <v>0</v>
      </c>
      <c r="AY13" s="672"/>
      <c r="AZ13" s="672"/>
      <c r="BA13" s="672"/>
      <c r="BB13" s="672"/>
      <c r="BC13" s="672"/>
      <c r="BD13" s="672"/>
      <c r="BE13" s="672"/>
      <c r="BF13" s="664" t="e">
        <f t="shared" si="22"/>
        <v>#DIV/0!</v>
      </c>
      <c r="BG13" s="664"/>
      <c r="BH13" s="664"/>
      <c r="BI13" s="664"/>
      <c r="BJ13" s="486">
        <f t="shared" si="3"/>
        <v>441496315.85755998</v>
      </c>
      <c r="BK13" s="667">
        <f t="shared" si="4"/>
        <v>10555959</v>
      </c>
      <c r="BL13" s="664">
        <f t="shared" si="10"/>
        <v>2.3909506423617975E-2</v>
      </c>
      <c r="BM13" s="667">
        <f t="shared" si="11"/>
        <v>10555959</v>
      </c>
      <c r="BN13" s="660">
        <f t="shared" si="12"/>
        <v>2.3909506423617975E-2</v>
      </c>
      <c r="BO13" s="673"/>
      <c r="BP13" s="673" t="s">
        <v>2165</v>
      </c>
      <c r="BQ13" s="673" t="s">
        <v>2162</v>
      </c>
      <c r="BR13" s="579" t="s">
        <v>18</v>
      </c>
    </row>
    <row r="14" spans="1:75" ht="52" x14ac:dyDescent="0.35">
      <c r="A14" s="656" t="s">
        <v>2025</v>
      </c>
      <c r="B14" s="657" t="s">
        <v>2162</v>
      </c>
      <c r="C14" s="657" t="s">
        <v>2169</v>
      </c>
      <c r="D14" s="657">
        <v>2</v>
      </c>
      <c r="E14" s="658">
        <v>1</v>
      </c>
      <c r="F14" s="658"/>
      <c r="G14" s="658"/>
      <c r="H14" s="658">
        <v>2</v>
      </c>
      <c r="I14" s="659"/>
      <c r="J14" s="659"/>
      <c r="K14" s="659"/>
      <c r="L14" s="659"/>
      <c r="M14" s="659"/>
      <c r="N14" s="659"/>
      <c r="O14" s="659"/>
      <c r="P14" s="660">
        <f t="shared" si="19"/>
        <v>1</v>
      </c>
      <c r="Q14" s="660">
        <f t="shared" si="19"/>
        <v>0</v>
      </c>
      <c r="R14" s="660" t="e">
        <f>IF((J14+N14)/F14&gt;=100%,100%,(J14+N14)/F14)</f>
        <v>#DIV/0!</v>
      </c>
      <c r="S14" s="660" t="e">
        <f t="shared" si="19"/>
        <v>#DIV/0!</v>
      </c>
      <c r="T14" s="661" t="s">
        <v>2170</v>
      </c>
      <c r="U14" s="662">
        <v>45657</v>
      </c>
      <c r="V14" s="663">
        <f t="shared" si="20"/>
        <v>3</v>
      </c>
      <c r="W14" s="663">
        <f t="shared" si="21"/>
        <v>2</v>
      </c>
      <c r="X14" s="664">
        <f t="shared" si="24"/>
        <v>0.66666666666666663</v>
      </c>
      <c r="Y14" s="665">
        <v>0.17</v>
      </c>
      <c r="Z14" s="666">
        <v>0.25</v>
      </c>
      <c r="AA14" s="666"/>
      <c r="AB14" s="664"/>
      <c r="AC14" s="664"/>
      <c r="AD14" s="486">
        <v>556871098</v>
      </c>
      <c r="AE14" s="486">
        <v>797726481.88499999</v>
      </c>
      <c r="AF14" s="486">
        <v>0</v>
      </c>
      <c r="AG14" s="486">
        <v>0</v>
      </c>
      <c r="AH14" s="667">
        <v>537819795.79999995</v>
      </c>
      <c r="AI14" s="667"/>
      <c r="AJ14" s="670"/>
      <c r="AK14" s="670"/>
      <c r="AL14" s="664">
        <f t="shared" si="6"/>
        <v>0.96578866766757565</v>
      </c>
      <c r="AM14" s="664"/>
      <c r="AN14" s="664"/>
      <c r="AO14" s="664"/>
      <c r="AP14" s="667">
        <v>537819796</v>
      </c>
      <c r="AQ14" s="669"/>
      <c r="AR14" s="670"/>
      <c r="AS14" s="670"/>
      <c r="AT14" s="664">
        <f t="shared" si="7"/>
        <v>0.96578866802672525</v>
      </c>
      <c r="AU14" s="671"/>
      <c r="AV14" s="671"/>
      <c r="AW14" s="671"/>
      <c r="AX14" s="672">
        <f t="shared" si="25"/>
        <v>-0.20000004768371582</v>
      </c>
      <c r="AY14" s="672"/>
      <c r="AZ14" s="672"/>
      <c r="BA14" s="672"/>
      <c r="BB14" s="672"/>
      <c r="BC14" s="672"/>
      <c r="BD14" s="672"/>
      <c r="BE14" s="672"/>
      <c r="BF14" s="664">
        <f t="shared" si="22"/>
        <v>0</v>
      </c>
      <c r="BG14" s="664"/>
      <c r="BH14" s="664"/>
      <c r="BI14" s="664"/>
      <c r="BJ14" s="486">
        <f t="shared" si="3"/>
        <v>1354597579.885</v>
      </c>
      <c r="BK14" s="667">
        <f t="shared" si="4"/>
        <v>537819795.79999995</v>
      </c>
      <c r="BL14" s="664">
        <f t="shared" si="10"/>
        <v>0.3970328928578617</v>
      </c>
      <c r="BM14" s="667">
        <f t="shared" si="11"/>
        <v>537819796</v>
      </c>
      <c r="BN14" s="660">
        <f t="shared" si="12"/>
        <v>0.39703289300550704</v>
      </c>
      <c r="BO14" s="673"/>
      <c r="BP14" s="673" t="s">
        <v>2165</v>
      </c>
      <c r="BQ14" s="673" t="s">
        <v>2162</v>
      </c>
      <c r="BR14" s="579" t="s">
        <v>2171</v>
      </c>
    </row>
    <row r="15" spans="1:75" ht="52" x14ac:dyDescent="0.35">
      <c r="A15" s="656" t="s">
        <v>2026</v>
      </c>
      <c r="B15" s="657" t="s">
        <v>2162</v>
      </c>
      <c r="C15" s="657" t="s">
        <v>2163</v>
      </c>
      <c r="D15" s="657"/>
      <c r="E15" s="658">
        <v>1</v>
      </c>
      <c r="F15" s="658"/>
      <c r="G15" s="658"/>
      <c r="H15" s="658"/>
      <c r="I15" s="659"/>
      <c r="J15" s="659"/>
      <c r="K15" s="659"/>
      <c r="L15" s="659"/>
      <c r="M15" s="659"/>
      <c r="N15" s="659"/>
      <c r="O15" s="659"/>
      <c r="P15" s="660"/>
      <c r="Q15" s="660">
        <f t="shared" si="19"/>
        <v>0</v>
      </c>
      <c r="R15" s="660" t="e">
        <f t="shared" si="19"/>
        <v>#DIV/0!</v>
      </c>
      <c r="S15" s="660" t="e">
        <f t="shared" si="19"/>
        <v>#DIV/0!</v>
      </c>
      <c r="T15" s="674" t="s">
        <v>2172</v>
      </c>
      <c r="U15" s="662">
        <v>45657</v>
      </c>
      <c r="V15" s="663">
        <f t="shared" si="20"/>
        <v>1</v>
      </c>
      <c r="W15" s="663">
        <f t="shared" si="21"/>
        <v>0</v>
      </c>
      <c r="X15" s="664">
        <f t="shared" si="24"/>
        <v>0</v>
      </c>
      <c r="Y15" s="665">
        <v>0.16</v>
      </c>
      <c r="Z15" s="666"/>
      <c r="AA15" s="666"/>
      <c r="AB15" s="664"/>
      <c r="AC15" s="664"/>
      <c r="AD15" s="486">
        <v>0</v>
      </c>
      <c r="AE15" s="486">
        <v>50000000</v>
      </c>
      <c r="AF15" s="486">
        <v>0</v>
      </c>
      <c r="AG15" s="486">
        <v>0</v>
      </c>
      <c r="AH15" s="667">
        <v>0</v>
      </c>
      <c r="AI15" s="667"/>
      <c r="AJ15" s="670"/>
      <c r="AK15" s="670"/>
      <c r="AL15" s="664"/>
      <c r="AM15" s="664"/>
      <c r="AN15" s="664"/>
      <c r="AO15" s="664"/>
      <c r="AP15" s="667">
        <v>0</v>
      </c>
      <c r="AQ15" s="669"/>
      <c r="AR15" s="670"/>
      <c r="AS15" s="670"/>
      <c r="AT15" s="664"/>
      <c r="AU15" s="671"/>
      <c r="AV15" s="671"/>
      <c r="AW15" s="671"/>
      <c r="AX15" s="672">
        <f t="shared" si="25"/>
        <v>0</v>
      </c>
      <c r="AY15" s="672"/>
      <c r="AZ15" s="672"/>
      <c r="BA15" s="672"/>
      <c r="BB15" s="672"/>
      <c r="BC15" s="672"/>
      <c r="BD15" s="672"/>
      <c r="BE15" s="672"/>
      <c r="BF15" s="664" t="e">
        <f t="shared" si="22"/>
        <v>#DIV/0!</v>
      </c>
      <c r="BG15" s="664"/>
      <c r="BH15" s="664"/>
      <c r="BI15" s="664"/>
      <c r="BJ15" s="486">
        <f t="shared" si="3"/>
        <v>50000000</v>
      </c>
      <c r="BK15" s="667">
        <f t="shared" si="4"/>
        <v>0</v>
      </c>
      <c r="BL15" s="664">
        <f t="shared" si="10"/>
        <v>0</v>
      </c>
      <c r="BM15" s="667">
        <f t="shared" si="11"/>
        <v>0</v>
      </c>
      <c r="BN15" s="660">
        <f t="shared" si="12"/>
        <v>0</v>
      </c>
      <c r="BO15" s="673"/>
      <c r="BP15" s="673" t="s">
        <v>2165</v>
      </c>
      <c r="BQ15" s="673" t="s">
        <v>2162</v>
      </c>
      <c r="BR15" s="675" t="s">
        <v>18</v>
      </c>
    </row>
    <row r="16" spans="1:75" ht="52" x14ac:dyDescent="0.35">
      <c r="A16" s="656" t="s">
        <v>2027</v>
      </c>
      <c r="B16" s="657" t="s">
        <v>2162</v>
      </c>
      <c r="C16" s="657" t="s">
        <v>2173</v>
      </c>
      <c r="D16" s="657"/>
      <c r="E16" s="658"/>
      <c r="F16" s="658">
        <v>1</v>
      </c>
      <c r="G16" s="658">
        <v>1</v>
      </c>
      <c r="H16" s="658"/>
      <c r="I16" s="659"/>
      <c r="J16" s="659"/>
      <c r="K16" s="659"/>
      <c r="L16" s="659"/>
      <c r="M16" s="659"/>
      <c r="N16" s="659"/>
      <c r="O16" s="659"/>
      <c r="P16" s="660"/>
      <c r="Q16" s="660" t="e">
        <f t="shared" si="19"/>
        <v>#DIV/0!</v>
      </c>
      <c r="R16" s="660">
        <f t="shared" si="19"/>
        <v>0</v>
      </c>
      <c r="S16" s="660">
        <f t="shared" si="19"/>
        <v>0</v>
      </c>
      <c r="T16" s="674" t="s">
        <v>2172</v>
      </c>
      <c r="U16" s="662">
        <v>45657</v>
      </c>
      <c r="V16" s="663">
        <f t="shared" si="20"/>
        <v>2</v>
      </c>
      <c r="W16" s="663">
        <f t="shared" si="21"/>
        <v>0</v>
      </c>
      <c r="X16" s="664">
        <f t="shared" si="24"/>
        <v>0</v>
      </c>
      <c r="Y16" s="665">
        <v>0.16</v>
      </c>
      <c r="Z16" s="666"/>
      <c r="AA16" s="666"/>
      <c r="AB16" s="664"/>
      <c r="AC16" s="664"/>
      <c r="AD16" s="486">
        <v>0</v>
      </c>
      <c r="AE16" s="486">
        <v>0</v>
      </c>
      <c r="AF16" s="486">
        <v>79177964.456542969</v>
      </c>
      <c r="AG16" s="486">
        <v>80136862.916854903</v>
      </c>
      <c r="AH16" s="667">
        <v>0</v>
      </c>
      <c r="AI16" s="667"/>
      <c r="AJ16" s="670"/>
      <c r="AK16" s="670"/>
      <c r="AL16" s="664"/>
      <c r="AM16" s="664"/>
      <c r="AN16" s="664"/>
      <c r="AO16" s="664"/>
      <c r="AP16" s="667">
        <v>0</v>
      </c>
      <c r="AQ16" s="669"/>
      <c r="AR16" s="670"/>
      <c r="AS16" s="670"/>
      <c r="AT16" s="664"/>
      <c r="AU16" s="671"/>
      <c r="AV16" s="671"/>
      <c r="AW16" s="671"/>
      <c r="AX16" s="672">
        <f t="shared" si="25"/>
        <v>0</v>
      </c>
      <c r="AY16" s="672"/>
      <c r="AZ16" s="672"/>
      <c r="BA16" s="672"/>
      <c r="BB16" s="672"/>
      <c r="BC16" s="672"/>
      <c r="BD16" s="672"/>
      <c r="BE16" s="672"/>
      <c r="BF16" s="664" t="e">
        <f t="shared" si="22"/>
        <v>#DIV/0!</v>
      </c>
      <c r="BG16" s="664"/>
      <c r="BH16" s="664"/>
      <c r="BI16" s="664"/>
      <c r="BJ16" s="486">
        <f t="shared" si="3"/>
        <v>159314827.37339789</v>
      </c>
      <c r="BK16" s="667">
        <f t="shared" si="4"/>
        <v>0</v>
      </c>
      <c r="BL16" s="664">
        <f t="shared" si="10"/>
        <v>0</v>
      </c>
      <c r="BM16" s="667">
        <f t="shared" si="11"/>
        <v>0</v>
      </c>
      <c r="BN16" s="660">
        <f t="shared" si="12"/>
        <v>0</v>
      </c>
      <c r="BO16" s="673"/>
      <c r="BP16" s="673" t="s">
        <v>2165</v>
      </c>
      <c r="BQ16" s="673" t="s">
        <v>2162</v>
      </c>
      <c r="BR16" s="675" t="s">
        <v>18</v>
      </c>
    </row>
    <row r="17" spans="1:70" ht="26" x14ac:dyDescent="0.35">
      <c r="A17" s="626" t="s">
        <v>2174</v>
      </c>
      <c r="B17" s="676"/>
      <c r="C17" s="677"/>
      <c r="D17" s="677"/>
      <c r="E17" s="678"/>
      <c r="F17" s="678"/>
      <c r="G17" s="678"/>
      <c r="H17" s="678"/>
      <c r="I17" s="678"/>
      <c r="J17" s="678"/>
      <c r="K17" s="678"/>
      <c r="L17" s="678"/>
      <c r="M17" s="678"/>
      <c r="N17" s="678"/>
      <c r="O17" s="678"/>
      <c r="P17" s="679">
        <f>+(P18*Z18)</f>
        <v>1</v>
      </c>
      <c r="Q17" s="679" t="e">
        <f>+SUMPRODUCT(Q19:Q25,AA19:AA25)</f>
        <v>#DIV/0!</v>
      </c>
      <c r="R17" s="679">
        <f>+SUMPRODUCT(R19:R25,AB19:AB25)</f>
        <v>0</v>
      </c>
      <c r="S17" s="679">
        <f>+SUMPRODUCT(S19:S25,AC19:AC25)</f>
        <v>0</v>
      </c>
      <c r="T17" s="680"/>
      <c r="U17" s="676"/>
      <c r="V17" s="681"/>
      <c r="W17" s="681"/>
      <c r="X17" s="679">
        <f>+(X18*Y18)</f>
        <v>0.43444335985853227</v>
      </c>
      <c r="Y17" s="679">
        <v>0.5</v>
      </c>
      <c r="Z17" s="679">
        <v>0.5</v>
      </c>
      <c r="AA17" s="679"/>
      <c r="AB17" s="679"/>
      <c r="AC17" s="679"/>
      <c r="AD17" s="682">
        <f>+AD18</f>
        <v>1277916021.2</v>
      </c>
      <c r="AE17" s="682">
        <f t="shared" ref="AE17:AK17" si="26">+AE18</f>
        <v>499279290.20999992</v>
      </c>
      <c r="AF17" s="682">
        <f t="shared" si="26"/>
        <v>528249224.14049995</v>
      </c>
      <c r="AG17" s="682">
        <f t="shared" si="26"/>
        <v>571755906.11608243</v>
      </c>
      <c r="AH17" s="682">
        <f t="shared" si="26"/>
        <v>1266818821.0000002</v>
      </c>
      <c r="AI17" s="682">
        <f t="shared" si="26"/>
        <v>0</v>
      </c>
      <c r="AJ17" s="682">
        <f t="shared" si="26"/>
        <v>0</v>
      </c>
      <c r="AK17" s="682">
        <f t="shared" si="26"/>
        <v>0</v>
      </c>
      <c r="AL17" s="679">
        <f t="shared" si="6"/>
        <v>0.9913161741335873</v>
      </c>
      <c r="AM17" s="679"/>
      <c r="AN17" s="679"/>
      <c r="AO17" s="679"/>
      <c r="AP17" s="682">
        <f t="shared" ref="AP17:AS17" si="27">+AP18</f>
        <v>1122654712</v>
      </c>
      <c r="AQ17" s="682">
        <f t="shared" si="27"/>
        <v>0</v>
      </c>
      <c r="AR17" s="682">
        <f t="shared" si="27"/>
        <v>0</v>
      </c>
      <c r="AS17" s="682">
        <f t="shared" si="27"/>
        <v>0</v>
      </c>
      <c r="AT17" s="679">
        <f t="shared" si="7"/>
        <v>0.87850429400344698</v>
      </c>
      <c r="AU17" s="683"/>
      <c r="AV17" s="683"/>
      <c r="AW17" s="683"/>
      <c r="AX17" s="684">
        <f>+AX18</f>
        <v>144164109</v>
      </c>
      <c r="AY17" s="684">
        <f t="shared" ref="AY17:BE17" si="28">+AY18</f>
        <v>0</v>
      </c>
      <c r="AZ17" s="684">
        <f t="shared" si="28"/>
        <v>0</v>
      </c>
      <c r="BA17" s="684">
        <f t="shared" si="28"/>
        <v>0</v>
      </c>
      <c r="BB17" s="684">
        <f t="shared" si="28"/>
        <v>0</v>
      </c>
      <c r="BC17" s="684">
        <f t="shared" si="28"/>
        <v>0</v>
      </c>
      <c r="BD17" s="684">
        <f t="shared" si="28"/>
        <v>0</v>
      </c>
      <c r="BE17" s="684">
        <f t="shared" si="28"/>
        <v>0</v>
      </c>
      <c r="BF17" s="679">
        <f t="shared" si="22"/>
        <v>0</v>
      </c>
      <c r="BG17" s="679"/>
      <c r="BH17" s="679"/>
      <c r="BI17" s="679"/>
      <c r="BJ17" s="682">
        <f t="shared" si="3"/>
        <v>2877200441.6665821</v>
      </c>
      <c r="BK17" s="682">
        <f t="shared" si="4"/>
        <v>1266818821.0000002</v>
      </c>
      <c r="BL17" s="679">
        <f t="shared" si="10"/>
        <v>0.4402956438676936</v>
      </c>
      <c r="BM17" s="682">
        <f t="shared" si="11"/>
        <v>1122654712</v>
      </c>
      <c r="BN17" s="685">
        <f t="shared" si="12"/>
        <v>0.39018995539626583</v>
      </c>
      <c r="BO17" s="677"/>
      <c r="BP17" s="677"/>
      <c r="BQ17" s="677"/>
      <c r="BR17" s="686"/>
    </row>
    <row r="18" spans="1:70" s="640" customFormat="1" ht="51.75" customHeight="1" x14ac:dyDescent="0.35">
      <c r="A18" s="641" t="s">
        <v>2175</v>
      </c>
      <c r="B18" s="641"/>
      <c r="C18" s="642"/>
      <c r="D18" s="643"/>
      <c r="E18" s="644"/>
      <c r="F18" s="644"/>
      <c r="G18" s="644"/>
      <c r="H18" s="643"/>
      <c r="I18" s="644"/>
      <c r="J18" s="644"/>
      <c r="K18" s="644"/>
      <c r="L18" s="644"/>
      <c r="M18" s="644"/>
      <c r="N18" s="644"/>
      <c r="O18" s="644"/>
      <c r="P18" s="645">
        <f>+SUMPRODUCT(P19:P25,Z19:Z25)</f>
        <v>1</v>
      </c>
      <c r="Q18" s="645"/>
      <c r="R18" s="645"/>
      <c r="S18" s="645"/>
      <c r="T18" s="646"/>
      <c r="U18" s="641"/>
      <c r="V18" s="642"/>
      <c r="W18" s="642"/>
      <c r="X18" s="645">
        <f>+SUMPRODUCT(X19:X25,Y19:Y25)</f>
        <v>0.43444335985853227</v>
      </c>
      <c r="Y18" s="645">
        <v>1</v>
      </c>
      <c r="Z18" s="645">
        <v>1</v>
      </c>
      <c r="AA18" s="645"/>
      <c r="AB18" s="645"/>
      <c r="AC18" s="645"/>
      <c r="AD18" s="648">
        <f>+SUM(AD19:AD25)</f>
        <v>1277916021.2</v>
      </c>
      <c r="AE18" s="648">
        <f t="shared" ref="AE18:AK18" si="29">+SUM(AE19:AE25)</f>
        <v>499279290.20999992</v>
      </c>
      <c r="AF18" s="648">
        <f t="shared" si="29"/>
        <v>528249224.14049995</v>
      </c>
      <c r="AG18" s="648">
        <f t="shared" si="29"/>
        <v>571755906.11608243</v>
      </c>
      <c r="AH18" s="648">
        <f t="shared" si="29"/>
        <v>1266818821.0000002</v>
      </c>
      <c r="AI18" s="648">
        <f t="shared" si="29"/>
        <v>0</v>
      </c>
      <c r="AJ18" s="648">
        <f t="shared" si="29"/>
        <v>0</v>
      </c>
      <c r="AK18" s="648">
        <f t="shared" si="29"/>
        <v>0</v>
      </c>
      <c r="AL18" s="649">
        <f t="shared" si="6"/>
        <v>0.9913161741335873</v>
      </c>
      <c r="AM18" s="650"/>
      <c r="AN18" s="650"/>
      <c r="AO18" s="650"/>
      <c r="AP18" s="651">
        <f t="shared" ref="AP18:AS18" si="30">+SUM(AP19:AP25)</f>
        <v>1122654712</v>
      </c>
      <c r="AQ18" s="651">
        <f t="shared" si="30"/>
        <v>0</v>
      </c>
      <c r="AR18" s="651">
        <f t="shared" si="30"/>
        <v>0</v>
      </c>
      <c r="AS18" s="651">
        <f t="shared" si="30"/>
        <v>0</v>
      </c>
      <c r="AT18" s="645">
        <f t="shared" si="7"/>
        <v>0.87850429400344698</v>
      </c>
      <c r="AU18" s="652"/>
      <c r="AV18" s="652"/>
      <c r="AW18" s="652"/>
      <c r="AX18" s="653">
        <f>+SUM(AX19:AX25)</f>
        <v>144164109</v>
      </c>
      <c r="AY18" s="653">
        <f t="shared" ref="AY18:BE18" si="31">+SUM(AY19:AY25)</f>
        <v>0</v>
      </c>
      <c r="AZ18" s="653">
        <f t="shared" si="31"/>
        <v>0</v>
      </c>
      <c r="BA18" s="653">
        <f t="shared" si="31"/>
        <v>0</v>
      </c>
      <c r="BB18" s="653">
        <f t="shared" si="31"/>
        <v>0</v>
      </c>
      <c r="BC18" s="653">
        <f t="shared" si="31"/>
        <v>0</v>
      </c>
      <c r="BD18" s="653">
        <f t="shared" si="31"/>
        <v>0</v>
      </c>
      <c r="BE18" s="653">
        <f t="shared" si="31"/>
        <v>0</v>
      </c>
      <c r="BF18" s="654"/>
      <c r="BG18" s="654"/>
      <c r="BH18" s="654"/>
      <c r="BI18" s="654"/>
      <c r="BJ18" s="648">
        <f t="shared" si="3"/>
        <v>2877200441.6665821</v>
      </c>
      <c r="BK18" s="648">
        <f t="shared" si="4"/>
        <v>1266818821.0000002</v>
      </c>
      <c r="BL18" s="645">
        <f t="shared" si="10"/>
        <v>0.4402956438676936</v>
      </c>
      <c r="BM18" s="648">
        <f t="shared" si="11"/>
        <v>1122654712</v>
      </c>
      <c r="BN18" s="643">
        <f t="shared" si="12"/>
        <v>0.39018995539626583</v>
      </c>
      <c r="BO18" s="655"/>
      <c r="BP18" s="655"/>
      <c r="BQ18" s="655"/>
      <c r="BR18" s="687"/>
    </row>
    <row r="19" spans="1:70" ht="54" customHeight="1" x14ac:dyDescent="0.35">
      <c r="A19" s="656" t="s">
        <v>1977</v>
      </c>
      <c r="B19" s="656" t="s">
        <v>2176</v>
      </c>
      <c r="C19" s="657" t="s">
        <v>2163</v>
      </c>
      <c r="D19" s="658">
        <v>17</v>
      </c>
      <c r="E19" s="658">
        <v>13</v>
      </c>
      <c r="F19" s="658">
        <v>20</v>
      </c>
      <c r="G19" s="658">
        <v>15</v>
      </c>
      <c r="H19" s="658">
        <v>49</v>
      </c>
      <c r="I19" s="664"/>
      <c r="J19" s="664"/>
      <c r="K19" s="664"/>
      <c r="L19" s="659"/>
      <c r="M19" s="688"/>
      <c r="N19" s="688"/>
      <c r="O19" s="688"/>
      <c r="P19" s="689">
        <f t="shared" ref="P19:Q23" si="32">IF((H19+L19)/D19&gt;=100%,100%,(H19+L19)/D19)</f>
        <v>1</v>
      </c>
      <c r="Q19" s="690">
        <f t="shared" si="32"/>
        <v>0</v>
      </c>
      <c r="R19" s="690">
        <f t="shared" ref="R19:S25" si="33">IF(J19/F19&gt;=100%,100%,J19/F19)</f>
        <v>0</v>
      </c>
      <c r="S19" s="690">
        <f t="shared" si="33"/>
        <v>0</v>
      </c>
      <c r="T19" s="661" t="s">
        <v>2177</v>
      </c>
      <c r="U19" s="662">
        <v>45657</v>
      </c>
      <c r="V19" s="663">
        <f>+SUM(D19:G19)</f>
        <v>65</v>
      </c>
      <c r="W19" s="663">
        <f t="shared" ref="W19:W25" si="34">SUM(H19:N19)</f>
        <v>49</v>
      </c>
      <c r="X19" s="664">
        <f t="shared" ref="X19:X25" si="35">IF(W19/V19&gt;=100%,100%,W19/V19)</f>
        <v>0.75384615384615383</v>
      </c>
      <c r="Y19" s="666">
        <v>0.15</v>
      </c>
      <c r="Z19" s="666">
        <v>0.17</v>
      </c>
      <c r="AA19" s="666"/>
      <c r="AB19" s="664"/>
      <c r="AC19" s="664"/>
      <c r="AD19" s="486">
        <v>740729176.39999998</v>
      </c>
      <c r="AE19" s="486">
        <v>82507486.004999995</v>
      </c>
      <c r="AF19" s="486">
        <v>86632860.305250004</v>
      </c>
      <c r="AG19" s="486">
        <v>93563489.129670009</v>
      </c>
      <c r="AH19" s="667">
        <v>740039187.39999998</v>
      </c>
      <c r="AI19" s="667"/>
      <c r="AJ19" s="670"/>
      <c r="AK19" s="670"/>
      <c r="AL19" s="664">
        <f t="shared" si="6"/>
        <v>0.99906850030755723</v>
      </c>
      <c r="AM19" s="664"/>
      <c r="AN19" s="664"/>
      <c r="AO19" s="664"/>
      <c r="AP19" s="667">
        <v>595875078.39999998</v>
      </c>
      <c r="AQ19" s="669"/>
      <c r="AR19" s="670"/>
      <c r="AS19" s="670"/>
      <c r="AT19" s="664">
        <f t="shared" si="7"/>
        <v>0.80444391470577425</v>
      </c>
      <c r="AU19" s="671"/>
      <c r="AV19" s="671"/>
      <c r="AW19" s="671"/>
      <c r="AX19" s="672">
        <f t="shared" ref="AX19:AX25" si="36">+AH19-AP19</f>
        <v>144164109</v>
      </c>
      <c r="AY19" s="672"/>
      <c r="AZ19" s="672"/>
      <c r="BA19" s="672"/>
      <c r="BB19" s="672"/>
      <c r="BC19" s="672"/>
      <c r="BD19" s="672"/>
      <c r="BE19" s="672"/>
      <c r="BF19" s="664">
        <f t="shared" ref="BF19:BF28" si="37">+BB19/AX19</f>
        <v>0</v>
      </c>
      <c r="BG19" s="664"/>
      <c r="BH19" s="664"/>
      <c r="BI19" s="664"/>
      <c r="BJ19" s="486">
        <f t="shared" si="3"/>
        <v>1003433011.83992</v>
      </c>
      <c r="BK19" s="667">
        <f t="shared" si="4"/>
        <v>740039187.39999998</v>
      </c>
      <c r="BL19" s="664">
        <f t="shared" si="10"/>
        <v>0.73750731605196596</v>
      </c>
      <c r="BM19" s="667">
        <f t="shared" si="11"/>
        <v>595875078.39999998</v>
      </c>
      <c r="BN19" s="660">
        <f t="shared" si="12"/>
        <v>0.59383643090173843</v>
      </c>
      <c r="BO19" s="673"/>
      <c r="BP19" s="673" t="s">
        <v>2165</v>
      </c>
      <c r="BQ19" s="673" t="s">
        <v>2176</v>
      </c>
      <c r="BR19" s="691" t="s">
        <v>2178</v>
      </c>
    </row>
    <row r="20" spans="1:70" ht="105" customHeight="1" x14ac:dyDescent="0.35">
      <c r="A20" s="656" t="s">
        <v>1979</v>
      </c>
      <c r="B20" s="656" t="s">
        <v>2176</v>
      </c>
      <c r="C20" s="657" t="s">
        <v>2163</v>
      </c>
      <c r="D20" s="658">
        <v>5</v>
      </c>
      <c r="E20" s="658">
        <v>5</v>
      </c>
      <c r="F20" s="658">
        <v>5</v>
      </c>
      <c r="G20" s="658">
        <v>5</v>
      </c>
      <c r="H20" s="658">
        <v>5</v>
      </c>
      <c r="I20" s="659"/>
      <c r="J20" s="659"/>
      <c r="K20" s="659"/>
      <c r="L20" s="659"/>
      <c r="M20" s="659"/>
      <c r="N20" s="659"/>
      <c r="O20" s="659"/>
      <c r="P20" s="689">
        <f t="shared" si="32"/>
        <v>1</v>
      </c>
      <c r="Q20" s="690">
        <f t="shared" si="32"/>
        <v>0</v>
      </c>
      <c r="R20" s="690">
        <f t="shared" si="33"/>
        <v>0</v>
      </c>
      <c r="S20" s="690">
        <f t="shared" si="33"/>
        <v>0</v>
      </c>
      <c r="T20" s="661" t="s">
        <v>2179</v>
      </c>
      <c r="U20" s="662">
        <v>45657</v>
      </c>
      <c r="V20" s="663">
        <f>+SUM(D20:G20)</f>
        <v>20</v>
      </c>
      <c r="W20" s="663">
        <f t="shared" si="34"/>
        <v>5</v>
      </c>
      <c r="X20" s="664">
        <f t="shared" si="35"/>
        <v>0.25</v>
      </c>
      <c r="Y20" s="666">
        <v>0.14000000000000001</v>
      </c>
      <c r="Z20" s="666">
        <v>0.17</v>
      </c>
      <c r="AA20" s="666"/>
      <c r="AB20" s="664"/>
      <c r="AC20" s="664"/>
      <c r="AD20" s="486">
        <v>288397251</v>
      </c>
      <c r="AE20" s="486">
        <v>169249347.19499996</v>
      </c>
      <c r="AF20" s="486">
        <v>181717783.97474998</v>
      </c>
      <c r="AG20" s="486">
        <v>200100936.53272998</v>
      </c>
      <c r="AH20" s="667">
        <v>278416271</v>
      </c>
      <c r="AI20" s="667"/>
      <c r="AJ20" s="670"/>
      <c r="AK20" s="670"/>
      <c r="AL20" s="664">
        <f t="shared" si="6"/>
        <v>0.9653915563848422</v>
      </c>
      <c r="AM20" s="664"/>
      <c r="AN20" s="664"/>
      <c r="AO20" s="664"/>
      <c r="AP20" s="667">
        <v>278416271</v>
      </c>
      <c r="AQ20" s="669"/>
      <c r="AR20" s="670"/>
      <c r="AS20" s="670"/>
      <c r="AT20" s="664">
        <f t="shared" si="7"/>
        <v>0.9653915563848422</v>
      </c>
      <c r="AU20" s="671"/>
      <c r="AV20" s="671"/>
      <c r="AW20" s="671"/>
      <c r="AX20" s="672">
        <f t="shared" si="36"/>
        <v>0</v>
      </c>
      <c r="AY20" s="672"/>
      <c r="AZ20" s="672"/>
      <c r="BA20" s="672"/>
      <c r="BB20" s="672"/>
      <c r="BC20" s="672"/>
      <c r="BD20" s="672"/>
      <c r="BE20" s="672"/>
      <c r="BF20" s="664" t="e">
        <f t="shared" si="37"/>
        <v>#DIV/0!</v>
      </c>
      <c r="BG20" s="664"/>
      <c r="BH20" s="664"/>
      <c r="BI20" s="664"/>
      <c r="BJ20" s="486">
        <f t="shared" si="3"/>
        <v>839465318.70247996</v>
      </c>
      <c r="BK20" s="667">
        <f t="shared" si="4"/>
        <v>278416271</v>
      </c>
      <c r="BL20" s="664">
        <f t="shared" si="10"/>
        <v>0.33165905106161414</v>
      </c>
      <c r="BM20" s="667">
        <f t="shared" si="11"/>
        <v>278416271</v>
      </c>
      <c r="BN20" s="660">
        <f t="shared" si="12"/>
        <v>0.33165905106161414</v>
      </c>
      <c r="BO20" s="673"/>
      <c r="BP20" s="673" t="s">
        <v>2165</v>
      </c>
      <c r="BQ20" s="673" t="s">
        <v>2176</v>
      </c>
      <c r="BR20" s="691" t="s">
        <v>18</v>
      </c>
    </row>
    <row r="21" spans="1:70" ht="69" customHeight="1" x14ac:dyDescent="0.35">
      <c r="A21" s="656" t="s">
        <v>1981</v>
      </c>
      <c r="B21" s="656" t="s">
        <v>2176</v>
      </c>
      <c r="C21" s="657" t="s">
        <v>1717</v>
      </c>
      <c r="D21" s="658">
        <v>5</v>
      </c>
      <c r="E21" s="658">
        <v>8</v>
      </c>
      <c r="F21" s="658">
        <v>10</v>
      </c>
      <c r="G21" s="658">
        <v>7</v>
      </c>
      <c r="H21" s="658">
        <v>8</v>
      </c>
      <c r="I21" s="659"/>
      <c r="J21" s="659"/>
      <c r="K21" s="659"/>
      <c r="L21" s="659"/>
      <c r="M21" s="659"/>
      <c r="N21" s="659"/>
      <c r="O21" s="659"/>
      <c r="P21" s="689">
        <f t="shared" si="32"/>
        <v>1</v>
      </c>
      <c r="Q21" s="690">
        <f t="shared" si="32"/>
        <v>0</v>
      </c>
      <c r="R21" s="690">
        <f t="shared" si="33"/>
        <v>0</v>
      </c>
      <c r="S21" s="690">
        <f t="shared" si="33"/>
        <v>0</v>
      </c>
      <c r="T21" s="661" t="s">
        <v>2180</v>
      </c>
      <c r="U21" s="662">
        <v>45657</v>
      </c>
      <c r="V21" s="663">
        <f>+SUM(D21:G21)</f>
        <v>30</v>
      </c>
      <c r="W21" s="663">
        <f t="shared" si="34"/>
        <v>8</v>
      </c>
      <c r="X21" s="664">
        <f>IF(W21/V21&gt;=100%,100%,W21/V21)</f>
        <v>0.26666666666666666</v>
      </c>
      <c r="Y21" s="666">
        <v>0.14000000000000001</v>
      </c>
      <c r="Z21" s="666">
        <v>0.17</v>
      </c>
      <c r="AA21" s="666"/>
      <c r="AB21" s="664"/>
      <c r="AC21" s="664"/>
      <c r="AD21" s="486">
        <v>98934160.200000003</v>
      </c>
      <c r="AE21" s="486">
        <v>16501496.999999998</v>
      </c>
      <c r="AF21" s="486">
        <v>17326571.849999998</v>
      </c>
      <c r="AG21" s="486">
        <v>18712697.597999997</v>
      </c>
      <c r="AH21" s="667">
        <v>98827602.400000006</v>
      </c>
      <c r="AI21" s="667"/>
      <c r="AJ21" s="670"/>
      <c r="AK21" s="670"/>
      <c r="AL21" s="664">
        <f t="shared" si="6"/>
        <v>0.99892294229026068</v>
      </c>
      <c r="AM21" s="664"/>
      <c r="AN21" s="664"/>
      <c r="AO21" s="664"/>
      <c r="AP21" s="667">
        <v>98827602.400000006</v>
      </c>
      <c r="AQ21" s="669"/>
      <c r="AR21" s="670"/>
      <c r="AS21" s="670"/>
      <c r="AT21" s="664">
        <f t="shared" si="7"/>
        <v>0.99892294229026068</v>
      </c>
      <c r="AU21" s="671"/>
      <c r="AV21" s="671"/>
      <c r="AW21" s="671"/>
      <c r="AX21" s="672">
        <f t="shared" si="36"/>
        <v>0</v>
      </c>
      <c r="AY21" s="672"/>
      <c r="AZ21" s="672"/>
      <c r="BA21" s="672"/>
      <c r="BB21" s="672"/>
      <c r="BC21" s="672"/>
      <c r="BD21" s="672"/>
      <c r="BE21" s="672"/>
      <c r="BF21" s="664" t="e">
        <f t="shared" si="37"/>
        <v>#DIV/0!</v>
      </c>
      <c r="BG21" s="664"/>
      <c r="BH21" s="664"/>
      <c r="BI21" s="664"/>
      <c r="BJ21" s="486">
        <f t="shared" si="3"/>
        <v>151474926.648</v>
      </c>
      <c r="BK21" s="667">
        <f t="shared" si="4"/>
        <v>98827602.400000006</v>
      </c>
      <c r="BL21" s="664">
        <f t="shared" si="10"/>
        <v>0.65243538707668269</v>
      </c>
      <c r="BM21" s="667">
        <f t="shared" si="11"/>
        <v>98827602.400000006</v>
      </c>
      <c r="BN21" s="660">
        <f t="shared" si="12"/>
        <v>0.65243538707668269</v>
      </c>
      <c r="BO21" s="673"/>
      <c r="BP21" s="673" t="s">
        <v>2165</v>
      </c>
      <c r="BQ21" s="673" t="s">
        <v>2176</v>
      </c>
      <c r="BR21" s="691" t="s">
        <v>2178</v>
      </c>
    </row>
    <row r="22" spans="1:70" ht="39" x14ac:dyDescent="0.35">
      <c r="A22" s="656" t="s">
        <v>1980</v>
      </c>
      <c r="B22" s="656" t="s">
        <v>2176</v>
      </c>
      <c r="C22" s="657" t="s">
        <v>1717</v>
      </c>
      <c r="D22" s="658">
        <v>80</v>
      </c>
      <c r="E22" s="658">
        <v>100</v>
      </c>
      <c r="F22" s="658">
        <v>100</v>
      </c>
      <c r="G22" s="692">
        <v>100</v>
      </c>
      <c r="H22" s="693">
        <v>80</v>
      </c>
      <c r="I22" s="694"/>
      <c r="J22" s="664"/>
      <c r="K22" s="664"/>
      <c r="L22" s="695"/>
      <c r="M22" s="695"/>
      <c r="N22" s="695"/>
      <c r="O22" s="695"/>
      <c r="P22" s="689">
        <f t="shared" si="32"/>
        <v>1</v>
      </c>
      <c r="Q22" s="690">
        <f t="shared" si="32"/>
        <v>0</v>
      </c>
      <c r="R22" s="690">
        <f t="shared" si="33"/>
        <v>0</v>
      </c>
      <c r="S22" s="696">
        <f t="shared" si="33"/>
        <v>0</v>
      </c>
      <c r="T22" s="697" t="s">
        <v>2181</v>
      </c>
      <c r="U22" s="698">
        <v>45657</v>
      </c>
      <c r="V22" s="663">
        <v>100</v>
      </c>
      <c r="W22" s="663">
        <f t="shared" si="34"/>
        <v>80</v>
      </c>
      <c r="X22" s="664">
        <f>IF(W22/V22&gt;=100%,100%,W22/V22)</f>
        <v>0.8</v>
      </c>
      <c r="Y22" s="666">
        <v>0.14000000000000001</v>
      </c>
      <c r="Z22" s="666">
        <v>0.16</v>
      </c>
      <c r="AA22" s="666"/>
      <c r="AB22" s="664"/>
      <c r="AC22" s="664"/>
      <c r="AD22" s="486">
        <v>49951811.200000003</v>
      </c>
      <c r="AE22" s="486">
        <v>132011977.005</v>
      </c>
      <c r="AF22" s="486">
        <v>86632859.855250001</v>
      </c>
      <c r="AG22" s="486">
        <v>90964502.848012507</v>
      </c>
      <c r="AH22" s="667">
        <v>49845253.399999999</v>
      </c>
      <c r="AI22" s="667"/>
      <c r="AJ22" s="670"/>
      <c r="AK22" s="670"/>
      <c r="AL22" s="664">
        <f t="shared" si="6"/>
        <v>0.99786678806153073</v>
      </c>
      <c r="AM22" s="664"/>
      <c r="AN22" s="664"/>
      <c r="AO22" s="664"/>
      <c r="AP22" s="667">
        <v>49845253.399999999</v>
      </c>
      <c r="AQ22" s="669"/>
      <c r="AR22" s="670"/>
      <c r="AS22" s="670"/>
      <c r="AT22" s="664">
        <f t="shared" si="7"/>
        <v>0.99786678806153073</v>
      </c>
      <c r="AU22" s="671"/>
      <c r="AV22" s="671"/>
      <c r="AW22" s="671"/>
      <c r="AX22" s="672">
        <f t="shared" si="36"/>
        <v>0</v>
      </c>
      <c r="AY22" s="672"/>
      <c r="AZ22" s="672"/>
      <c r="BA22" s="672"/>
      <c r="BB22" s="672"/>
      <c r="BC22" s="672"/>
      <c r="BD22" s="672"/>
      <c r="BE22" s="672"/>
      <c r="BF22" s="664" t="e">
        <f t="shared" si="37"/>
        <v>#DIV/0!</v>
      </c>
      <c r="BG22" s="664"/>
      <c r="BH22" s="664"/>
      <c r="BI22" s="664"/>
      <c r="BJ22" s="486">
        <f t="shared" si="3"/>
        <v>359561150.90826249</v>
      </c>
      <c r="BK22" s="667">
        <f t="shared" si="4"/>
        <v>49845253.399999999</v>
      </c>
      <c r="BL22" s="664">
        <f t="shared" si="10"/>
        <v>0.1386280282897342</v>
      </c>
      <c r="BM22" s="667">
        <f t="shared" si="11"/>
        <v>49845253.399999999</v>
      </c>
      <c r="BN22" s="660">
        <f t="shared" si="12"/>
        <v>0.1386280282897342</v>
      </c>
      <c r="BO22" s="673"/>
      <c r="BP22" s="673" t="s">
        <v>2165</v>
      </c>
      <c r="BQ22" s="673" t="s">
        <v>2176</v>
      </c>
      <c r="BR22" s="691" t="s">
        <v>2178</v>
      </c>
    </row>
    <row r="23" spans="1:70" ht="39" x14ac:dyDescent="0.35">
      <c r="A23" s="656" t="s">
        <v>1978</v>
      </c>
      <c r="B23" s="656" t="s">
        <v>2176</v>
      </c>
      <c r="C23" s="657" t="s">
        <v>1717</v>
      </c>
      <c r="D23" s="699">
        <v>42</v>
      </c>
      <c r="E23" s="700">
        <v>48</v>
      </c>
      <c r="F23" s="700">
        <v>53</v>
      </c>
      <c r="G23" s="701">
        <v>58</v>
      </c>
      <c r="H23" s="693">
        <v>44</v>
      </c>
      <c r="I23" s="694"/>
      <c r="J23" s="664"/>
      <c r="K23" s="664"/>
      <c r="L23" s="695"/>
      <c r="M23" s="695"/>
      <c r="N23" s="695"/>
      <c r="O23" s="695"/>
      <c r="P23" s="689">
        <f t="shared" si="32"/>
        <v>1</v>
      </c>
      <c r="Q23" s="690">
        <f t="shared" si="32"/>
        <v>0</v>
      </c>
      <c r="R23" s="690">
        <f t="shared" si="33"/>
        <v>0</v>
      </c>
      <c r="S23" s="696">
        <f t="shared" si="33"/>
        <v>0</v>
      </c>
      <c r="T23" s="697" t="s">
        <v>2182</v>
      </c>
      <c r="U23" s="698">
        <v>45657</v>
      </c>
      <c r="V23" s="663">
        <v>58</v>
      </c>
      <c r="W23" s="663">
        <f t="shared" si="34"/>
        <v>44</v>
      </c>
      <c r="X23" s="664">
        <f>IF(W23/V23&gt;=100%,100%,W23/V23)</f>
        <v>0.75862068965517238</v>
      </c>
      <c r="Y23" s="666">
        <v>0.15</v>
      </c>
      <c r="Z23" s="666">
        <v>0.17</v>
      </c>
      <c r="AA23" s="666"/>
      <c r="AB23" s="664"/>
      <c r="AC23" s="664"/>
      <c r="AD23" s="486">
        <v>49951811.200000003</v>
      </c>
      <c r="AE23" s="486">
        <v>81214871.084999993</v>
      </c>
      <c r="AF23" s="486">
        <v>85275614.639249995</v>
      </c>
      <c r="AG23" s="486">
        <v>92097663.810389996</v>
      </c>
      <c r="AH23" s="667">
        <v>49845253.399999999</v>
      </c>
      <c r="AI23" s="667"/>
      <c r="AJ23" s="670"/>
      <c r="AK23" s="670"/>
      <c r="AL23" s="664">
        <f t="shared" si="6"/>
        <v>0.99786678806153073</v>
      </c>
      <c r="AM23" s="664"/>
      <c r="AN23" s="664"/>
      <c r="AO23" s="664"/>
      <c r="AP23" s="667">
        <v>49845253.399999999</v>
      </c>
      <c r="AQ23" s="669"/>
      <c r="AR23" s="670"/>
      <c r="AS23" s="670"/>
      <c r="AT23" s="664">
        <f t="shared" si="7"/>
        <v>0.99786678806153073</v>
      </c>
      <c r="AU23" s="671"/>
      <c r="AV23" s="671"/>
      <c r="AW23" s="671"/>
      <c r="AX23" s="672">
        <f t="shared" si="36"/>
        <v>0</v>
      </c>
      <c r="AY23" s="672"/>
      <c r="AZ23" s="672"/>
      <c r="BA23" s="672"/>
      <c r="BB23" s="672"/>
      <c r="BC23" s="672"/>
      <c r="BD23" s="672"/>
      <c r="BE23" s="672"/>
      <c r="BF23" s="664" t="e">
        <f t="shared" si="37"/>
        <v>#DIV/0!</v>
      </c>
      <c r="BG23" s="664"/>
      <c r="BH23" s="664"/>
      <c r="BI23" s="664"/>
      <c r="BJ23" s="486">
        <f t="shared" si="3"/>
        <v>308539960.73464</v>
      </c>
      <c r="BK23" s="667">
        <f t="shared" si="4"/>
        <v>49845253.399999999</v>
      </c>
      <c r="BL23" s="664">
        <f t="shared" si="10"/>
        <v>0.16155201835547467</v>
      </c>
      <c r="BM23" s="667">
        <f t="shared" si="11"/>
        <v>49845253.399999999</v>
      </c>
      <c r="BN23" s="660">
        <f t="shared" si="12"/>
        <v>0.16155201835547467</v>
      </c>
      <c r="BO23" s="673"/>
      <c r="BP23" s="673" t="s">
        <v>2165</v>
      </c>
      <c r="BQ23" s="673" t="s">
        <v>2176</v>
      </c>
      <c r="BR23" s="691" t="s">
        <v>2178</v>
      </c>
    </row>
    <row r="24" spans="1:70" ht="39" x14ac:dyDescent="0.35">
      <c r="A24" s="656" t="s">
        <v>2183</v>
      </c>
      <c r="B24" s="656" t="s">
        <v>2176</v>
      </c>
      <c r="C24" s="657" t="s">
        <v>2163</v>
      </c>
      <c r="D24" s="658"/>
      <c r="E24" s="658"/>
      <c r="F24" s="658">
        <v>1</v>
      </c>
      <c r="G24" s="658">
        <v>1</v>
      </c>
      <c r="H24" s="702"/>
      <c r="I24" s="664"/>
      <c r="J24" s="664"/>
      <c r="K24" s="664"/>
      <c r="L24" s="695"/>
      <c r="M24" s="695"/>
      <c r="N24" s="695"/>
      <c r="O24" s="695"/>
      <c r="P24" s="689"/>
      <c r="Q24" s="690" t="e">
        <f>IF((I24+M24)/E24&gt;=100%,100%,(I24+M24)/E24)</f>
        <v>#DIV/0!</v>
      </c>
      <c r="R24" s="690">
        <f t="shared" si="33"/>
        <v>0</v>
      </c>
      <c r="S24" s="696">
        <f t="shared" si="33"/>
        <v>0</v>
      </c>
      <c r="T24" s="703" t="s">
        <v>2172</v>
      </c>
      <c r="U24" s="698">
        <v>45657</v>
      </c>
      <c r="V24" s="663">
        <v>1</v>
      </c>
      <c r="W24" s="663">
        <f t="shared" si="34"/>
        <v>0</v>
      </c>
      <c r="X24" s="664">
        <f t="shared" si="35"/>
        <v>0</v>
      </c>
      <c r="Y24" s="666">
        <v>0.14000000000000001</v>
      </c>
      <c r="Z24" s="666"/>
      <c r="AA24" s="666"/>
      <c r="AB24" s="664"/>
      <c r="AC24" s="664"/>
      <c r="AD24" s="486">
        <v>0</v>
      </c>
      <c r="AE24" s="486"/>
      <c r="AF24" s="486">
        <v>51979716</v>
      </c>
      <c r="AG24" s="486">
        <v>56138093.280000001</v>
      </c>
      <c r="AH24" s="667">
        <v>0</v>
      </c>
      <c r="AI24" s="667"/>
      <c r="AJ24" s="670"/>
      <c r="AK24" s="670"/>
      <c r="AL24" s="664"/>
      <c r="AM24" s="664"/>
      <c r="AN24" s="664"/>
      <c r="AO24" s="664"/>
      <c r="AP24" s="667">
        <v>0</v>
      </c>
      <c r="AQ24" s="669"/>
      <c r="AR24" s="670"/>
      <c r="AS24" s="670"/>
      <c r="AT24" s="664"/>
      <c r="AU24" s="671"/>
      <c r="AV24" s="671"/>
      <c r="AW24" s="671"/>
      <c r="AX24" s="672">
        <f t="shared" si="36"/>
        <v>0</v>
      </c>
      <c r="AY24" s="672"/>
      <c r="AZ24" s="672"/>
      <c r="BA24" s="672"/>
      <c r="BB24" s="672"/>
      <c r="BC24" s="672"/>
      <c r="BD24" s="672"/>
      <c r="BE24" s="672"/>
      <c r="BF24" s="664" t="e">
        <f t="shared" si="37"/>
        <v>#DIV/0!</v>
      </c>
      <c r="BG24" s="664"/>
      <c r="BH24" s="664"/>
      <c r="BI24" s="664"/>
      <c r="BJ24" s="486">
        <f t="shared" si="3"/>
        <v>108117809.28</v>
      </c>
      <c r="BK24" s="667">
        <f t="shared" si="4"/>
        <v>0</v>
      </c>
      <c r="BL24" s="664">
        <f t="shared" si="10"/>
        <v>0</v>
      </c>
      <c r="BM24" s="667">
        <f t="shared" si="11"/>
        <v>0</v>
      </c>
      <c r="BN24" s="660">
        <f t="shared" si="12"/>
        <v>0</v>
      </c>
      <c r="BO24" s="673"/>
      <c r="BP24" s="673" t="s">
        <v>2165</v>
      </c>
      <c r="BQ24" s="673" t="s">
        <v>2176</v>
      </c>
      <c r="BR24" s="691" t="s">
        <v>2178</v>
      </c>
    </row>
    <row r="25" spans="1:70" ht="39" x14ac:dyDescent="0.35">
      <c r="A25" s="656" t="s">
        <v>2184</v>
      </c>
      <c r="B25" s="656" t="s">
        <v>2185</v>
      </c>
      <c r="C25" s="657" t="s">
        <v>2186</v>
      </c>
      <c r="D25" s="658">
        <v>800</v>
      </c>
      <c r="E25" s="658">
        <v>1200</v>
      </c>
      <c r="F25" s="658">
        <v>1500</v>
      </c>
      <c r="G25" s="658">
        <v>1500</v>
      </c>
      <c r="H25" s="658">
        <v>830</v>
      </c>
      <c r="I25" s="659"/>
      <c r="J25" s="659"/>
      <c r="K25" s="659"/>
      <c r="L25" s="659"/>
      <c r="M25" s="659"/>
      <c r="N25" s="659"/>
      <c r="O25" s="659"/>
      <c r="P25" s="689">
        <f>IF((H25+L25)/D25&gt;=100%,100%,(H25+L25)/D25)</f>
        <v>1</v>
      </c>
      <c r="Q25" s="690">
        <f>IF((I25+M25)/E25&gt;=100%,100%,(I25+M25)/E25)</f>
        <v>0</v>
      </c>
      <c r="R25" s="690">
        <f t="shared" si="33"/>
        <v>0</v>
      </c>
      <c r="S25" s="690">
        <f t="shared" si="33"/>
        <v>0</v>
      </c>
      <c r="T25" s="661" t="s">
        <v>2187</v>
      </c>
      <c r="U25" s="662">
        <v>45657</v>
      </c>
      <c r="V25" s="663">
        <f>+SUM(D25:G25)</f>
        <v>5000</v>
      </c>
      <c r="W25" s="663">
        <f t="shared" si="34"/>
        <v>830</v>
      </c>
      <c r="X25" s="664">
        <f t="shared" si="35"/>
        <v>0.16600000000000001</v>
      </c>
      <c r="Y25" s="666">
        <v>0.14000000000000001</v>
      </c>
      <c r="Z25" s="666">
        <v>0.16</v>
      </c>
      <c r="AA25" s="666"/>
      <c r="AB25" s="664"/>
      <c r="AC25" s="664"/>
      <c r="AD25" s="486">
        <v>49951811.200000003</v>
      </c>
      <c r="AE25" s="486">
        <v>17794111.919999998</v>
      </c>
      <c r="AF25" s="486">
        <v>18683817.515999999</v>
      </c>
      <c r="AG25" s="486">
        <v>20178522.91728</v>
      </c>
      <c r="AH25" s="667">
        <v>49845253.399999999</v>
      </c>
      <c r="AI25" s="667"/>
      <c r="AJ25" s="670"/>
      <c r="AK25" s="670"/>
      <c r="AL25" s="664">
        <f t="shared" si="6"/>
        <v>0.99786678806153073</v>
      </c>
      <c r="AM25" s="664"/>
      <c r="AN25" s="664"/>
      <c r="AO25" s="664"/>
      <c r="AP25" s="667">
        <v>49845253.399999999</v>
      </c>
      <c r="AQ25" s="669"/>
      <c r="AR25" s="670"/>
      <c r="AS25" s="670"/>
      <c r="AT25" s="664">
        <f t="shared" si="7"/>
        <v>0.99786678806153073</v>
      </c>
      <c r="AU25" s="671"/>
      <c r="AV25" s="671"/>
      <c r="AW25" s="671"/>
      <c r="AX25" s="672">
        <f t="shared" si="36"/>
        <v>0</v>
      </c>
      <c r="AY25" s="672"/>
      <c r="AZ25" s="672"/>
      <c r="BA25" s="672"/>
      <c r="BB25" s="672"/>
      <c r="BC25" s="672"/>
      <c r="BD25" s="672"/>
      <c r="BE25" s="672"/>
      <c r="BF25" s="664" t="e">
        <f t="shared" si="37"/>
        <v>#DIV/0!</v>
      </c>
      <c r="BG25" s="664"/>
      <c r="BH25" s="664"/>
      <c r="BI25" s="664"/>
      <c r="BJ25" s="486">
        <f t="shared" si="3"/>
        <v>106608263.55328001</v>
      </c>
      <c r="BK25" s="667">
        <f t="shared" si="4"/>
        <v>49845253.399999999</v>
      </c>
      <c r="BL25" s="664">
        <f t="shared" si="10"/>
        <v>0.46755525077180016</v>
      </c>
      <c r="BM25" s="667">
        <f t="shared" si="11"/>
        <v>49845253.399999999</v>
      </c>
      <c r="BN25" s="660">
        <f t="shared" si="12"/>
        <v>0.46755525077180016</v>
      </c>
      <c r="BO25" s="673"/>
      <c r="BP25" s="673" t="s">
        <v>2165</v>
      </c>
      <c r="BQ25" s="673"/>
      <c r="BR25" s="691" t="s">
        <v>2188</v>
      </c>
    </row>
    <row r="26" spans="1:70" ht="14.5" x14ac:dyDescent="0.35">
      <c r="A26" s="599" t="s">
        <v>2189</v>
      </c>
      <c r="B26" s="599"/>
      <c r="C26" s="600"/>
      <c r="D26" s="600"/>
      <c r="E26" s="601"/>
      <c r="F26" s="601"/>
      <c r="G26" s="601"/>
      <c r="H26" s="601"/>
      <c r="I26" s="601"/>
      <c r="J26" s="601"/>
      <c r="K26" s="601"/>
      <c r="L26" s="601"/>
      <c r="M26" s="601"/>
      <c r="N26" s="601"/>
      <c r="O26" s="601"/>
      <c r="P26" s="602">
        <f>+(P27*Z27)</f>
        <v>1</v>
      </c>
      <c r="Q26" s="602">
        <f>+(Q27*AA27)</f>
        <v>0</v>
      </c>
      <c r="R26" s="602">
        <f>+(R27*AB27)</f>
        <v>0</v>
      </c>
      <c r="S26" s="602">
        <f>+(S27*AC27)</f>
        <v>0</v>
      </c>
      <c r="T26" s="704"/>
      <c r="U26" s="599"/>
      <c r="V26" s="606"/>
      <c r="W26" s="606"/>
      <c r="X26" s="607">
        <f>+(X27*Y27)</f>
        <v>0.23485091743119266</v>
      </c>
      <c r="Y26" s="607">
        <v>0.2</v>
      </c>
      <c r="Z26" s="607">
        <v>0.2</v>
      </c>
      <c r="AA26" s="607"/>
      <c r="AB26" s="607"/>
      <c r="AC26" s="607"/>
      <c r="AD26" s="705">
        <f t="shared" ref="AD26:AK26" si="38">+AD27</f>
        <v>3288100733.0700002</v>
      </c>
      <c r="AE26" s="705">
        <f t="shared" si="38"/>
        <v>3759802260.3042779</v>
      </c>
      <c r="AF26" s="705">
        <f t="shared" si="38"/>
        <v>3947792373.0881414</v>
      </c>
      <c r="AG26" s="705">
        <f t="shared" si="38"/>
        <v>4263615763.9085102</v>
      </c>
      <c r="AH26" s="705">
        <f t="shared" si="38"/>
        <v>3121605830.0999999</v>
      </c>
      <c r="AI26" s="705">
        <f t="shared" si="38"/>
        <v>0</v>
      </c>
      <c r="AJ26" s="705">
        <f t="shared" si="38"/>
        <v>0</v>
      </c>
      <c r="AK26" s="705">
        <f t="shared" si="38"/>
        <v>0</v>
      </c>
      <c r="AL26" s="607">
        <f t="shared" si="6"/>
        <v>0.94936441536128091</v>
      </c>
      <c r="AM26" s="607"/>
      <c r="AN26" s="607"/>
      <c r="AO26" s="607"/>
      <c r="AP26" s="608">
        <f t="shared" ref="AP26:AS26" si="39">+AP27</f>
        <v>2993547006</v>
      </c>
      <c r="AQ26" s="705">
        <f t="shared" si="39"/>
        <v>0</v>
      </c>
      <c r="AR26" s="705">
        <f t="shared" si="39"/>
        <v>0</v>
      </c>
      <c r="AS26" s="705">
        <f t="shared" si="39"/>
        <v>0</v>
      </c>
      <c r="AT26" s="607">
        <f t="shared" si="7"/>
        <v>0.91041827760702931</v>
      </c>
      <c r="AU26" s="609"/>
      <c r="AV26" s="609"/>
      <c r="AW26" s="609"/>
      <c r="AX26" s="610">
        <f t="shared" ref="AX26:BE26" si="40">+AX27</f>
        <v>128058824.0999999</v>
      </c>
      <c r="AY26" s="610">
        <f t="shared" si="40"/>
        <v>0</v>
      </c>
      <c r="AZ26" s="610">
        <f t="shared" si="40"/>
        <v>0</v>
      </c>
      <c r="BA26" s="610">
        <f t="shared" si="40"/>
        <v>0</v>
      </c>
      <c r="BB26" s="610">
        <f t="shared" si="40"/>
        <v>0</v>
      </c>
      <c r="BC26" s="610">
        <f t="shared" si="40"/>
        <v>0</v>
      </c>
      <c r="BD26" s="610">
        <f t="shared" si="40"/>
        <v>0</v>
      </c>
      <c r="BE26" s="610">
        <f t="shared" si="40"/>
        <v>0</v>
      </c>
      <c r="BF26" s="607">
        <f t="shared" si="37"/>
        <v>0</v>
      </c>
      <c r="BG26" s="607"/>
      <c r="BH26" s="607"/>
      <c r="BI26" s="607"/>
      <c r="BJ26" s="608">
        <f t="shared" si="3"/>
        <v>15259311130.37093</v>
      </c>
      <c r="BK26" s="608">
        <f t="shared" si="4"/>
        <v>3121605830.0999999</v>
      </c>
      <c r="BL26" s="607">
        <f t="shared" si="10"/>
        <v>0.20457056045518343</v>
      </c>
      <c r="BM26" s="608">
        <f t="shared" si="11"/>
        <v>2993547006</v>
      </c>
      <c r="BN26" s="602">
        <f t="shared" si="12"/>
        <v>0.19617838449088831</v>
      </c>
      <c r="BO26" s="600"/>
      <c r="BP26" s="600"/>
      <c r="BQ26" s="600"/>
      <c r="BR26" s="706"/>
    </row>
    <row r="27" spans="1:70" ht="26" x14ac:dyDescent="0.35">
      <c r="A27" s="611" t="s">
        <v>2190</v>
      </c>
      <c r="B27" s="611"/>
      <c r="C27" s="625"/>
      <c r="D27" s="625"/>
      <c r="E27" s="614"/>
      <c r="F27" s="614"/>
      <c r="G27" s="614"/>
      <c r="H27" s="614"/>
      <c r="I27" s="614"/>
      <c r="J27" s="614"/>
      <c r="K27" s="614"/>
      <c r="L27" s="614"/>
      <c r="M27" s="614"/>
      <c r="N27" s="614"/>
      <c r="O27" s="614"/>
      <c r="P27" s="615">
        <f>+(P28*Z28)+(P38*Z38)</f>
        <v>1</v>
      </c>
      <c r="Q27" s="616">
        <f>+(Q28*AA28)+(Q38*AA38)</f>
        <v>0</v>
      </c>
      <c r="R27" s="616">
        <f>+(R28*AB28)+(R38*AB38)</f>
        <v>0</v>
      </c>
      <c r="S27" s="616">
        <f>+(S28*AC28)+(S38*AC38)</f>
        <v>0</v>
      </c>
      <c r="T27" s="707"/>
      <c r="U27" s="611"/>
      <c r="V27" s="708"/>
      <c r="W27" s="708"/>
      <c r="X27" s="624">
        <f>+(X28*Y28)+(X38*Y38)</f>
        <v>0.23485091743119266</v>
      </c>
      <c r="Y27" s="615">
        <v>1</v>
      </c>
      <c r="Z27" s="615">
        <v>1</v>
      </c>
      <c r="AA27" s="615"/>
      <c r="AB27" s="615"/>
      <c r="AC27" s="615"/>
      <c r="AD27" s="709">
        <f t="shared" ref="AD27:AK27" si="41">+AD28+AD38</f>
        <v>3288100733.0700002</v>
      </c>
      <c r="AE27" s="709">
        <f t="shared" si="41"/>
        <v>3759802260.3042779</v>
      </c>
      <c r="AF27" s="709">
        <f t="shared" si="41"/>
        <v>3947792373.0881414</v>
      </c>
      <c r="AG27" s="709">
        <f t="shared" si="41"/>
        <v>4263615763.9085102</v>
      </c>
      <c r="AH27" s="709">
        <f t="shared" si="41"/>
        <v>3121605830.0999999</v>
      </c>
      <c r="AI27" s="709">
        <f t="shared" si="41"/>
        <v>0</v>
      </c>
      <c r="AJ27" s="709">
        <f t="shared" si="41"/>
        <v>0</v>
      </c>
      <c r="AK27" s="709">
        <f t="shared" si="41"/>
        <v>0</v>
      </c>
      <c r="AL27" s="615">
        <f t="shared" si="6"/>
        <v>0.94936441536128091</v>
      </c>
      <c r="AM27" s="615"/>
      <c r="AN27" s="615"/>
      <c r="AO27" s="615"/>
      <c r="AP27" s="620">
        <f>+AP28+AP38</f>
        <v>2993547006</v>
      </c>
      <c r="AQ27" s="709">
        <f>+AQ28+AQ38</f>
        <v>0</v>
      </c>
      <c r="AR27" s="709">
        <f>+AR28+AR38</f>
        <v>0</v>
      </c>
      <c r="AS27" s="709">
        <f>+AS28+AS38</f>
        <v>0</v>
      </c>
      <c r="AT27" s="615">
        <f t="shared" si="7"/>
        <v>0.91041827760702931</v>
      </c>
      <c r="AU27" s="621"/>
      <c r="AV27" s="621"/>
      <c r="AW27" s="621"/>
      <c r="AX27" s="622">
        <f>+AX28+AX38</f>
        <v>128058824.0999999</v>
      </c>
      <c r="AY27" s="622">
        <f>+AY28+AY38</f>
        <v>0</v>
      </c>
      <c r="AZ27" s="622">
        <f t="shared" ref="AZ27:BE27" si="42">+AZ28+AZ38</f>
        <v>0</v>
      </c>
      <c r="BA27" s="622">
        <f t="shared" si="42"/>
        <v>0</v>
      </c>
      <c r="BB27" s="622">
        <f t="shared" si="42"/>
        <v>0</v>
      </c>
      <c r="BC27" s="622">
        <f t="shared" si="42"/>
        <v>0</v>
      </c>
      <c r="BD27" s="622">
        <f t="shared" si="42"/>
        <v>0</v>
      </c>
      <c r="BE27" s="622">
        <f t="shared" si="42"/>
        <v>0</v>
      </c>
      <c r="BF27" s="615">
        <f t="shared" si="37"/>
        <v>0</v>
      </c>
      <c r="BG27" s="615"/>
      <c r="BH27" s="615"/>
      <c r="BI27" s="615"/>
      <c r="BJ27" s="620">
        <f t="shared" si="3"/>
        <v>15259311130.37093</v>
      </c>
      <c r="BK27" s="620">
        <f t="shared" si="4"/>
        <v>3121605830.0999999</v>
      </c>
      <c r="BL27" s="615">
        <f t="shared" si="10"/>
        <v>0.20457056045518343</v>
      </c>
      <c r="BM27" s="620">
        <f t="shared" si="11"/>
        <v>2993547006</v>
      </c>
      <c r="BN27" s="624">
        <f t="shared" si="12"/>
        <v>0.19617838449088831</v>
      </c>
      <c r="BO27" s="625"/>
      <c r="BP27" s="625"/>
      <c r="BQ27" s="625"/>
      <c r="BR27" s="710"/>
    </row>
    <row r="28" spans="1:70" ht="26" x14ac:dyDescent="0.35">
      <c r="A28" s="626" t="s">
        <v>2191</v>
      </c>
      <c r="B28" s="626"/>
      <c r="C28" s="627"/>
      <c r="D28" s="627"/>
      <c r="E28" s="628"/>
      <c r="F28" s="628"/>
      <c r="G28" s="628"/>
      <c r="H28" s="628"/>
      <c r="I28" s="628"/>
      <c r="J28" s="628"/>
      <c r="K28" s="628"/>
      <c r="L28" s="628"/>
      <c r="M28" s="628"/>
      <c r="N28" s="628"/>
      <c r="O28" s="628"/>
      <c r="P28" s="639">
        <f>+(P29*Z29)</f>
        <v>1</v>
      </c>
      <c r="Q28" s="639">
        <f>+SUMPRODUCT(Q30:Q37,AA30:AA37)</f>
        <v>0</v>
      </c>
      <c r="R28" s="639">
        <f>+SUMPRODUCT(R30:R37,AB30:AB37)</f>
        <v>0</v>
      </c>
      <c r="S28" s="639">
        <f>+SUMPRODUCT(S30:S37,AC30:AC37)</f>
        <v>0</v>
      </c>
      <c r="T28" s="711"/>
      <c r="U28" s="626"/>
      <c r="V28" s="631"/>
      <c r="W28" s="631"/>
      <c r="X28" s="629">
        <f>+(X29*Y29)</f>
        <v>0.21970183486238531</v>
      </c>
      <c r="Y28" s="629">
        <v>0.5</v>
      </c>
      <c r="Z28" s="629">
        <v>0.5</v>
      </c>
      <c r="AA28" s="629"/>
      <c r="AB28" s="629"/>
      <c r="AC28" s="629"/>
      <c r="AD28" s="712">
        <f t="shared" ref="AD28:AK28" si="43">+AD29</f>
        <v>2377077953.6700001</v>
      </c>
      <c r="AE28" s="712">
        <f t="shared" si="43"/>
        <v>2897468463.4699979</v>
      </c>
      <c r="AF28" s="712">
        <f t="shared" si="43"/>
        <v>3042341886.7406716</v>
      </c>
      <c r="AG28" s="712">
        <f t="shared" si="43"/>
        <v>3285729238.5721803</v>
      </c>
      <c r="AH28" s="712">
        <f t="shared" si="43"/>
        <v>2249595719.5</v>
      </c>
      <c r="AI28" s="712">
        <f t="shared" si="43"/>
        <v>0</v>
      </c>
      <c r="AJ28" s="712">
        <f t="shared" si="43"/>
        <v>0</v>
      </c>
      <c r="AK28" s="712">
        <f t="shared" si="43"/>
        <v>0</v>
      </c>
      <c r="AL28" s="629">
        <f t="shared" si="6"/>
        <v>0.94637019203632822</v>
      </c>
      <c r="AM28" s="629"/>
      <c r="AN28" s="629"/>
      <c r="AO28" s="629"/>
      <c r="AP28" s="633">
        <f>+AP29</f>
        <v>2159904243.3311501</v>
      </c>
      <c r="AQ28" s="712">
        <f>+AQ29</f>
        <v>0</v>
      </c>
      <c r="AR28" s="712">
        <f>+AR29</f>
        <v>0</v>
      </c>
      <c r="AS28" s="712">
        <f>+AS29</f>
        <v>0</v>
      </c>
      <c r="AT28" s="629">
        <f t="shared" si="7"/>
        <v>0.90863837258531932</v>
      </c>
      <c r="AU28" s="637"/>
      <c r="AV28" s="637"/>
      <c r="AW28" s="637"/>
      <c r="AX28" s="638">
        <f>+AX29</f>
        <v>89691476.168849945</v>
      </c>
      <c r="AY28" s="638">
        <f>+AY29</f>
        <v>0</v>
      </c>
      <c r="AZ28" s="638">
        <f t="shared" ref="AZ28:BE28" si="44">+AZ29</f>
        <v>0</v>
      </c>
      <c r="BA28" s="638">
        <f t="shared" si="44"/>
        <v>0</v>
      </c>
      <c r="BB28" s="638">
        <f t="shared" si="44"/>
        <v>0</v>
      </c>
      <c r="BC28" s="638">
        <f t="shared" si="44"/>
        <v>0</v>
      </c>
      <c r="BD28" s="638">
        <f t="shared" si="44"/>
        <v>0</v>
      </c>
      <c r="BE28" s="638">
        <f t="shared" si="44"/>
        <v>0</v>
      </c>
      <c r="BF28" s="629">
        <f t="shared" si="37"/>
        <v>0</v>
      </c>
      <c r="BG28" s="629"/>
      <c r="BH28" s="629"/>
      <c r="BI28" s="629"/>
      <c r="BJ28" s="633">
        <f t="shared" si="3"/>
        <v>11602617542.452848</v>
      </c>
      <c r="BK28" s="633">
        <f t="shared" si="4"/>
        <v>2249595719.5</v>
      </c>
      <c r="BL28" s="629">
        <f t="shared" si="10"/>
        <v>0.19388691485080398</v>
      </c>
      <c r="BM28" s="633">
        <f t="shared" si="11"/>
        <v>2159904243.3311501</v>
      </c>
      <c r="BN28" s="639">
        <f t="shared" si="12"/>
        <v>0.18615663538234115</v>
      </c>
      <c r="BO28" s="627"/>
      <c r="BP28" s="627"/>
      <c r="BQ28" s="627"/>
      <c r="BR28" s="713"/>
    </row>
    <row r="29" spans="1:70" s="640" customFormat="1" ht="44.25" customHeight="1" x14ac:dyDescent="0.35">
      <c r="A29" s="641" t="s">
        <v>2192</v>
      </c>
      <c r="B29" s="641"/>
      <c r="C29" s="642"/>
      <c r="D29" s="643"/>
      <c r="E29" s="644"/>
      <c r="F29" s="644"/>
      <c r="G29" s="644"/>
      <c r="H29" s="644"/>
      <c r="I29" s="644"/>
      <c r="J29" s="644"/>
      <c r="K29" s="644"/>
      <c r="L29" s="644"/>
      <c r="M29" s="644"/>
      <c r="N29" s="644"/>
      <c r="O29" s="644"/>
      <c r="P29" s="645">
        <f>+SUMPRODUCT(P30:P37,Z30:Z37)</f>
        <v>1</v>
      </c>
      <c r="Q29" s="645"/>
      <c r="R29" s="645"/>
      <c r="S29" s="645"/>
      <c r="T29" s="646"/>
      <c r="U29" s="641"/>
      <c r="V29" s="642"/>
      <c r="W29" s="642"/>
      <c r="X29" s="647">
        <f>+SUMPRODUCT(X30:X37,Y30:Y37)</f>
        <v>0.21970183486238531</v>
      </c>
      <c r="Y29" s="645">
        <v>1</v>
      </c>
      <c r="Z29" s="645">
        <v>1</v>
      </c>
      <c r="AA29" s="645"/>
      <c r="AB29" s="645"/>
      <c r="AC29" s="645"/>
      <c r="AD29" s="648">
        <f t="shared" ref="AD29:AK29" si="45">SUM(AD30:AD37)</f>
        <v>2377077953.6700001</v>
      </c>
      <c r="AE29" s="648">
        <f t="shared" si="45"/>
        <v>2897468463.4699979</v>
      </c>
      <c r="AF29" s="648">
        <f t="shared" si="45"/>
        <v>3042341886.7406716</v>
      </c>
      <c r="AG29" s="648">
        <f t="shared" si="45"/>
        <v>3285729238.5721803</v>
      </c>
      <c r="AH29" s="648">
        <f t="shared" si="45"/>
        <v>2249595719.5</v>
      </c>
      <c r="AI29" s="648">
        <f t="shared" si="45"/>
        <v>0</v>
      </c>
      <c r="AJ29" s="648">
        <f t="shared" si="45"/>
        <v>0</v>
      </c>
      <c r="AK29" s="648">
        <f t="shared" si="45"/>
        <v>0</v>
      </c>
      <c r="AL29" s="649">
        <f t="shared" si="6"/>
        <v>0.94637019203632822</v>
      </c>
      <c r="AM29" s="650"/>
      <c r="AN29" s="650"/>
      <c r="AO29" s="650"/>
      <c r="AP29" s="651">
        <f>SUM(AP30:AP37)</f>
        <v>2159904243.3311501</v>
      </c>
      <c r="AQ29" s="651">
        <f>SUM(AQ30:AQ37)</f>
        <v>0</v>
      </c>
      <c r="AR29" s="651">
        <f>SUM(AR30:AR37)</f>
        <v>0</v>
      </c>
      <c r="AS29" s="651">
        <f>SUM(AS30:AS37)</f>
        <v>0</v>
      </c>
      <c r="AT29" s="645">
        <f t="shared" si="7"/>
        <v>0.90863837258531932</v>
      </c>
      <c r="AU29" s="652"/>
      <c r="AV29" s="652"/>
      <c r="AW29" s="652"/>
      <c r="AX29" s="653">
        <f>SUM(AX30:AX37)</f>
        <v>89691476.168849945</v>
      </c>
      <c r="AY29" s="653">
        <f>SUM(AY30:AY37)</f>
        <v>0</v>
      </c>
      <c r="AZ29" s="653">
        <f t="shared" ref="AZ29:BE29" si="46">SUM(AZ30:AZ37)</f>
        <v>0</v>
      </c>
      <c r="BA29" s="653">
        <f t="shared" si="46"/>
        <v>0</v>
      </c>
      <c r="BB29" s="653">
        <f t="shared" si="46"/>
        <v>0</v>
      </c>
      <c r="BC29" s="653">
        <f t="shared" si="46"/>
        <v>0</v>
      </c>
      <c r="BD29" s="653">
        <f t="shared" si="46"/>
        <v>0</v>
      </c>
      <c r="BE29" s="653">
        <f t="shared" si="46"/>
        <v>0</v>
      </c>
      <c r="BF29" s="654"/>
      <c r="BG29" s="654"/>
      <c r="BH29" s="654"/>
      <c r="BI29" s="654"/>
      <c r="BJ29" s="648">
        <f t="shared" si="3"/>
        <v>11602617542.452848</v>
      </c>
      <c r="BK29" s="648">
        <f t="shared" si="4"/>
        <v>2249595719.5</v>
      </c>
      <c r="BL29" s="645">
        <f t="shared" si="10"/>
        <v>0.19388691485080398</v>
      </c>
      <c r="BM29" s="648">
        <f t="shared" si="11"/>
        <v>2159904243.3311501</v>
      </c>
      <c r="BN29" s="643">
        <f t="shared" si="12"/>
        <v>0.18615663538234115</v>
      </c>
      <c r="BO29" s="655"/>
      <c r="BP29" s="655"/>
      <c r="BQ29" s="655"/>
      <c r="BR29" s="687"/>
    </row>
    <row r="30" spans="1:70" ht="100.5" customHeight="1" x14ac:dyDescent="0.35">
      <c r="A30" s="656" t="s">
        <v>2193</v>
      </c>
      <c r="B30" s="714" t="s">
        <v>2194</v>
      </c>
      <c r="C30" s="715" t="s">
        <v>2163</v>
      </c>
      <c r="D30" s="715">
        <v>10</v>
      </c>
      <c r="E30" s="716">
        <v>10</v>
      </c>
      <c r="F30" s="716">
        <v>10</v>
      </c>
      <c r="G30" s="716">
        <v>10</v>
      </c>
      <c r="H30" s="658">
        <v>10</v>
      </c>
      <c r="I30" s="659"/>
      <c r="J30" s="659"/>
      <c r="K30" s="659"/>
      <c r="L30" s="659"/>
      <c r="M30" s="659"/>
      <c r="N30" s="659"/>
      <c r="O30" s="659"/>
      <c r="P30" s="664">
        <f>IF((H30+L30)/D30&gt;=100%,100%,(H30+L30)/D30)</f>
        <v>1</v>
      </c>
      <c r="Q30" s="690">
        <f>IF((I30+M30)/E30&gt;=100%,100%,(I30+M30)/E30)</f>
        <v>0</v>
      </c>
      <c r="R30" s="690">
        <f>IF((J30+N30)/F30&gt;=100%,100%,(J30+N30)/F30)</f>
        <v>0</v>
      </c>
      <c r="S30" s="690">
        <f>IF((K30+O30)/G30&gt;=100%,100%,(K30+O30)/G30)</f>
        <v>0</v>
      </c>
      <c r="T30" s="661" t="s">
        <v>2195</v>
      </c>
      <c r="U30" s="662">
        <v>45657</v>
      </c>
      <c r="V30" s="663">
        <v>10</v>
      </c>
      <c r="W30" s="663">
        <f t="shared" ref="W30:W37" si="47">SUM(H30:N30)</f>
        <v>10</v>
      </c>
      <c r="X30" s="664">
        <f>IF(W30/V30&gt;=100%,100%,W30/V30)/4</f>
        <v>0.25</v>
      </c>
      <c r="Y30" s="666">
        <v>0.13</v>
      </c>
      <c r="Z30" s="666">
        <v>0.15</v>
      </c>
      <c r="AA30" s="666"/>
      <c r="AB30" s="664"/>
      <c r="AC30" s="664"/>
      <c r="AD30" s="486">
        <v>1541898813</v>
      </c>
      <c r="AE30" s="486">
        <v>1913145254.5616</v>
      </c>
      <c r="AF30" s="486">
        <v>2008802516.8656001</v>
      </c>
      <c r="AG30" s="486">
        <v>2169506718.3400002</v>
      </c>
      <c r="AH30" s="667">
        <v>1432685294</v>
      </c>
      <c r="AI30" s="667"/>
      <c r="AJ30" s="670"/>
      <c r="AK30" s="670"/>
      <c r="AL30" s="664">
        <f t="shared" si="6"/>
        <v>0.92916946424810565</v>
      </c>
      <c r="AM30" s="664"/>
      <c r="AN30" s="664"/>
      <c r="AO30" s="664"/>
      <c r="AP30" s="667">
        <v>1432685294.3311501</v>
      </c>
      <c r="AQ30" s="669"/>
      <c r="AR30" s="670"/>
      <c r="AS30" s="670"/>
      <c r="AT30" s="664">
        <f t="shared" si="7"/>
        <v>0.9291694644628733</v>
      </c>
      <c r="AU30" s="671"/>
      <c r="AV30" s="671"/>
      <c r="AW30" s="671"/>
      <c r="AX30" s="672">
        <f t="shared" ref="AX30:AX37" si="48">+AH30-AP30</f>
        <v>-0.33115005493164063</v>
      </c>
      <c r="AY30" s="672"/>
      <c r="AZ30" s="672"/>
      <c r="BA30" s="672"/>
      <c r="BB30" s="672"/>
      <c r="BC30" s="672"/>
      <c r="BD30" s="672"/>
      <c r="BE30" s="672"/>
      <c r="BF30" s="664">
        <f t="shared" ref="BF30:BF38" si="49">+BB30/AX30</f>
        <v>0</v>
      </c>
      <c r="BG30" s="664"/>
      <c r="BH30" s="664"/>
      <c r="BI30" s="664"/>
      <c r="BJ30" s="486">
        <f t="shared" si="3"/>
        <v>7633353302.7672005</v>
      </c>
      <c r="BK30" s="667">
        <f t="shared" si="4"/>
        <v>1432685294</v>
      </c>
      <c r="BL30" s="664">
        <f t="shared" si="10"/>
        <v>0.18768753877547251</v>
      </c>
      <c r="BM30" s="667">
        <f t="shared" si="11"/>
        <v>1432685294.3311501</v>
      </c>
      <c r="BN30" s="660">
        <f t="shared" si="12"/>
        <v>0.1876875388188545</v>
      </c>
      <c r="BO30" s="673"/>
      <c r="BP30" s="673" t="s">
        <v>2196</v>
      </c>
      <c r="BQ30" s="673" t="s">
        <v>2194</v>
      </c>
      <c r="BR30" s="579" t="s">
        <v>18</v>
      </c>
    </row>
    <row r="31" spans="1:70" ht="102" customHeight="1" x14ac:dyDescent="0.35">
      <c r="A31" s="656" t="s">
        <v>2197</v>
      </c>
      <c r="B31" s="656" t="s">
        <v>2198</v>
      </c>
      <c r="C31" s="715" t="s">
        <v>2163</v>
      </c>
      <c r="D31" s="715">
        <v>21</v>
      </c>
      <c r="E31" s="716">
        <v>21</v>
      </c>
      <c r="F31" s="716">
        <v>21</v>
      </c>
      <c r="G31" s="716">
        <v>21</v>
      </c>
      <c r="H31" s="659">
        <v>21</v>
      </c>
      <c r="I31" s="659"/>
      <c r="J31" s="659"/>
      <c r="K31" s="659"/>
      <c r="L31" s="659"/>
      <c r="M31" s="659"/>
      <c r="N31" s="659"/>
      <c r="O31" s="659"/>
      <c r="P31" s="664">
        <f t="shared" ref="P31:S33" si="50">IF((H31+L31)/D31&gt;=100%,100%,(H31+L31)/D31)</f>
        <v>1</v>
      </c>
      <c r="Q31" s="690">
        <f t="shared" si="50"/>
        <v>0</v>
      </c>
      <c r="R31" s="690">
        <f t="shared" si="50"/>
        <v>0</v>
      </c>
      <c r="S31" s="690">
        <f t="shared" si="50"/>
        <v>0</v>
      </c>
      <c r="T31" s="661" t="s">
        <v>2199</v>
      </c>
      <c r="U31" s="662">
        <v>45657</v>
      </c>
      <c r="V31" s="663">
        <v>21</v>
      </c>
      <c r="W31" s="663">
        <f t="shared" si="47"/>
        <v>21</v>
      </c>
      <c r="X31" s="664">
        <f>IF(W31/V31&gt;=100%,100%,W31/V31)/4</f>
        <v>0.25</v>
      </c>
      <c r="Y31" s="666">
        <v>0.13</v>
      </c>
      <c r="Z31" s="666">
        <v>0.15</v>
      </c>
      <c r="AA31" s="666"/>
      <c r="AB31" s="664"/>
      <c r="AC31" s="664"/>
      <c r="AD31" s="486">
        <v>138094724.13999999</v>
      </c>
      <c r="AE31" s="486">
        <v>121478758.593806</v>
      </c>
      <c r="AF31" s="486">
        <v>127552696.96719559</v>
      </c>
      <c r="AG31" s="486">
        <v>137756913.03404</v>
      </c>
      <c r="AH31" s="667">
        <v>138094724</v>
      </c>
      <c r="AI31" s="667"/>
      <c r="AJ31" s="670"/>
      <c r="AK31" s="670"/>
      <c r="AL31" s="664">
        <f t="shared" si="6"/>
        <v>0.99999999898620318</v>
      </c>
      <c r="AM31" s="664"/>
      <c r="AN31" s="664"/>
      <c r="AO31" s="664"/>
      <c r="AP31" s="667">
        <v>48403247.5</v>
      </c>
      <c r="AQ31" s="669"/>
      <c r="AR31" s="670"/>
      <c r="AS31" s="670"/>
      <c r="AT31" s="664">
        <f t="shared" si="7"/>
        <v>0.35050757949977107</v>
      </c>
      <c r="AU31" s="671"/>
      <c r="AV31" s="671"/>
      <c r="AW31" s="671"/>
      <c r="AX31" s="672">
        <f t="shared" si="48"/>
        <v>89691476.5</v>
      </c>
      <c r="AY31" s="672"/>
      <c r="AZ31" s="672"/>
      <c r="BA31" s="672"/>
      <c r="BB31" s="672"/>
      <c r="BC31" s="672"/>
      <c r="BD31" s="672"/>
      <c r="BE31" s="672"/>
      <c r="BF31" s="664">
        <f t="shared" si="49"/>
        <v>0</v>
      </c>
      <c r="BG31" s="664"/>
      <c r="BH31" s="664"/>
      <c r="BI31" s="664"/>
      <c r="BJ31" s="486">
        <f t="shared" si="3"/>
        <v>524883092.73504162</v>
      </c>
      <c r="BK31" s="667">
        <f t="shared" si="4"/>
        <v>138094724</v>
      </c>
      <c r="BL31" s="664">
        <f t="shared" si="10"/>
        <v>0.26309615590858731</v>
      </c>
      <c r="BM31" s="667">
        <f t="shared" si="11"/>
        <v>48403247.5</v>
      </c>
      <c r="BN31" s="660">
        <f t="shared" si="12"/>
        <v>9.2217196876702823E-2</v>
      </c>
      <c r="BO31" s="673"/>
      <c r="BP31" s="673" t="s">
        <v>2196</v>
      </c>
      <c r="BQ31" s="673"/>
      <c r="BR31" s="675" t="s">
        <v>18</v>
      </c>
    </row>
    <row r="32" spans="1:70" ht="63.75" customHeight="1" x14ac:dyDescent="0.35">
      <c r="A32" s="656" t="s">
        <v>2200</v>
      </c>
      <c r="B32" s="656" t="s">
        <v>2198</v>
      </c>
      <c r="C32" s="715" t="s">
        <v>2163</v>
      </c>
      <c r="D32" s="715">
        <v>27</v>
      </c>
      <c r="E32" s="716">
        <v>27</v>
      </c>
      <c r="F32" s="716">
        <v>27</v>
      </c>
      <c r="G32" s="716">
        <v>28</v>
      </c>
      <c r="H32" s="659">
        <v>27</v>
      </c>
      <c r="I32" s="659"/>
      <c r="J32" s="659"/>
      <c r="K32" s="659"/>
      <c r="L32" s="659"/>
      <c r="M32" s="659"/>
      <c r="N32" s="659"/>
      <c r="O32" s="659"/>
      <c r="P32" s="664">
        <f t="shared" si="50"/>
        <v>1</v>
      </c>
      <c r="Q32" s="690">
        <f t="shared" si="50"/>
        <v>0</v>
      </c>
      <c r="R32" s="690">
        <f t="shared" si="50"/>
        <v>0</v>
      </c>
      <c r="S32" s="690">
        <f t="shared" si="50"/>
        <v>0</v>
      </c>
      <c r="T32" s="661" t="s">
        <v>2201</v>
      </c>
      <c r="U32" s="662">
        <v>45657</v>
      </c>
      <c r="V32" s="663">
        <f>+SUM(D32:G32)</f>
        <v>109</v>
      </c>
      <c r="W32" s="663">
        <f t="shared" si="47"/>
        <v>27</v>
      </c>
      <c r="X32" s="664">
        <f t="shared" ref="X32" si="51">IF(W32/V32&gt;=100%,100%,W32/V32)</f>
        <v>0.24770642201834864</v>
      </c>
      <c r="Y32" s="666">
        <v>0.13</v>
      </c>
      <c r="Z32" s="666">
        <v>0.14000000000000001</v>
      </c>
      <c r="AA32" s="666"/>
      <c r="AB32" s="664"/>
      <c r="AC32" s="664"/>
      <c r="AD32" s="486">
        <v>86467025.810000002</v>
      </c>
      <c r="AE32" s="486">
        <v>67879310.00999999</v>
      </c>
      <c r="AF32" s="486">
        <v>71273275.510499999</v>
      </c>
      <c r="AG32" s="486">
        <v>76975137.551339999</v>
      </c>
      <c r="AH32" s="667">
        <v>86190078</v>
      </c>
      <c r="AI32" s="667"/>
      <c r="AJ32" s="670"/>
      <c r="AK32" s="670"/>
      <c r="AL32" s="664">
        <f t="shared" si="6"/>
        <v>0.99679707024260833</v>
      </c>
      <c r="AM32" s="664"/>
      <c r="AN32" s="664"/>
      <c r="AO32" s="664"/>
      <c r="AP32" s="667">
        <v>86190078</v>
      </c>
      <c r="AQ32" s="669"/>
      <c r="AR32" s="670"/>
      <c r="AS32" s="670"/>
      <c r="AT32" s="664">
        <f t="shared" si="7"/>
        <v>0.99679707024260833</v>
      </c>
      <c r="AU32" s="671"/>
      <c r="AV32" s="671"/>
      <c r="AW32" s="671"/>
      <c r="AX32" s="672">
        <f t="shared" si="48"/>
        <v>0</v>
      </c>
      <c r="AY32" s="672"/>
      <c r="AZ32" s="672"/>
      <c r="BA32" s="672"/>
      <c r="BB32" s="672"/>
      <c r="BC32" s="672"/>
      <c r="BD32" s="672"/>
      <c r="BE32" s="672"/>
      <c r="BF32" s="664" t="e">
        <f t="shared" si="49"/>
        <v>#DIV/0!</v>
      </c>
      <c r="BG32" s="664"/>
      <c r="BH32" s="664"/>
      <c r="BI32" s="664"/>
      <c r="BJ32" s="486">
        <f t="shared" si="3"/>
        <v>302594748.88183999</v>
      </c>
      <c r="BK32" s="667">
        <f t="shared" si="4"/>
        <v>86190078</v>
      </c>
      <c r="BL32" s="664">
        <f t="shared" si="10"/>
        <v>0.28483666130523733</v>
      </c>
      <c r="BM32" s="667">
        <f t="shared" si="11"/>
        <v>86190078</v>
      </c>
      <c r="BN32" s="660">
        <f t="shared" si="12"/>
        <v>0.28483666130523733</v>
      </c>
      <c r="BO32" s="673"/>
      <c r="BP32" s="673" t="s">
        <v>2196</v>
      </c>
      <c r="BQ32" s="673"/>
      <c r="BR32" s="579" t="s">
        <v>18</v>
      </c>
    </row>
    <row r="33" spans="1:70" ht="66" customHeight="1" x14ac:dyDescent="0.35">
      <c r="A33" s="656" t="s">
        <v>2202</v>
      </c>
      <c r="B33" s="656" t="s">
        <v>2198</v>
      </c>
      <c r="C33" s="715" t="s">
        <v>911</v>
      </c>
      <c r="D33" s="715">
        <v>1</v>
      </c>
      <c r="E33" s="716">
        <v>1</v>
      </c>
      <c r="F33" s="716">
        <v>1</v>
      </c>
      <c r="G33" s="716">
        <v>1</v>
      </c>
      <c r="H33" s="659">
        <v>1</v>
      </c>
      <c r="I33" s="659"/>
      <c r="J33" s="659"/>
      <c r="K33" s="659"/>
      <c r="L33" s="659"/>
      <c r="M33" s="659"/>
      <c r="N33" s="659"/>
      <c r="O33" s="659"/>
      <c r="P33" s="664">
        <f t="shared" si="50"/>
        <v>1</v>
      </c>
      <c r="Q33" s="690">
        <f t="shared" si="50"/>
        <v>0</v>
      </c>
      <c r="R33" s="690">
        <f t="shared" si="50"/>
        <v>0</v>
      </c>
      <c r="S33" s="690">
        <f t="shared" si="50"/>
        <v>0</v>
      </c>
      <c r="T33" s="661" t="s">
        <v>2203</v>
      </c>
      <c r="U33" s="662">
        <v>45657</v>
      </c>
      <c r="V33" s="663">
        <v>1</v>
      </c>
      <c r="W33" s="663">
        <f t="shared" si="47"/>
        <v>1</v>
      </c>
      <c r="X33" s="664">
        <f>IF(W33/V33&gt;=100%,100%,W33/V33)/4</f>
        <v>0.25</v>
      </c>
      <c r="Y33" s="666">
        <v>0.13</v>
      </c>
      <c r="Z33" s="666">
        <v>0.14000000000000001</v>
      </c>
      <c r="AA33" s="666"/>
      <c r="AB33" s="664"/>
      <c r="AC33" s="664"/>
      <c r="AD33" s="486">
        <v>72469850</v>
      </c>
      <c r="AE33" s="486">
        <v>108279954.45120001</v>
      </c>
      <c r="AF33" s="486">
        <v>113693952.14399999</v>
      </c>
      <c r="AG33" s="486">
        <v>122789468.39999999</v>
      </c>
      <c r="AH33" s="667">
        <v>56049732.5</v>
      </c>
      <c r="AI33" s="667"/>
      <c r="AJ33" s="670"/>
      <c r="AK33" s="670"/>
      <c r="AL33" s="664">
        <f t="shared" si="6"/>
        <v>0.77342139524229736</v>
      </c>
      <c r="AM33" s="664"/>
      <c r="AN33" s="664"/>
      <c r="AO33" s="664"/>
      <c r="AP33" s="667">
        <v>56049732.5</v>
      </c>
      <c r="AQ33" s="669"/>
      <c r="AR33" s="670"/>
      <c r="AS33" s="670"/>
      <c r="AT33" s="664">
        <f t="shared" si="7"/>
        <v>0.77342139524229736</v>
      </c>
      <c r="AU33" s="671"/>
      <c r="AV33" s="671"/>
      <c r="AW33" s="671"/>
      <c r="AX33" s="672">
        <f t="shared" si="48"/>
        <v>0</v>
      </c>
      <c r="AY33" s="672"/>
      <c r="AZ33" s="672"/>
      <c r="BA33" s="672"/>
      <c r="BB33" s="672"/>
      <c r="BC33" s="672"/>
      <c r="BD33" s="672"/>
      <c r="BE33" s="672"/>
      <c r="BF33" s="664" t="e">
        <f t="shared" si="49"/>
        <v>#DIV/0!</v>
      </c>
      <c r="BG33" s="664"/>
      <c r="BH33" s="664"/>
      <c r="BI33" s="664"/>
      <c r="BJ33" s="486">
        <f t="shared" si="3"/>
        <v>417233224.99519998</v>
      </c>
      <c r="BK33" s="667">
        <f t="shared" si="4"/>
        <v>56049732.5</v>
      </c>
      <c r="BL33" s="664">
        <f t="shared" si="10"/>
        <v>0.13433669502385584</v>
      </c>
      <c r="BM33" s="667">
        <f t="shared" si="11"/>
        <v>56049732.5</v>
      </c>
      <c r="BN33" s="660">
        <f t="shared" si="12"/>
        <v>0.13433669502385584</v>
      </c>
      <c r="BO33" s="673"/>
      <c r="BP33" s="673" t="s">
        <v>2196</v>
      </c>
      <c r="BQ33" s="673"/>
      <c r="BR33" s="675" t="s">
        <v>18</v>
      </c>
    </row>
    <row r="34" spans="1:70" ht="35.25" customHeight="1" x14ac:dyDescent="0.35">
      <c r="A34" s="656" t="s">
        <v>2204</v>
      </c>
      <c r="B34" s="656" t="s">
        <v>2198</v>
      </c>
      <c r="C34" s="715" t="s">
        <v>1717</v>
      </c>
      <c r="D34" s="715"/>
      <c r="E34" s="716">
        <v>100</v>
      </c>
      <c r="F34" s="716">
        <v>100</v>
      </c>
      <c r="G34" s="716">
        <v>100</v>
      </c>
      <c r="H34" s="659"/>
      <c r="I34" s="659"/>
      <c r="J34" s="659"/>
      <c r="K34" s="659"/>
      <c r="L34" s="659"/>
      <c r="M34" s="659"/>
      <c r="N34" s="659"/>
      <c r="O34" s="659"/>
      <c r="P34" s="690"/>
      <c r="Q34" s="690">
        <f>IF((I34+M34)/E34&gt;=100%,100%,(I34+M34)/E34)</f>
        <v>0</v>
      </c>
      <c r="R34" s="690">
        <f>IF((J34+N34)/F34&gt;=100%,100%,(J34+N34)/F34)</f>
        <v>0</v>
      </c>
      <c r="S34" s="690">
        <f>IF((K34+O34)/G34&gt;=100%,100%,(K34+O34)/G34)</f>
        <v>0</v>
      </c>
      <c r="T34" s="661" t="s">
        <v>2172</v>
      </c>
      <c r="U34" s="662">
        <v>45657</v>
      </c>
      <c r="V34" s="663">
        <v>100</v>
      </c>
      <c r="W34" s="663">
        <f t="shared" si="47"/>
        <v>0</v>
      </c>
      <c r="X34" s="664">
        <f>IF(W34/V34&gt;=100%,100%,W34/V34)</f>
        <v>0</v>
      </c>
      <c r="Y34" s="666">
        <v>0.12</v>
      </c>
      <c r="Z34" s="666"/>
      <c r="AA34" s="666"/>
      <c r="AB34" s="664"/>
      <c r="AC34" s="664"/>
      <c r="AD34" s="486">
        <v>0</v>
      </c>
      <c r="AE34" s="486">
        <v>61301770</v>
      </c>
      <c r="AF34" s="486">
        <v>64366858.5</v>
      </c>
      <c r="AG34" s="486">
        <v>69516207.180000007</v>
      </c>
      <c r="AH34" s="667">
        <v>0</v>
      </c>
      <c r="AI34" s="667"/>
      <c r="AJ34" s="670"/>
      <c r="AK34" s="670"/>
      <c r="AL34" s="664"/>
      <c r="AM34" s="664"/>
      <c r="AN34" s="664"/>
      <c r="AO34" s="664"/>
      <c r="AP34" s="667">
        <v>0</v>
      </c>
      <c r="AQ34" s="669"/>
      <c r="AR34" s="670"/>
      <c r="AS34" s="670"/>
      <c r="AT34" s="664"/>
      <c r="AU34" s="671"/>
      <c r="AV34" s="671"/>
      <c r="AW34" s="671"/>
      <c r="AX34" s="672">
        <f t="shared" si="48"/>
        <v>0</v>
      </c>
      <c r="AY34" s="672"/>
      <c r="AZ34" s="672"/>
      <c r="BA34" s="672"/>
      <c r="BB34" s="672"/>
      <c r="BC34" s="672"/>
      <c r="BD34" s="672"/>
      <c r="BE34" s="672"/>
      <c r="BF34" s="664" t="e">
        <f t="shared" si="49"/>
        <v>#DIV/0!</v>
      </c>
      <c r="BG34" s="664"/>
      <c r="BH34" s="664"/>
      <c r="BI34" s="664"/>
      <c r="BJ34" s="486">
        <f t="shared" si="3"/>
        <v>195184835.68000001</v>
      </c>
      <c r="BK34" s="667">
        <f t="shared" si="4"/>
        <v>0</v>
      </c>
      <c r="BL34" s="664">
        <f t="shared" si="10"/>
        <v>0</v>
      </c>
      <c r="BM34" s="667">
        <f t="shared" si="11"/>
        <v>0</v>
      </c>
      <c r="BN34" s="660">
        <f t="shared" si="12"/>
        <v>0</v>
      </c>
      <c r="BO34" s="673"/>
      <c r="BP34" s="673" t="s">
        <v>2196</v>
      </c>
      <c r="BQ34" s="673"/>
      <c r="BR34" s="579" t="s">
        <v>18</v>
      </c>
    </row>
    <row r="35" spans="1:70" ht="81.75" customHeight="1" x14ac:dyDescent="0.35">
      <c r="A35" s="656" t="s">
        <v>2205</v>
      </c>
      <c r="B35" s="656" t="s">
        <v>2206</v>
      </c>
      <c r="C35" s="715" t="s">
        <v>1717</v>
      </c>
      <c r="D35" s="715">
        <v>100</v>
      </c>
      <c r="E35" s="716">
        <v>100</v>
      </c>
      <c r="F35" s="716">
        <v>100</v>
      </c>
      <c r="G35" s="716">
        <v>100</v>
      </c>
      <c r="H35" s="659">
        <v>100</v>
      </c>
      <c r="I35" s="659"/>
      <c r="J35" s="659"/>
      <c r="K35" s="659"/>
      <c r="L35" s="659"/>
      <c r="M35" s="659"/>
      <c r="N35" s="659"/>
      <c r="O35" s="659"/>
      <c r="P35" s="664">
        <f t="shared" ref="P35:S36" si="52">IF((H35+L35)/D35&gt;=100%,100%,(H35+L35)/D35)</f>
        <v>1</v>
      </c>
      <c r="Q35" s="690">
        <f t="shared" si="52"/>
        <v>0</v>
      </c>
      <c r="R35" s="690">
        <f t="shared" si="52"/>
        <v>0</v>
      </c>
      <c r="S35" s="690">
        <f t="shared" si="52"/>
        <v>0</v>
      </c>
      <c r="T35" s="661" t="s">
        <v>2207</v>
      </c>
      <c r="U35" s="662">
        <v>45657</v>
      </c>
      <c r="V35" s="663">
        <v>100</v>
      </c>
      <c r="W35" s="663">
        <f t="shared" si="47"/>
        <v>100</v>
      </c>
      <c r="X35" s="664">
        <f>IF(W35/V35&gt;=100%,100%,W35/V35)/4</f>
        <v>0.25</v>
      </c>
      <c r="Y35" s="666">
        <v>0.12</v>
      </c>
      <c r="Z35" s="666">
        <v>0.14000000000000001</v>
      </c>
      <c r="AA35" s="666"/>
      <c r="AB35" s="664"/>
      <c r="AC35" s="664"/>
      <c r="AD35" s="486">
        <v>149571271.86000001</v>
      </c>
      <c r="AE35" s="486">
        <v>136535280.203392</v>
      </c>
      <c r="AF35" s="486">
        <v>143362044.30087599</v>
      </c>
      <c r="AG35" s="486">
        <v>154831007.79410002</v>
      </c>
      <c r="AH35" s="667">
        <v>149571271.5</v>
      </c>
      <c r="AI35" s="667"/>
      <c r="AJ35" s="670"/>
      <c r="AK35" s="670"/>
      <c r="AL35" s="664">
        <f t="shared" si="6"/>
        <v>0.99999999759312064</v>
      </c>
      <c r="AM35" s="664"/>
      <c r="AN35" s="664"/>
      <c r="AO35" s="664"/>
      <c r="AP35" s="667">
        <v>149571271.5</v>
      </c>
      <c r="AQ35" s="669"/>
      <c r="AR35" s="670"/>
      <c r="AS35" s="670"/>
      <c r="AT35" s="664">
        <f t="shared" si="7"/>
        <v>0.99999999759312064</v>
      </c>
      <c r="AU35" s="671"/>
      <c r="AV35" s="671"/>
      <c r="AW35" s="671"/>
      <c r="AX35" s="672">
        <f t="shared" si="48"/>
        <v>0</v>
      </c>
      <c r="AY35" s="672"/>
      <c r="AZ35" s="672"/>
      <c r="BA35" s="672"/>
      <c r="BB35" s="672"/>
      <c r="BC35" s="672"/>
      <c r="BD35" s="672"/>
      <c r="BE35" s="672"/>
      <c r="BF35" s="664" t="e">
        <f t="shared" si="49"/>
        <v>#DIV/0!</v>
      </c>
      <c r="BG35" s="664"/>
      <c r="BH35" s="664"/>
      <c r="BI35" s="664"/>
      <c r="BJ35" s="486">
        <f t="shared" si="3"/>
        <v>584299604.15836811</v>
      </c>
      <c r="BK35" s="667">
        <f t="shared" si="4"/>
        <v>149571271.5</v>
      </c>
      <c r="BL35" s="664">
        <f t="shared" si="10"/>
        <v>0.25598386587210542</v>
      </c>
      <c r="BM35" s="667">
        <f t="shared" si="11"/>
        <v>149571271.5</v>
      </c>
      <c r="BN35" s="660">
        <f t="shared" si="12"/>
        <v>0.25598386587210542</v>
      </c>
      <c r="BO35" s="673"/>
      <c r="BP35" s="673" t="s">
        <v>2196</v>
      </c>
      <c r="BQ35" s="673"/>
      <c r="BR35" s="579" t="s">
        <v>18</v>
      </c>
    </row>
    <row r="36" spans="1:70" ht="58.5" customHeight="1" x14ac:dyDescent="0.35">
      <c r="A36" s="656" t="s">
        <v>2208</v>
      </c>
      <c r="B36" s="656" t="s">
        <v>2206</v>
      </c>
      <c r="C36" s="715" t="s">
        <v>1717</v>
      </c>
      <c r="D36" s="715">
        <v>100</v>
      </c>
      <c r="E36" s="716">
        <v>100</v>
      </c>
      <c r="F36" s="716">
        <v>100</v>
      </c>
      <c r="G36" s="716">
        <v>100</v>
      </c>
      <c r="H36" s="659">
        <v>100</v>
      </c>
      <c r="I36" s="659"/>
      <c r="J36" s="659"/>
      <c r="K36" s="659"/>
      <c r="L36" s="659"/>
      <c r="M36" s="659"/>
      <c r="N36" s="659"/>
      <c r="O36" s="659"/>
      <c r="P36" s="664">
        <f t="shared" si="52"/>
        <v>1</v>
      </c>
      <c r="Q36" s="690">
        <f t="shared" si="52"/>
        <v>0</v>
      </c>
      <c r="R36" s="690">
        <f t="shared" si="52"/>
        <v>0</v>
      </c>
      <c r="S36" s="690">
        <f t="shared" si="52"/>
        <v>0</v>
      </c>
      <c r="T36" s="661" t="s">
        <v>2209</v>
      </c>
      <c r="U36" s="662">
        <v>45657</v>
      </c>
      <c r="V36" s="663">
        <v>100</v>
      </c>
      <c r="W36" s="663">
        <f t="shared" si="47"/>
        <v>100</v>
      </c>
      <c r="X36" s="664">
        <f>IF(W36/V36&gt;=100%,100%,W36/V36)/4</f>
        <v>0.25</v>
      </c>
      <c r="Y36" s="666">
        <v>0.12</v>
      </c>
      <c r="Z36" s="666">
        <v>0.14000000000000001</v>
      </c>
      <c r="AA36" s="666"/>
      <c r="AB36" s="664"/>
      <c r="AC36" s="664"/>
      <c r="AD36" s="486">
        <v>57674778.860000007</v>
      </c>
      <c r="AE36" s="486">
        <v>110383361.55000001</v>
      </c>
      <c r="AF36" s="486">
        <v>115902529.62750001</v>
      </c>
      <c r="AG36" s="486">
        <v>125174731.99770002</v>
      </c>
      <c r="AH36" s="667">
        <v>57674778.5</v>
      </c>
      <c r="AI36" s="667"/>
      <c r="AJ36" s="670"/>
      <c r="AK36" s="670"/>
      <c r="AL36" s="664">
        <f t="shared" si="6"/>
        <v>0.99999999375810333</v>
      </c>
      <c r="AM36" s="664"/>
      <c r="AN36" s="664"/>
      <c r="AO36" s="664"/>
      <c r="AP36" s="667">
        <v>57674778.5</v>
      </c>
      <c r="AQ36" s="669"/>
      <c r="AR36" s="670"/>
      <c r="AS36" s="670"/>
      <c r="AT36" s="664">
        <f t="shared" si="7"/>
        <v>0.99999999375810333</v>
      </c>
      <c r="AU36" s="671"/>
      <c r="AV36" s="671"/>
      <c r="AW36" s="671"/>
      <c r="AX36" s="672">
        <f t="shared" si="48"/>
        <v>0</v>
      </c>
      <c r="AY36" s="672"/>
      <c r="AZ36" s="672"/>
      <c r="BA36" s="672"/>
      <c r="BB36" s="672"/>
      <c r="BC36" s="672"/>
      <c r="BD36" s="672"/>
      <c r="BE36" s="672"/>
      <c r="BF36" s="664" t="e">
        <f t="shared" si="49"/>
        <v>#DIV/0!</v>
      </c>
      <c r="BG36" s="664"/>
      <c r="BH36" s="664"/>
      <c r="BI36" s="664"/>
      <c r="BJ36" s="486">
        <f t="shared" si="3"/>
        <v>409135402.03520006</v>
      </c>
      <c r="BK36" s="667">
        <f t="shared" si="4"/>
        <v>57674778.5</v>
      </c>
      <c r="BL36" s="664">
        <f t="shared" si="10"/>
        <v>0.14096746019313658</v>
      </c>
      <c r="BM36" s="667">
        <f t="shared" si="11"/>
        <v>57674778.5</v>
      </c>
      <c r="BN36" s="660">
        <f t="shared" si="12"/>
        <v>0.14096746019313658</v>
      </c>
      <c r="BO36" s="673"/>
      <c r="BP36" s="673" t="s">
        <v>2196</v>
      </c>
      <c r="BQ36" s="673"/>
      <c r="BR36" s="675" t="s">
        <v>2188</v>
      </c>
    </row>
    <row r="37" spans="1:70" ht="50.25" customHeight="1" x14ac:dyDescent="0.35">
      <c r="A37" s="656" t="s">
        <v>2210</v>
      </c>
      <c r="B37" s="656" t="s">
        <v>2211</v>
      </c>
      <c r="C37" s="715" t="s">
        <v>2163</v>
      </c>
      <c r="D37" s="715">
        <v>2</v>
      </c>
      <c r="E37" s="716">
        <v>2</v>
      </c>
      <c r="F37" s="716">
        <v>2</v>
      </c>
      <c r="G37" s="716">
        <v>2</v>
      </c>
      <c r="H37" s="659">
        <v>2</v>
      </c>
      <c r="I37" s="659"/>
      <c r="J37" s="659"/>
      <c r="K37" s="659"/>
      <c r="L37" s="659"/>
      <c r="M37" s="659"/>
      <c r="N37" s="659"/>
      <c r="O37" s="659"/>
      <c r="P37" s="664">
        <f>IF((H37+L37)/D37&gt;=100%,100%,(H37+L37)/D37)</f>
        <v>1</v>
      </c>
      <c r="Q37" s="690">
        <f>IF((I37+M37)/E37&gt;=100%,100%,(I37+M37)/E37)</f>
        <v>0</v>
      </c>
      <c r="R37" s="690">
        <f>IF((J37+N37)/F37&gt;=100%,100%,(J37+N37)/F37)</f>
        <v>0</v>
      </c>
      <c r="S37" s="690">
        <f>IF((K37+O37)/G37&gt;=100%,100%,(K37+O37)/G37)</f>
        <v>0</v>
      </c>
      <c r="T37" s="661" t="s">
        <v>2212</v>
      </c>
      <c r="U37" s="662">
        <v>45657</v>
      </c>
      <c r="V37" s="663">
        <v>2</v>
      </c>
      <c r="W37" s="663">
        <f t="shared" si="47"/>
        <v>2</v>
      </c>
      <c r="X37" s="664">
        <f>IF(W37/V37&gt;=100%,100%,W37/V37)/4</f>
        <v>0.25</v>
      </c>
      <c r="Y37" s="666">
        <v>0.12</v>
      </c>
      <c r="Z37" s="666">
        <v>0.14000000000000001</v>
      </c>
      <c r="AA37" s="666"/>
      <c r="AB37" s="664"/>
      <c r="AC37" s="664"/>
      <c r="AD37" s="486">
        <v>330901490</v>
      </c>
      <c r="AE37" s="486">
        <v>378464774.10000002</v>
      </c>
      <c r="AF37" s="486">
        <v>397388012.82499999</v>
      </c>
      <c r="AG37" s="486">
        <v>429179054.27499998</v>
      </c>
      <c r="AH37" s="667">
        <v>329329841</v>
      </c>
      <c r="AI37" s="667"/>
      <c r="AJ37" s="670"/>
      <c r="AK37" s="670"/>
      <c r="AL37" s="664">
        <f t="shared" si="6"/>
        <v>0.99525040216651794</v>
      </c>
      <c r="AM37" s="664"/>
      <c r="AN37" s="664"/>
      <c r="AO37" s="664"/>
      <c r="AP37" s="667">
        <v>329329841</v>
      </c>
      <c r="AQ37" s="669"/>
      <c r="AR37" s="670"/>
      <c r="AS37" s="670"/>
      <c r="AT37" s="664">
        <f t="shared" si="7"/>
        <v>0.99525040216651794</v>
      </c>
      <c r="AU37" s="671"/>
      <c r="AV37" s="671"/>
      <c r="AW37" s="671"/>
      <c r="AX37" s="672">
        <f t="shared" si="48"/>
        <v>0</v>
      </c>
      <c r="AY37" s="672"/>
      <c r="AZ37" s="672"/>
      <c r="BA37" s="672"/>
      <c r="BB37" s="672"/>
      <c r="BC37" s="672"/>
      <c r="BD37" s="672"/>
      <c r="BE37" s="672"/>
      <c r="BF37" s="664" t="e">
        <f t="shared" si="49"/>
        <v>#DIV/0!</v>
      </c>
      <c r="BG37" s="664"/>
      <c r="BH37" s="664"/>
      <c r="BI37" s="664"/>
      <c r="BJ37" s="486">
        <f t="shared" si="3"/>
        <v>1535933331.1999998</v>
      </c>
      <c r="BK37" s="667">
        <f t="shared" si="4"/>
        <v>329329841</v>
      </c>
      <c r="BL37" s="664">
        <f t="shared" si="10"/>
        <v>0.21441675514828495</v>
      </c>
      <c r="BM37" s="667">
        <f t="shared" si="11"/>
        <v>329329841</v>
      </c>
      <c r="BN37" s="660">
        <f t="shared" si="12"/>
        <v>0.21441675514828495</v>
      </c>
      <c r="BO37" s="673"/>
      <c r="BP37" s="673" t="s">
        <v>2196</v>
      </c>
      <c r="BQ37" s="673"/>
      <c r="BR37" s="675" t="s">
        <v>18</v>
      </c>
    </row>
    <row r="38" spans="1:70" ht="26" x14ac:dyDescent="0.35">
      <c r="A38" s="626" t="s">
        <v>2213</v>
      </c>
      <c r="B38" s="626"/>
      <c r="C38" s="627"/>
      <c r="D38" s="627"/>
      <c r="E38" s="628"/>
      <c r="F38" s="628"/>
      <c r="G38" s="628"/>
      <c r="H38" s="628"/>
      <c r="I38" s="628"/>
      <c r="J38" s="628"/>
      <c r="K38" s="628"/>
      <c r="L38" s="628"/>
      <c r="M38" s="628"/>
      <c r="N38" s="628"/>
      <c r="O38" s="628"/>
      <c r="P38" s="629">
        <f>+(P39*Z39)</f>
        <v>1</v>
      </c>
      <c r="Q38" s="629">
        <f>+SUMPRODUCT(Q40:Q43,AA40:AA43)</f>
        <v>0</v>
      </c>
      <c r="R38" s="629">
        <f>+SUMPRODUCT(R40:R43,AB40:AB43)</f>
        <v>0</v>
      </c>
      <c r="S38" s="629">
        <f>+SUMPRODUCT(S40:S43,AC40:AC43)</f>
        <v>0</v>
      </c>
      <c r="T38" s="717"/>
      <c r="U38" s="629"/>
      <c r="V38" s="629"/>
      <c r="W38" s="629"/>
      <c r="X38" s="629">
        <f>+(X39*Z39)</f>
        <v>0.25</v>
      </c>
      <c r="Y38" s="629">
        <v>0.5</v>
      </c>
      <c r="Z38" s="629">
        <v>0.5</v>
      </c>
      <c r="AA38" s="629"/>
      <c r="AB38" s="629"/>
      <c r="AC38" s="629"/>
      <c r="AD38" s="712">
        <f>+AD39</f>
        <v>911022779.39999998</v>
      </c>
      <c r="AE38" s="712">
        <f t="shared" ref="AE38:AK38" si="53">+AE39</f>
        <v>862333796.83428001</v>
      </c>
      <c r="AF38" s="712">
        <f t="shared" si="53"/>
        <v>905450486.34746981</v>
      </c>
      <c r="AG38" s="712">
        <f t="shared" si="53"/>
        <v>977886525.33633006</v>
      </c>
      <c r="AH38" s="633">
        <f t="shared" si="53"/>
        <v>872010110.5999999</v>
      </c>
      <c r="AI38" s="633">
        <f t="shared" si="53"/>
        <v>0</v>
      </c>
      <c r="AJ38" s="633">
        <f t="shared" si="53"/>
        <v>0</v>
      </c>
      <c r="AK38" s="633">
        <f t="shared" si="53"/>
        <v>0</v>
      </c>
      <c r="AL38" s="629">
        <f t="shared" si="6"/>
        <v>0.95717706551125559</v>
      </c>
      <c r="AM38" s="629"/>
      <c r="AN38" s="629"/>
      <c r="AO38" s="629"/>
      <c r="AP38" s="633">
        <f t="shared" ref="AP38:AS38" si="54">+AP39</f>
        <v>833642762.66884995</v>
      </c>
      <c r="AQ38" s="633">
        <f t="shared" si="54"/>
        <v>0</v>
      </c>
      <c r="AR38" s="633">
        <f t="shared" si="54"/>
        <v>0</v>
      </c>
      <c r="AS38" s="633">
        <f t="shared" si="54"/>
        <v>0</v>
      </c>
      <c r="AT38" s="629">
        <f t="shared" si="7"/>
        <v>0.91506247869881741</v>
      </c>
      <c r="AU38" s="637"/>
      <c r="AV38" s="637"/>
      <c r="AW38" s="637"/>
      <c r="AX38" s="638">
        <f t="shared" ref="AX38:BE38" si="55">+AX39</f>
        <v>38367347.93114996</v>
      </c>
      <c r="AY38" s="638">
        <f t="shared" si="55"/>
        <v>0</v>
      </c>
      <c r="AZ38" s="638">
        <f t="shared" si="55"/>
        <v>0</v>
      </c>
      <c r="BA38" s="638">
        <f t="shared" si="55"/>
        <v>0</v>
      </c>
      <c r="BB38" s="638">
        <f t="shared" si="55"/>
        <v>0</v>
      </c>
      <c r="BC38" s="638">
        <f t="shared" si="55"/>
        <v>0</v>
      </c>
      <c r="BD38" s="638">
        <f t="shared" si="55"/>
        <v>0</v>
      </c>
      <c r="BE38" s="638">
        <f t="shared" si="55"/>
        <v>0</v>
      </c>
      <c r="BF38" s="629">
        <f t="shared" si="49"/>
        <v>0</v>
      </c>
      <c r="BG38" s="629"/>
      <c r="BH38" s="629"/>
      <c r="BI38" s="629"/>
      <c r="BJ38" s="633">
        <f t="shared" si="3"/>
        <v>3656693587.9180799</v>
      </c>
      <c r="BK38" s="633">
        <f t="shared" si="4"/>
        <v>872010110.5999999</v>
      </c>
      <c r="BL38" s="629">
        <f t="shared" si="10"/>
        <v>0.2384695599000064</v>
      </c>
      <c r="BM38" s="633">
        <f t="shared" si="11"/>
        <v>833642762.66884995</v>
      </c>
      <c r="BN38" s="639">
        <f t="shared" si="12"/>
        <v>0.22797719924449023</v>
      </c>
      <c r="BO38" s="627"/>
      <c r="BP38" s="627"/>
      <c r="BQ38" s="627"/>
      <c r="BR38" s="713"/>
    </row>
    <row r="39" spans="1:70" s="640" customFormat="1" ht="44.25" customHeight="1" x14ac:dyDescent="0.35">
      <c r="A39" s="641" t="s">
        <v>2214</v>
      </c>
      <c r="B39" s="641"/>
      <c r="C39" s="642"/>
      <c r="D39" s="643"/>
      <c r="E39" s="644"/>
      <c r="F39" s="644"/>
      <c r="G39" s="644"/>
      <c r="H39" s="644"/>
      <c r="I39" s="644"/>
      <c r="J39" s="644"/>
      <c r="K39" s="644"/>
      <c r="L39" s="644"/>
      <c r="M39" s="644"/>
      <c r="N39" s="644"/>
      <c r="O39" s="644"/>
      <c r="P39" s="645">
        <f>+SUMPRODUCT(P40:P43,Z40:Z43)</f>
        <v>1</v>
      </c>
      <c r="Q39" s="645"/>
      <c r="R39" s="645"/>
      <c r="S39" s="645"/>
      <c r="T39" s="646"/>
      <c r="U39" s="641"/>
      <c r="V39" s="642"/>
      <c r="W39" s="642"/>
      <c r="X39" s="647">
        <f>+SUMPRODUCT(X40:X43,Y40:Y43)</f>
        <v>0.25</v>
      </c>
      <c r="Y39" s="645">
        <v>1</v>
      </c>
      <c r="Z39" s="645">
        <v>1</v>
      </c>
      <c r="AA39" s="645"/>
      <c r="AB39" s="645"/>
      <c r="AC39" s="645"/>
      <c r="AD39" s="648">
        <f>SUM(AD40:AD43)</f>
        <v>911022779.39999998</v>
      </c>
      <c r="AE39" s="648">
        <f t="shared" ref="AE39:AK39" si="56">SUM(AE40:AE43)</f>
        <v>862333796.83428001</v>
      </c>
      <c r="AF39" s="648">
        <f t="shared" si="56"/>
        <v>905450486.34746981</v>
      </c>
      <c r="AG39" s="648">
        <f t="shared" si="56"/>
        <v>977886525.33633006</v>
      </c>
      <c r="AH39" s="648">
        <f t="shared" si="56"/>
        <v>872010110.5999999</v>
      </c>
      <c r="AI39" s="648">
        <f t="shared" si="56"/>
        <v>0</v>
      </c>
      <c r="AJ39" s="648">
        <f t="shared" si="56"/>
        <v>0</v>
      </c>
      <c r="AK39" s="648">
        <f t="shared" si="56"/>
        <v>0</v>
      </c>
      <c r="AL39" s="649">
        <f t="shared" si="6"/>
        <v>0.95717706551125559</v>
      </c>
      <c r="AM39" s="650"/>
      <c r="AN39" s="650"/>
      <c r="AO39" s="650"/>
      <c r="AP39" s="651">
        <f t="shared" ref="AP39:AS39" si="57">SUM(AP40:AP43)</f>
        <v>833642762.66884995</v>
      </c>
      <c r="AQ39" s="651">
        <f t="shared" si="57"/>
        <v>0</v>
      </c>
      <c r="AR39" s="651">
        <f t="shared" si="57"/>
        <v>0</v>
      </c>
      <c r="AS39" s="651">
        <f t="shared" si="57"/>
        <v>0</v>
      </c>
      <c r="AT39" s="645">
        <f t="shared" si="7"/>
        <v>0.91506247869881741</v>
      </c>
      <c r="AU39" s="652"/>
      <c r="AV39" s="652"/>
      <c r="AW39" s="652"/>
      <c r="AX39" s="653">
        <f t="shared" ref="AX39:BE39" si="58">SUM(AX40:AX43)</f>
        <v>38367347.93114996</v>
      </c>
      <c r="AY39" s="653">
        <f t="shared" si="58"/>
        <v>0</v>
      </c>
      <c r="AZ39" s="653">
        <f t="shared" si="58"/>
        <v>0</v>
      </c>
      <c r="BA39" s="653">
        <f t="shared" si="58"/>
        <v>0</v>
      </c>
      <c r="BB39" s="653">
        <f t="shared" si="58"/>
        <v>0</v>
      </c>
      <c r="BC39" s="653">
        <f t="shared" si="58"/>
        <v>0</v>
      </c>
      <c r="BD39" s="653">
        <f t="shared" si="58"/>
        <v>0</v>
      </c>
      <c r="BE39" s="653">
        <f t="shared" si="58"/>
        <v>0</v>
      </c>
      <c r="BF39" s="654"/>
      <c r="BG39" s="654"/>
      <c r="BH39" s="654"/>
      <c r="BI39" s="654"/>
      <c r="BJ39" s="648">
        <f t="shared" si="3"/>
        <v>3656693587.9180799</v>
      </c>
      <c r="BK39" s="648">
        <f t="shared" si="4"/>
        <v>872010110.5999999</v>
      </c>
      <c r="BL39" s="645">
        <f t="shared" si="10"/>
        <v>0.2384695599000064</v>
      </c>
      <c r="BM39" s="648">
        <f t="shared" si="11"/>
        <v>833642762.66884995</v>
      </c>
      <c r="BN39" s="643">
        <f t="shared" si="12"/>
        <v>0.22797719924449023</v>
      </c>
      <c r="BO39" s="655"/>
      <c r="BP39" s="655"/>
      <c r="BQ39" s="655"/>
      <c r="BR39" s="687"/>
    </row>
    <row r="40" spans="1:70" ht="66.75" customHeight="1" x14ac:dyDescent="0.35">
      <c r="A40" s="656" t="s">
        <v>2084</v>
      </c>
      <c r="B40" s="656" t="s">
        <v>2215</v>
      </c>
      <c r="C40" s="487" t="s">
        <v>1717</v>
      </c>
      <c r="D40" s="487">
        <v>100</v>
      </c>
      <c r="E40" s="716">
        <v>100</v>
      </c>
      <c r="F40" s="716">
        <v>100</v>
      </c>
      <c r="G40" s="716">
        <v>100</v>
      </c>
      <c r="H40" s="659">
        <v>100</v>
      </c>
      <c r="I40" s="659"/>
      <c r="J40" s="659"/>
      <c r="K40" s="659"/>
      <c r="L40" s="659"/>
      <c r="M40" s="659"/>
      <c r="N40" s="659"/>
      <c r="O40" s="659"/>
      <c r="P40" s="660">
        <f t="shared" ref="P40:S43" si="59">IF((H40+L40)/D40&gt;=100%,100%,(H40+L40)/D40)</f>
        <v>1</v>
      </c>
      <c r="Q40" s="660">
        <f t="shared" si="59"/>
        <v>0</v>
      </c>
      <c r="R40" s="660">
        <f t="shared" si="59"/>
        <v>0</v>
      </c>
      <c r="S40" s="660">
        <f t="shared" si="59"/>
        <v>0</v>
      </c>
      <c r="T40" s="661" t="s">
        <v>2216</v>
      </c>
      <c r="U40" s="662">
        <v>45657</v>
      </c>
      <c r="V40" s="663">
        <v>100</v>
      </c>
      <c r="W40" s="663">
        <f>SUM(H40:N40)</f>
        <v>100</v>
      </c>
      <c r="X40" s="664">
        <f>IF(W40/V40&gt;=100%,100%,W40/V40)/4</f>
        <v>0.25</v>
      </c>
      <c r="Y40" s="666">
        <v>0.25</v>
      </c>
      <c r="Z40" s="666">
        <v>0.25</v>
      </c>
      <c r="AA40" s="666"/>
      <c r="AB40" s="664"/>
      <c r="AC40" s="664"/>
      <c r="AD40" s="486">
        <v>54733723.399999999</v>
      </c>
      <c r="AE40" s="486">
        <v>55007391.614999995</v>
      </c>
      <c r="AF40" s="486">
        <v>57757761.195749998</v>
      </c>
      <c r="AG40" s="486">
        <v>62378382.091410004</v>
      </c>
      <c r="AH40" s="667">
        <v>51267252</v>
      </c>
      <c r="AI40" s="667"/>
      <c r="AJ40" s="670"/>
      <c r="AK40" s="670"/>
      <c r="AL40" s="664">
        <f t="shared" si="6"/>
        <v>0.93666662553419489</v>
      </c>
      <c r="AM40" s="664"/>
      <c r="AN40" s="664"/>
      <c r="AO40" s="664"/>
      <c r="AP40" s="667">
        <v>51267252</v>
      </c>
      <c r="AQ40" s="669"/>
      <c r="AR40" s="670"/>
      <c r="AS40" s="670"/>
      <c r="AT40" s="664">
        <f t="shared" si="7"/>
        <v>0.93666662553419489</v>
      </c>
      <c r="AU40" s="671"/>
      <c r="AV40" s="671"/>
      <c r="AW40" s="671"/>
      <c r="AX40" s="672">
        <f t="shared" ref="AX40:AX43" si="60">+AH40-AP40</f>
        <v>0</v>
      </c>
      <c r="AY40" s="672"/>
      <c r="AZ40" s="672"/>
      <c r="BA40" s="672"/>
      <c r="BB40" s="672"/>
      <c r="BC40" s="672"/>
      <c r="BD40" s="672"/>
      <c r="BE40" s="672"/>
      <c r="BF40" s="664" t="e">
        <f t="shared" ref="BF40:BF46" si="61">+BB40/AX40</f>
        <v>#DIV/0!</v>
      </c>
      <c r="BG40" s="664"/>
      <c r="BH40" s="664"/>
      <c r="BI40" s="664"/>
      <c r="BJ40" s="486">
        <f t="shared" si="3"/>
        <v>229877258.30215999</v>
      </c>
      <c r="BK40" s="667">
        <f t="shared" si="4"/>
        <v>51267252</v>
      </c>
      <c r="BL40" s="664">
        <f t="shared" si="10"/>
        <v>0.22302011246633299</v>
      </c>
      <c r="BM40" s="667">
        <f t="shared" si="11"/>
        <v>51267252</v>
      </c>
      <c r="BN40" s="660">
        <f t="shared" si="12"/>
        <v>0.22302011246633299</v>
      </c>
      <c r="BO40" s="673"/>
      <c r="BP40" s="673" t="s">
        <v>2196</v>
      </c>
      <c r="BQ40" s="673" t="s">
        <v>2215</v>
      </c>
      <c r="BR40" s="579" t="s">
        <v>2217</v>
      </c>
    </row>
    <row r="41" spans="1:70" ht="72.75" customHeight="1" x14ac:dyDescent="0.35">
      <c r="A41" s="656" t="s">
        <v>2085</v>
      </c>
      <c r="B41" s="656" t="s">
        <v>2215</v>
      </c>
      <c r="C41" s="487" t="s">
        <v>1717</v>
      </c>
      <c r="D41" s="487">
        <v>100</v>
      </c>
      <c r="E41" s="487">
        <v>100</v>
      </c>
      <c r="F41" s="487">
        <v>100</v>
      </c>
      <c r="G41" s="487">
        <v>100</v>
      </c>
      <c r="H41" s="659">
        <v>100</v>
      </c>
      <c r="I41" s="664"/>
      <c r="J41" s="664"/>
      <c r="K41" s="664"/>
      <c r="L41" s="659"/>
      <c r="M41" s="659"/>
      <c r="N41" s="659"/>
      <c r="O41" s="659"/>
      <c r="P41" s="660">
        <f t="shared" si="59"/>
        <v>1</v>
      </c>
      <c r="Q41" s="660">
        <f t="shared" si="59"/>
        <v>0</v>
      </c>
      <c r="R41" s="660">
        <f t="shared" si="59"/>
        <v>0</v>
      </c>
      <c r="S41" s="660">
        <f t="shared" si="59"/>
        <v>0</v>
      </c>
      <c r="T41" s="661" t="s">
        <v>2441</v>
      </c>
      <c r="U41" s="662">
        <v>45657</v>
      </c>
      <c r="V41" s="663">
        <v>100</v>
      </c>
      <c r="W41" s="663">
        <f>SUM(H41:N41)</f>
        <v>100</v>
      </c>
      <c r="X41" s="664">
        <f>IF(W41/V41&gt;=100%,100%,W41/V41)/4</f>
        <v>0.25</v>
      </c>
      <c r="Y41" s="666">
        <v>0.25</v>
      </c>
      <c r="Z41" s="666">
        <v>0.25</v>
      </c>
      <c r="AA41" s="666"/>
      <c r="AB41" s="664"/>
      <c r="AC41" s="664"/>
      <c r="AD41" s="486">
        <v>616506898</v>
      </c>
      <c r="AE41" s="486">
        <v>593680099.83928001</v>
      </c>
      <c r="AF41" s="486">
        <v>623364104.50271988</v>
      </c>
      <c r="AG41" s="486">
        <v>673233232.94400001</v>
      </c>
      <c r="AH41" s="667">
        <v>590503467.5999999</v>
      </c>
      <c r="AI41" s="667"/>
      <c r="AJ41" s="670"/>
      <c r="AK41" s="670"/>
      <c r="AL41" s="664">
        <f t="shared" si="6"/>
        <v>0.95782134719926504</v>
      </c>
      <c r="AM41" s="664"/>
      <c r="AN41" s="664"/>
      <c r="AO41" s="664"/>
      <c r="AP41" s="667">
        <v>558707299.66884995</v>
      </c>
      <c r="AQ41" s="669"/>
      <c r="AR41" s="670"/>
      <c r="AS41" s="670"/>
      <c r="AT41" s="664">
        <f t="shared" si="7"/>
        <v>0.90624663159705632</v>
      </c>
      <c r="AU41" s="671"/>
      <c r="AV41" s="671"/>
      <c r="AW41" s="671"/>
      <c r="AX41" s="672">
        <f t="shared" si="60"/>
        <v>31796167.93114996</v>
      </c>
      <c r="AY41" s="672"/>
      <c r="AZ41" s="672"/>
      <c r="BA41" s="672"/>
      <c r="BB41" s="672"/>
      <c r="BC41" s="672"/>
      <c r="BD41" s="672"/>
      <c r="BE41" s="672"/>
      <c r="BF41" s="664">
        <f t="shared" si="61"/>
        <v>0</v>
      </c>
      <c r="BG41" s="664"/>
      <c r="BH41" s="664"/>
      <c r="BI41" s="664"/>
      <c r="BJ41" s="486">
        <f t="shared" si="3"/>
        <v>2506784335.2860003</v>
      </c>
      <c r="BK41" s="667">
        <f t="shared" si="4"/>
        <v>590503467.5999999</v>
      </c>
      <c r="BL41" s="664">
        <f t="shared" si="10"/>
        <v>0.23556213404079257</v>
      </c>
      <c r="BM41" s="667">
        <f t="shared" si="11"/>
        <v>558707299.66884995</v>
      </c>
      <c r="BN41" s="660">
        <f t="shared" si="12"/>
        <v>0.22287808799679082</v>
      </c>
      <c r="BO41" s="673"/>
      <c r="BP41" s="673" t="s">
        <v>2196</v>
      </c>
      <c r="BQ41" s="673" t="s">
        <v>2215</v>
      </c>
      <c r="BR41" s="579" t="s">
        <v>2217</v>
      </c>
    </row>
    <row r="42" spans="1:70" ht="68.25" customHeight="1" x14ac:dyDescent="0.35">
      <c r="A42" s="656" t="s">
        <v>2081</v>
      </c>
      <c r="B42" s="656" t="s">
        <v>2215</v>
      </c>
      <c r="C42" s="487" t="s">
        <v>2218</v>
      </c>
      <c r="D42" s="487">
        <v>3</v>
      </c>
      <c r="E42" s="716">
        <v>3</v>
      </c>
      <c r="F42" s="716">
        <v>3</v>
      </c>
      <c r="G42" s="716">
        <v>3</v>
      </c>
      <c r="H42" s="659">
        <v>3</v>
      </c>
      <c r="I42" s="659"/>
      <c r="J42" s="659"/>
      <c r="K42" s="659"/>
      <c r="L42" s="659"/>
      <c r="M42" s="659"/>
      <c r="N42" s="659"/>
      <c r="O42" s="659"/>
      <c r="P42" s="660">
        <f t="shared" si="59"/>
        <v>1</v>
      </c>
      <c r="Q42" s="660">
        <f t="shared" si="59"/>
        <v>0</v>
      </c>
      <c r="R42" s="660">
        <f t="shared" si="59"/>
        <v>0</v>
      </c>
      <c r="S42" s="660">
        <f t="shared" si="59"/>
        <v>0</v>
      </c>
      <c r="T42" s="661" t="s">
        <v>2219</v>
      </c>
      <c r="U42" s="662">
        <v>45657</v>
      </c>
      <c r="V42" s="663">
        <f>+SUM(D42:G42)</f>
        <v>12</v>
      </c>
      <c r="W42" s="663">
        <f>SUM(H42:N42)</f>
        <v>3</v>
      </c>
      <c r="X42" s="664">
        <f>IF(W42/V42&gt;=100%,100%,W42/V42)</f>
        <v>0.25</v>
      </c>
      <c r="Y42" s="666">
        <v>0.25</v>
      </c>
      <c r="Z42" s="666">
        <v>0.25</v>
      </c>
      <c r="AA42" s="666"/>
      <c r="AB42" s="664"/>
      <c r="AC42" s="664"/>
      <c r="AD42" s="486">
        <v>182012545</v>
      </c>
      <c r="AE42" s="486">
        <v>162159470.97499996</v>
      </c>
      <c r="AF42" s="486">
        <v>170267444.52374998</v>
      </c>
      <c r="AG42" s="486">
        <v>183888840.08565</v>
      </c>
      <c r="AH42" s="667">
        <v>180005640</v>
      </c>
      <c r="AI42" s="667"/>
      <c r="AJ42" s="670"/>
      <c r="AK42" s="670"/>
      <c r="AL42" s="664">
        <f t="shared" si="6"/>
        <v>0.98897380947011093</v>
      </c>
      <c r="AM42" s="664"/>
      <c r="AN42" s="664"/>
      <c r="AO42" s="664"/>
      <c r="AP42" s="667">
        <v>180005640</v>
      </c>
      <c r="AQ42" s="669"/>
      <c r="AR42" s="670"/>
      <c r="AS42" s="670"/>
      <c r="AT42" s="664">
        <f t="shared" si="7"/>
        <v>0.98897380947011093</v>
      </c>
      <c r="AU42" s="671"/>
      <c r="AV42" s="671"/>
      <c r="AW42" s="671"/>
      <c r="AX42" s="672">
        <f t="shared" si="60"/>
        <v>0</v>
      </c>
      <c r="AY42" s="672"/>
      <c r="AZ42" s="672"/>
      <c r="BA42" s="672"/>
      <c r="BB42" s="672"/>
      <c r="BC42" s="672"/>
      <c r="BD42" s="672"/>
      <c r="BE42" s="672"/>
      <c r="BF42" s="664" t="e">
        <f t="shared" si="61"/>
        <v>#DIV/0!</v>
      </c>
      <c r="BG42" s="664"/>
      <c r="BH42" s="664"/>
      <c r="BI42" s="664"/>
      <c r="BJ42" s="486">
        <f t="shared" si="3"/>
        <v>698328300.58439994</v>
      </c>
      <c r="BK42" s="667">
        <f t="shared" si="4"/>
        <v>180005640</v>
      </c>
      <c r="BL42" s="664">
        <f t="shared" si="10"/>
        <v>0.25776649728982953</v>
      </c>
      <c r="BM42" s="667">
        <f t="shared" si="11"/>
        <v>180005640</v>
      </c>
      <c r="BN42" s="660">
        <f t="shared" si="12"/>
        <v>0.25776649728982953</v>
      </c>
      <c r="BO42" s="673"/>
      <c r="BP42" s="673" t="s">
        <v>2196</v>
      </c>
      <c r="BQ42" s="673" t="s">
        <v>2215</v>
      </c>
      <c r="BR42" s="579" t="s">
        <v>18</v>
      </c>
    </row>
    <row r="43" spans="1:70" ht="56.25" customHeight="1" x14ac:dyDescent="0.35">
      <c r="A43" s="656" t="s">
        <v>2092</v>
      </c>
      <c r="B43" s="656" t="s">
        <v>2220</v>
      </c>
      <c r="C43" s="487" t="s">
        <v>1717</v>
      </c>
      <c r="D43" s="487">
        <v>100</v>
      </c>
      <c r="E43" s="716">
        <v>100</v>
      </c>
      <c r="F43" s="716">
        <v>100</v>
      </c>
      <c r="G43" s="716">
        <v>100</v>
      </c>
      <c r="H43" s="659">
        <v>100</v>
      </c>
      <c r="I43" s="659"/>
      <c r="J43" s="659"/>
      <c r="K43" s="659"/>
      <c r="L43" s="659"/>
      <c r="M43" s="659"/>
      <c r="N43" s="659"/>
      <c r="O43" s="659"/>
      <c r="P43" s="660">
        <f t="shared" si="59"/>
        <v>1</v>
      </c>
      <c r="Q43" s="660">
        <f t="shared" si="59"/>
        <v>0</v>
      </c>
      <c r="R43" s="660">
        <f t="shared" si="59"/>
        <v>0</v>
      </c>
      <c r="S43" s="660">
        <f t="shared" si="59"/>
        <v>0</v>
      </c>
      <c r="T43" s="661" t="s">
        <v>2221</v>
      </c>
      <c r="U43" s="662">
        <v>45657</v>
      </c>
      <c r="V43" s="663">
        <v>100</v>
      </c>
      <c r="W43" s="663">
        <f>SUM(H43:N43)</f>
        <v>100</v>
      </c>
      <c r="X43" s="664">
        <f>IF(W43/V43&gt;=100%,100%,W43/V43)/4</f>
        <v>0.25</v>
      </c>
      <c r="Y43" s="666">
        <v>0.25</v>
      </c>
      <c r="Z43" s="666">
        <v>0.25</v>
      </c>
      <c r="AA43" s="666"/>
      <c r="AB43" s="664"/>
      <c r="AC43" s="664"/>
      <c r="AD43" s="486">
        <v>57769613</v>
      </c>
      <c r="AE43" s="486">
        <v>51486834.404999994</v>
      </c>
      <c r="AF43" s="486">
        <v>54061176.125249997</v>
      </c>
      <c r="AG43" s="486">
        <v>58386070.215269998</v>
      </c>
      <c r="AH43" s="667">
        <v>50233751</v>
      </c>
      <c r="AI43" s="667"/>
      <c r="AJ43" s="670"/>
      <c r="AK43" s="670"/>
      <c r="AL43" s="664">
        <f t="shared" si="6"/>
        <v>0.86955318533984294</v>
      </c>
      <c r="AM43" s="664"/>
      <c r="AN43" s="664"/>
      <c r="AO43" s="664"/>
      <c r="AP43" s="667">
        <v>43662571</v>
      </c>
      <c r="AQ43" s="669"/>
      <c r="AR43" s="670"/>
      <c r="AS43" s="670"/>
      <c r="AT43" s="664">
        <f t="shared" si="7"/>
        <v>0.75580514967271806</v>
      </c>
      <c r="AU43" s="671"/>
      <c r="AV43" s="671"/>
      <c r="AW43" s="671"/>
      <c r="AX43" s="672">
        <f t="shared" si="60"/>
        <v>6571180</v>
      </c>
      <c r="AY43" s="672"/>
      <c r="AZ43" s="672"/>
      <c r="BA43" s="672"/>
      <c r="BB43" s="672"/>
      <c r="BC43" s="672"/>
      <c r="BD43" s="672"/>
      <c r="BE43" s="672"/>
      <c r="BF43" s="664">
        <f t="shared" si="61"/>
        <v>0</v>
      </c>
      <c r="BG43" s="664"/>
      <c r="BH43" s="664"/>
      <c r="BI43" s="664"/>
      <c r="BJ43" s="486">
        <f t="shared" si="3"/>
        <v>221703693.74552</v>
      </c>
      <c r="BK43" s="667">
        <f t="shared" si="4"/>
        <v>50233751</v>
      </c>
      <c r="BL43" s="664">
        <f t="shared" si="10"/>
        <v>0.22658057766804834</v>
      </c>
      <c r="BM43" s="667">
        <f t="shared" si="11"/>
        <v>43662571</v>
      </c>
      <c r="BN43" s="660">
        <f t="shared" si="12"/>
        <v>0.19694110757630215</v>
      </c>
      <c r="BO43" s="673"/>
      <c r="BP43" s="673" t="s">
        <v>2196</v>
      </c>
      <c r="BQ43" s="673" t="s">
        <v>2220</v>
      </c>
      <c r="BR43" s="675" t="s">
        <v>18</v>
      </c>
    </row>
    <row r="44" spans="1:70" ht="35.5" customHeight="1" x14ac:dyDescent="0.35">
      <c r="A44" s="599" t="s">
        <v>2222</v>
      </c>
      <c r="B44" s="599"/>
      <c r="C44" s="600"/>
      <c r="D44" s="600"/>
      <c r="E44" s="601"/>
      <c r="F44" s="601"/>
      <c r="G44" s="601"/>
      <c r="H44" s="601"/>
      <c r="I44" s="601"/>
      <c r="J44" s="601"/>
      <c r="K44" s="601"/>
      <c r="L44" s="601"/>
      <c r="M44" s="601"/>
      <c r="N44" s="601"/>
      <c r="O44" s="601"/>
      <c r="P44" s="602">
        <f>+(P45*Z45)</f>
        <v>0.99524000000000012</v>
      </c>
      <c r="Q44" s="602" t="e">
        <f>+(Q45*AA45)</f>
        <v>#DIV/0!</v>
      </c>
      <c r="R44" s="602" t="e">
        <f>+(R45*AB45)</f>
        <v>#DIV/0!</v>
      </c>
      <c r="S44" s="602" t="e">
        <f>+(S45*AC45)</f>
        <v>#DIV/0!</v>
      </c>
      <c r="T44" s="604"/>
      <c r="U44" s="605"/>
      <c r="V44" s="718"/>
      <c r="W44" s="718"/>
      <c r="X44" s="607">
        <f>+(X45*Y45)</f>
        <v>0.21147425636303202</v>
      </c>
      <c r="Y44" s="607">
        <v>0.2</v>
      </c>
      <c r="Z44" s="607">
        <v>0.2</v>
      </c>
      <c r="AA44" s="607"/>
      <c r="AB44" s="607"/>
      <c r="AC44" s="607"/>
      <c r="AD44" s="608">
        <f t="shared" ref="AD44:AK44" si="62">+AD45</f>
        <v>15615833398.714951</v>
      </c>
      <c r="AE44" s="608">
        <f t="shared" si="62"/>
        <v>11668582568.955162</v>
      </c>
      <c r="AF44" s="608">
        <f t="shared" si="62"/>
        <v>12518343603.880131</v>
      </c>
      <c r="AG44" s="608">
        <f t="shared" si="62"/>
        <v>13911722749.04335</v>
      </c>
      <c r="AH44" s="608">
        <f t="shared" si="62"/>
        <v>15460920668.405849</v>
      </c>
      <c r="AI44" s="608">
        <f t="shared" si="62"/>
        <v>0</v>
      </c>
      <c r="AJ44" s="608">
        <f t="shared" si="62"/>
        <v>0</v>
      </c>
      <c r="AK44" s="608">
        <f t="shared" si="62"/>
        <v>0</v>
      </c>
      <c r="AL44" s="607">
        <f t="shared" si="6"/>
        <v>0.99007976543078069</v>
      </c>
      <c r="AM44" s="607"/>
      <c r="AN44" s="607"/>
      <c r="AO44" s="607"/>
      <c r="AP44" s="608">
        <f t="shared" ref="AP44:AS44" si="63">+AP45</f>
        <v>15048865040.405849</v>
      </c>
      <c r="AQ44" s="608">
        <f t="shared" si="63"/>
        <v>0</v>
      </c>
      <c r="AR44" s="608">
        <f t="shared" si="63"/>
        <v>0</v>
      </c>
      <c r="AS44" s="608">
        <f t="shared" si="63"/>
        <v>0</v>
      </c>
      <c r="AT44" s="607">
        <f t="shared" si="7"/>
        <v>0.96369272495211444</v>
      </c>
      <c r="AU44" s="609"/>
      <c r="AV44" s="609"/>
      <c r="AW44" s="609"/>
      <c r="AX44" s="610">
        <f t="shared" ref="AX44:BE44" si="64">+AX45</f>
        <v>412055628</v>
      </c>
      <c r="AY44" s="610">
        <f t="shared" si="64"/>
        <v>0</v>
      </c>
      <c r="AZ44" s="610">
        <f t="shared" si="64"/>
        <v>0</v>
      </c>
      <c r="BA44" s="610">
        <f t="shared" si="64"/>
        <v>0</v>
      </c>
      <c r="BB44" s="610">
        <f t="shared" si="64"/>
        <v>0</v>
      </c>
      <c r="BC44" s="610">
        <f t="shared" si="64"/>
        <v>0</v>
      </c>
      <c r="BD44" s="610">
        <f t="shared" si="64"/>
        <v>0</v>
      </c>
      <c r="BE44" s="610">
        <f t="shared" si="64"/>
        <v>0</v>
      </c>
      <c r="BF44" s="607">
        <f t="shared" si="61"/>
        <v>0</v>
      </c>
      <c r="BG44" s="607"/>
      <c r="BH44" s="607"/>
      <c r="BI44" s="607"/>
      <c r="BJ44" s="608">
        <f t="shared" si="3"/>
        <v>53714482320.593597</v>
      </c>
      <c r="BK44" s="608">
        <f t="shared" si="4"/>
        <v>15460920668.405849</v>
      </c>
      <c r="BL44" s="607">
        <f t="shared" si="10"/>
        <v>0.28783523549808626</v>
      </c>
      <c r="BM44" s="608">
        <f t="shared" si="11"/>
        <v>15048865040.405849</v>
      </c>
      <c r="BN44" s="602">
        <f t="shared" si="12"/>
        <v>0.28016401518285255</v>
      </c>
      <c r="BO44" s="600"/>
      <c r="BP44" s="600"/>
      <c r="BQ44" s="600"/>
      <c r="BR44" s="706"/>
    </row>
    <row r="45" spans="1:70" ht="30" customHeight="1" x14ac:dyDescent="0.35">
      <c r="A45" s="611" t="s">
        <v>2223</v>
      </c>
      <c r="B45" s="611"/>
      <c r="C45" s="625"/>
      <c r="D45" s="625"/>
      <c r="E45" s="614"/>
      <c r="F45" s="614"/>
      <c r="G45" s="614"/>
      <c r="H45" s="614"/>
      <c r="I45" s="614"/>
      <c r="J45" s="614"/>
      <c r="K45" s="614"/>
      <c r="L45" s="614"/>
      <c r="M45" s="614"/>
      <c r="N45" s="614"/>
      <c r="O45" s="614"/>
      <c r="P45" s="615">
        <f>+(P46*Z46)+(P56*Z56)+(P67*Z67)</f>
        <v>0.99524000000000012</v>
      </c>
      <c r="Q45" s="616" t="e">
        <f>+(Q46*Z46)+(Q56*Z56)+(Q67*Z67)</f>
        <v>#DIV/0!</v>
      </c>
      <c r="R45" s="616" t="e">
        <f>+(R46*AA46)+(R56*AA56)+(R67*AA67)</f>
        <v>#DIV/0!</v>
      </c>
      <c r="S45" s="616" t="e">
        <f>+(S46*AB46)+(S56*AB56)+(S67*AB67)</f>
        <v>#DIV/0!</v>
      </c>
      <c r="T45" s="719"/>
      <c r="U45" s="611"/>
      <c r="V45" s="708"/>
      <c r="W45" s="708"/>
      <c r="X45" s="624">
        <f>+(X46*Y46)+(X56*Y56)+(X67*Y67)</f>
        <v>0.21147425636303202</v>
      </c>
      <c r="Y45" s="615">
        <v>1</v>
      </c>
      <c r="Z45" s="615">
        <v>1</v>
      </c>
      <c r="AA45" s="615"/>
      <c r="AB45" s="615"/>
      <c r="AC45" s="615"/>
      <c r="AD45" s="620">
        <f>+AD46+AD56+AD67</f>
        <v>15615833398.714951</v>
      </c>
      <c r="AE45" s="620">
        <f t="shared" ref="AE45:AK45" si="65">+AE46+AE56+AE67</f>
        <v>11668582568.955162</v>
      </c>
      <c r="AF45" s="620">
        <f t="shared" si="65"/>
        <v>12518343603.880131</v>
      </c>
      <c r="AG45" s="620">
        <f t="shared" si="65"/>
        <v>13911722749.04335</v>
      </c>
      <c r="AH45" s="620">
        <f t="shared" si="65"/>
        <v>15460920668.405849</v>
      </c>
      <c r="AI45" s="620">
        <f t="shared" si="65"/>
        <v>0</v>
      </c>
      <c r="AJ45" s="620">
        <f t="shared" si="65"/>
        <v>0</v>
      </c>
      <c r="AK45" s="620">
        <f t="shared" si="65"/>
        <v>0</v>
      </c>
      <c r="AL45" s="615">
        <f t="shared" si="6"/>
        <v>0.99007976543078069</v>
      </c>
      <c r="AM45" s="615"/>
      <c r="AN45" s="615"/>
      <c r="AO45" s="615"/>
      <c r="AP45" s="620">
        <f t="shared" ref="AP45:AS45" si="66">+AP46+AP56+AP67</f>
        <v>15048865040.405849</v>
      </c>
      <c r="AQ45" s="620">
        <f t="shared" si="66"/>
        <v>0</v>
      </c>
      <c r="AR45" s="620">
        <f t="shared" si="66"/>
        <v>0</v>
      </c>
      <c r="AS45" s="620">
        <f t="shared" si="66"/>
        <v>0</v>
      </c>
      <c r="AT45" s="615">
        <f t="shared" si="7"/>
        <v>0.96369272495211444</v>
      </c>
      <c r="AU45" s="621"/>
      <c r="AV45" s="621"/>
      <c r="AW45" s="621"/>
      <c r="AX45" s="622">
        <f t="shared" ref="AX45:BE45" si="67">+AX46+AX56+AX67</f>
        <v>412055628</v>
      </c>
      <c r="AY45" s="622">
        <f t="shared" si="67"/>
        <v>0</v>
      </c>
      <c r="AZ45" s="622">
        <f t="shared" si="67"/>
        <v>0</v>
      </c>
      <c r="BA45" s="622">
        <f t="shared" si="67"/>
        <v>0</v>
      </c>
      <c r="BB45" s="622">
        <f t="shared" si="67"/>
        <v>0</v>
      </c>
      <c r="BC45" s="622">
        <f t="shared" si="67"/>
        <v>0</v>
      </c>
      <c r="BD45" s="622">
        <f t="shared" si="67"/>
        <v>0</v>
      </c>
      <c r="BE45" s="622">
        <f t="shared" si="67"/>
        <v>0</v>
      </c>
      <c r="BF45" s="720">
        <f t="shared" si="61"/>
        <v>0</v>
      </c>
      <c r="BG45" s="720"/>
      <c r="BH45" s="720"/>
      <c r="BI45" s="720"/>
      <c r="BJ45" s="620">
        <f t="shared" si="3"/>
        <v>53714482320.593597</v>
      </c>
      <c r="BK45" s="620">
        <f t="shared" si="4"/>
        <v>15460920668.405849</v>
      </c>
      <c r="BL45" s="615">
        <f t="shared" si="10"/>
        <v>0.28783523549808626</v>
      </c>
      <c r="BM45" s="620">
        <f t="shared" si="11"/>
        <v>15048865040.405849</v>
      </c>
      <c r="BN45" s="624">
        <f t="shared" si="12"/>
        <v>0.28016401518285255</v>
      </c>
      <c r="BO45" s="625"/>
      <c r="BP45" s="625"/>
      <c r="BQ45" s="625"/>
      <c r="BR45" s="710"/>
    </row>
    <row r="46" spans="1:70" ht="30.75" customHeight="1" x14ac:dyDescent="0.35">
      <c r="A46" s="626" t="s">
        <v>2224</v>
      </c>
      <c r="B46" s="626"/>
      <c r="C46" s="627"/>
      <c r="D46" s="627"/>
      <c r="E46" s="628"/>
      <c r="F46" s="628"/>
      <c r="G46" s="628"/>
      <c r="H46" s="628"/>
      <c r="I46" s="628"/>
      <c r="J46" s="628"/>
      <c r="K46" s="628"/>
      <c r="L46" s="628"/>
      <c r="M46" s="628"/>
      <c r="N46" s="628"/>
      <c r="O46" s="628"/>
      <c r="P46" s="629">
        <f>(P47*Z47)</f>
        <v>0.98599999999999999</v>
      </c>
      <c r="Q46" s="629" t="e">
        <f>+SUMPRODUCT(Q48:Q55,AA48:AA55)</f>
        <v>#DIV/0!</v>
      </c>
      <c r="R46" s="629">
        <f>+SUMPRODUCT(R48:R55,AB48:AB55)</f>
        <v>0</v>
      </c>
      <c r="S46" s="629">
        <f>+SUMPRODUCT(S48:S55,AC48:AC55)</f>
        <v>0</v>
      </c>
      <c r="T46" s="630"/>
      <c r="U46" s="626"/>
      <c r="V46" s="631"/>
      <c r="W46" s="631"/>
      <c r="X46" s="639">
        <f>(X47*Y47)</f>
        <v>0.14235</v>
      </c>
      <c r="Y46" s="629">
        <v>0.34</v>
      </c>
      <c r="Z46" s="629">
        <v>0.34</v>
      </c>
      <c r="AA46" s="629"/>
      <c r="AB46" s="629"/>
      <c r="AC46" s="629"/>
      <c r="AD46" s="633">
        <f>+AD47</f>
        <v>3245421752.9449511</v>
      </c>
      <c r="AE46" s="633">
        <f t="shared" ref="AE46:AK46" si="68">+AE47</f>
        <v>3242444510.0185475</v>
      </c>
      <c r="AF46" s="633">
        <f t="shared" si="68"/>
        <v>3390491267.3183832</v>
      </c>
      <c r="AG46" s="633">
        <f t="shared" si="68"/>
        <v>4058851826.8104177</v>
      </c>
      <c r="AH46" s="633">
        <f t="shared" si="68"/>
        <v>3165074950.4058495</v>
      </c>
      <c r="AI46" s="633">
        <f t="shared" si="68"/>
        <v>0</v>
      </c>
      <c r="AJ46" s="633">
        <f t="shared" si="68"/>
        <v>0</v>
      </c>
      <c r="AK46" s="633">
        <f t="shared" si="68"/>
        <v>0</v>
      </c>
      <c r="AL46" s="629">
        <f t="shared" si="6"/>
        <v>0.97524303198307172</v>
      </c>
      <c r="AM46" s="629"/>
      <c r="AN46" s="629"/>
      <c r="AO46" s="629"/>
      <c r="AP46" s="633">
        <f t="shared" ref="AP46:AS46" si="69">+AP47</f>
        <v>3098497803.4058495</v>
      </c>
      <c r="AQ46" s="633">
        <f t="shared" si="69"/>
        <v>0</v>
      </c>
      <c r="AR46" s="633">
        <f t="shared" si="69"/>
        <v>0</v>
      </c>
      <c r="AS46" s="633">
        <f t="shared" si="69"/>
        <v>0</v>
      </c>
      <c r="AT46" s="629">
        <f t="shared" si="7"/>
        <v>0.95472885784234962</v>
      </c>
      <c r="AU46" s="637"/>
      <c r="AV46" s="637"/>
      <c r="AW46" s="637"/>
      <c r="AX46" s="638">
        <f t="shared" ref="AX46:BE46" si="70">+AX47</f>
        <v>66577147</v>
      </c>
      <c r="AY46" s="638">
        <f t="shared" si="70"/>
        <v>0</v>
      </c>
      <c r="AZ46" s="638">
        <f t="shared" si="70"/>
        <v>0</v>
      </c>
      <c r="BA46" s="638">
        <f t="shared" si="70"/>
        <v>0</v>
      </c>
      <c r="BB46" s="638">
        <f t="shared" si="70"/>
        <v>0</v>
      </c>
      <c r="BC46" s="638">
        <f t="shared" si="70"/>
        <v>0</v>
      </c>
      <c r="BD46" s="638">
        <f t="shared" si="70"/>
        <v>0</v>
      </c>
      <c r="BE46" s="638">
        <f t="shared" si="70"/>
        <v>0</v>
      </c>
      <c r="BF46" s="629">
        <f t="shared" si="61"/>
        <v>0</v>
      </c>
      <c r="BG46" s="629"/>
      <c r="BH46" s="629"/>
      <c r="BI46" s="629"/>
      <c r="BJ46" s="633">
        <f t="shared" si="3"/>
        <v>13937209357.0923</v>
      </c>
      <c r="BK46" s="633">
        <f t="shared" si="4"/>
        <v>3165074950.4058495</v>
      </c>
      <c r="BL46" s="629">
        <f t="shared" si="10"/>
        <v>0.22709531508868533</v>
      </c>
      <c r="BM46" s="633">
        <f t="shared" si="11"/>
        <v>3098497803.4058495</v>
      </c>
      <c r="BN46" s="639">
        <f t="shared" si="12"/>
        <v>0.2223183798146148</v>
      </c>
      <c r="BO46" s="627"/>
      <c r="BP46" s="627"/>
      <c r="BQ46" s="627"/>
      <c r="BR46" s="713"/>
    </row>
    <row r="47" spans="1:70" s="640" customFormat="1" ht="34" customHeight="1" x14ac:dyDescent="0.35">
      <c r="A47" s="641" t="s">
        <v>2225</v>
      </c>
      <c r="B47" s="641"/>
      <c r="C47" s="642"/>
      <c r="D47" s="643"/>
      <c r="E47" s="644"/>
      <c r="F47" s="644"/>
      <c r="G47" s="644"/>
      <c r="H47" s="644"/>
      <c r="I47" s="644"/>
      <c r="J47" s="644"/>
      <c r="K47" s="644"/>
      <c r="L47" s="644"/>
      <c r="M47" s="644"/>
      <c r="N47" s="644"/>
      <c r="O47" s="644"/>
      <c r="P47" s="645">
        <f>+SUMPRODUCT(P48:P55,Z48:Z55)</f>
        <v>0.98599999999999999</v>
      </c>
      <c r="Q47" s="645"/>
      <c r="R47" s="645"/>
      <c r="S47" s="645"/>
      <c r="T47" s="646"/>
      <c r="U47" s="641"/>
      <c r="V47" s="642"/>
      <c r="W47" s="642"/>
      <c r="X47" s="647">
        <f>+SUMPRODUCT(X48:X55,Y48:Y55)</f>
        <v>0.14235</v>
      </c>
      <c r="Y47" s="645">
        <v>1</v>
      </c>
      <c r="Z47" s="645">
        <v>1</v>
      </c>
      <c r="AA47" s="645"/>
      <c r="AB47" s="645"/>
      <c r="AC47" s="645"/>
      <c r="AD47" s="648">
        <f>SUM(AD48:AD55)</f>
        <v>3245421752.9449511</v>
      </c>
      <c r="AE47" s="648">
        <f t="shared" ref="AE47:AK47" si="71">SUM(AE48:AE55)</f>
        <v>3242444510.0185475</v>
      </c>
      <c r="AF47" s="648">
        <f t="shared" si="71"/>
        <v>3390491267.3183832</v>
      </c>
      <c r="AG47" s="648">
        <f t="shared" si="71"/>
        <v>4058851826.8104177</v>
      </c>
      <c r="AH47" s="648">
        <f t="shared" si="71"/>
        <v>3165074950.4058495</v>
      </c>
      <c r="AI47" s="648">
        <f t="shared" si="71"/>
        <v>0</v>
      </c>
      <c r="AJ47" s="648">
        <f t="shared" si="71"/>
        <v>0</v>
      </c>
      <c r="AK47" s="648">
        <f t="shared" si="71"/>
        <v>0</v>
      </c>
      <c r="AL47" s="649">
        <f t="shared" si="6"/>
        <v>0.97524303198307172</v>
      </c>
      <c r="AM47" s="650"/>
      <c r="AN47" s="650"/>
      <c r="AO47" s="650"/>
      <c r="AP47" s="651">
        <f t="shared" ref="AP47:AS47" si="72">SUM(AP48:AP55)</f>
        <v>3098497803.4058495</v>
      </c>
      <c r="AQ47" s="651">
        <f t="shared" si="72"/>
        <v>0</v>
      </c>
      <c r="AR47" s="651">
        <f t="shared" si="72"/>
        <v>0</v>
      </c>
      <c r="AS47" s="651">
        <f t="shared" si="72"/>
        <v>0</v>
      </c>
      <c r="AT47" s="645">
        <f t="shared" si="7"/>
        <v>0.95472885784234962</v>
      </c>
      <c r="AU47" s="652"/>
      <c r="AV47" s="652"/>
      <c r="AW47" s="652"/>
      <c r="AX47" s="653">
        <f t="shared" ref="AX47:BE47" si="73">SUM(AX48:AX55)</f>
        <v>66577147</v>
      </c>
      <c r="AY47" s="653">
        <f t="shared" si="73"/>
        <v>0</v>
      </c>
      <c r="AZ47" s="653">
        <f t="shared" si="73"/>
        <v>0</v>
      </c>
      <c r="BA47" s="653">
        <f t="shared" si="73"/>
        <v>0</v>
      </c>
      <c r="BB47" s="653">
        <f t="shared" si="73"/>
        <v>0</v>
      </c>
      <c r="BC47" s="653">
        <f t="shared" si="73"/>
        <v>0</v>
      </c>
      <c r="BD47" s="653">
        <f t="shared" si="73"/>
        <v>0</v>
      </c>
      <c r="BE47" s="653">
        <f t="shared" si="73"/>
        <v>0</v>
      </c>
      <c r="BF47" s="654"/>
      <c r="BG47" s="654"/>
      <c r="BH47" s="654"/>
      <c r="BI47" s="654"/>
      <c r="BJ47" s="648">
        <f t="shared" si="3"/>
        <v>13937209357.0923</v>
      </c>
      <c r="BK47" s="648">
        <f t="shared" si="4"/>
        <v>3165074950.4058495</v>
      </c>
      <c r="BL47" s="645">
        <f t="shared" si="10"/>
        <v>0.22709531508868533</v>
      </c>
      <c r="BM47" s="648">
        <f t="shared" si="11"/>
        <v>3098497803.4058495</v>
      </c>
      <c r="BN47" s="643">
        <f t="shared" si="12"/>
        <v>0.2223183798146148</v>
      </c>
      <c r="BO47" s="655"/>
      <c r="BP47" s="655"/>
      <c r="BQ47" s="655"/>
      <c r="BR47" s="687"/>
    </row>
    <row r="48" spans="1:70" ht="194.25" customHeight="1" x14ac:dyDescent="0.35">
      <c r="A48" s="656" t="s">
        <v>2226</v>
      </c>
      <c r="B48" s="656" t="s">
        <v>2227</v>
      </c>
      <c r="C48" s="715" t="s">
        <v>2228</v>
      </c>
      <c r="D48" s="487">
        <v>15</v>
      </c>
      <c r="E48" s="487">
        <v>35</v>
      </c>
      <c r="F48" s="487">
        <v>15</v>
      </c>
      <c r="G48" s="487">
        <v>35</v>
      </c>
      <c r="H48" s="659">
        <v>15</v>
      </c>
      <c r="I48" s="664"/>
      <c r="J48" s="664"/>
      <c r="K48" s="664"/>
      <c r="L48" s="659"/>
      <c r="M48" s="659"/>
      <c r="N48" s="659"/>
      <c r="O48" s="659"/>
      <c r="P48" s="660">
        <f>IF((H48+L48)/D48&gt;=100%,100%,(H48+L48)/D48)</f>
        <v>1</v>
      </c>
      <c r="Q48" s="660">
        <f>IF((I48+M48)/E48&gt;=100%,100%,(I48+M48)/E48)</f>
        <v>0</v>
      </c>
      <c r="R48" s="660">
        <f>IF((J48+N48)/F48&gt;=100%,100%,(J48+N48)/F48)</f>
        <v>0</v>
      </c>
      <c r="S48" s="660">
        <f>IF((K48+O48)/G48&gt;=100%,100%,(K48+O48)/G48)</f>
        <v>0</v>
      </c>
      <c r="T48" s="722" t="s">
        <v>2229</v>
      </c>
      <c r="U48" s="662">
        <v>45657</v>
      </c>
      <c r="V48" s="663">
        <f>+SUM(D48:G48)</f>
        <v>100</v>
      </c>
      <c r="W48" s="663">
        <f t="shared" ref="W48:W55" si="74">SUM(H48:N48)</f>
        <v>15</v>
      </c>
      <c r="X48" s="664">
        <f t="shared" ref="X48:X55" si="75">IF(W48/V48&gt;=100%,100%,W48/V48)</f>
        <v>0.15</v>
      </c>
      <c r="Y48" s="666">
        <v>0.13</v>
      </c>
      <c r="Z48" s="666">
        <v>0.2</v>
      </c>
      <c r="AA48" s="666"/>
      <c r="AB48" s="664"/>
      <c r="AC48" s="664"/>
      <c r="AD48" s="486">
        <v>216277173</v>
      </c>
      <c r="AE48" s="486">
        <v>442061200.17644572</v>
      </c>
      <c r="AF48" s="486">
        <v>202743603.28331232</v>
      </c>
      <c r="AG48" s="486">
        <v>451268020.75222397</v>
      </c>
      <c r="AH48" s="667">
        <v>216030178</v>
      </c>
      <c r="AI48" s="667"/>
      <c r="AJ48" s="670"/>
      <c r="AK48" s="670"/>
      <c r="AL48" s="664">
        <f t="shared" si="6"/>
        <v>0.99885797009192456</v>
      </c>
      <c r="AM48" s="664"/>
      <c r="AN48" s="664"/>
      <c r="AO48" s="664"/>
      <c r="AP48" s="667">
        <v>216030178</v>
      </c>
      <c r="AQ48" s="667"/>
      <c r="AR48" s="667"/>
      <c r="AS48" s="667"/>
      <c r="AT48" s="664">
        <f t="shared" si="7"/>
        <v>0.99885797009192456</v>
      </c>
      <c r="AU48" s="671"/>
      <c r="AV48" s="671"/>
      <c r="AW48" s="671"/>
      <c r="AX48" s="672">
        <f t="shared" ref="AX48:AX55" si="76">+AH48-AP48</f>
        <v>0</v>
      </c>
      <c r="AY48" s="672"/>
      <c r="AZ48" s="672"/>
      <c r="BA48" s="672"/>
      <c r="BB48" s="672"/>
      <c r="BC48" s="672"/>
      <c r="BD48" s="672"/>
      <c r="BE48" s="672"/>
      <c r="BF48" s="664" t="e">
        <f t="shared" ref="BF48:BF56" si="77">+BB48/AX48</f>
        <v>#DIV/0!</v>
      </c>
      <c r="BG48" s="664"/>
      <c r="BH48" s="664"/>
      <c r="BI48" s="664"/>
      <c r="BJ48" s="486">
        <f t="shared" si="3"/>
        <v>1312349997.211982</v>
      </c>
      <c r="BK48" s="667">
        <f t="shared" si="4"/>
        <v>216030178</v>
      </c>
      <c r="BL48" s="664">
        <f t="shared" si="10"/>
        <v>0.16461323462410535</v>
      </c>
      <c r="BM48" s="667">
        <f t="shared" si="11"/>
        <v>216030178</v>
      </c>
      <c r="BN48" s="660">
        <f t="shared" si="12"/>
        <v>0.16461323462410535</v>
      </c>
      <c r="BO48" s="673"/>
      <c r="BP48" s="673" t="s">
        <v>2230</v>
      </c>
      <c r="BQ48" s="673" t="s">
        <v>2227</v>
      </c>
      <c r="BR48" s="579" t="s">
        <v>18</v>
      </c>
    </row>
    <row r="49" spans="1:70" ht="39" x14ac:dyDescent="0.35">
      <c r="A49" s="656" t="s">
        <v>2231</v>
      </c>
      <c r="B49" s="714" t="s">
        <v>2232</v>
      </c>
      <c r="C49" s="715" t="s">
        <v>2228</v>
      </c>
      <c r="D49" s="487"/>
      <c r="E49" s="487">
        <v>50</v>
      </c>
      <c r="F49" s="487">
        <v>15</v>
      </c>
      <c r="G49" s="487">
        <v>35</v>
      </c>
      <c r="H49" s="664"/>
      <c r="I49" s="664"/>
      <c r="J49" s="664"/>
      <c r="K49" s="664"/>
      <c r="L49" s="659"/>
      <c r="M49" s="659"/>
      <c r="N49" s="659"/>
      <c r="O49" s="659"/>
      <c r="P49" s="660">
        <v>0</v>
      </c>
      <c r="Q49" s="660">
        <f t="shared" ref="Q49:S50" si="78">IF((I49+M49)/E49&gt;=100%,100%,(I49+M49)/E49)</f>
        <v>0</v>
      </c>
      <c r="R49" s="660">
        <f t="shared" si="78"/>
        <v>0</v>
      </c>
      <c r="S49" s="660">
        <f t="shared" si="78"/>
        <v>0</v>
      </c>
      <c r="T49" s="721" t="s">
        <v>2233</v>
      </c>
      <c r="U49" s="662">
        <v>45657</v>
      </c>
      <c r="V49" s="663">
        <f>+SUM(D49:G49)</f>
        <v>100</v>
      </c>
      <c r="W49" s="663">
        <f t="shared" si="74"/>
        <v>0</v>
      </c>
      <c r="X49" s="664">
        <f t="shared" si="75"/>
        <v>0</v>
      </c>
      <c r="Y49" s="666">
        <v>0.13</v>
      </c>
      <c r="Z49" s="666"/>
      <c r="AA49" s="666"/>
      <c r="AB49" s="664"/>
      <c r="AC49" s="664"/>
      <c r="AD49" s="486">
        <v>0</v>
      </c>
      <c r="AE49" s="486">
        <v>257590256</v>
      </c>
      <c r="AF49" s="486">
        <v>115632457.08</v>
      </c>
      <c r="AG49" s="486">
        <v>308353218.88000005</v>
      </c>
      <c r="AH49" s="667">
        <v>0</v>
      </c>
      <c r="AI49" s="667"/>
      <c r="AJ49" s="670"/>
      <c r="AK49" s="670"/>
      <c r="AL49" s="664" t="e">
        <f t="shared" si="6"/>
        <v>#DIV/0!</v>
      </c>
      <c r="AM49" s="664"/>
      <c r="AN49" s="664"/>
      <c r="AO49" s="664"/>
      <c r="AP49" s="667">
        <v>0</v>
      </c>
      <c r="AQ49" s="667"/>
      <c r="AR49" s="667"/>
      <c r="AS49" s="667"/>
      <c r="AT49" s="664" t="e">
        <f t="shared" si="7"/>
        <v>#DIV/0!</v>
      </c>
      <c r="AU49" s="671"/>
      <c r="AV49" s="671"/>
      <c r="AW49" s="671"/>
      <c r="AX49" s="672">
        <f t="shared" si="76"/>
        <v>0</v>
      </c>
      <c r="AY49" s="672"/>
      <c r="AZ49" s="672"/>
      <c r="BA49" s="672"/>
      <c r="BB49" s="672"/>
      <c r="BC49" s="672"/>
      <c r="BD49" s="672"/>
      <c r="BE49" s="672"/>
      <c r="BF49" s="664" t="e">
        <f t="shared" si="77"/>
        <v>#DIV/0!</v>
      </c>
      <c r="BG49" s="664"/>
      <c r="BH49" s="664"/>
      <c r="BI49" s="664"/>
      <c r="BJ49" s="486">
        <f t="shared" si="3"/>
        <v>681575931.96000004</v>
      </c>
      <c r="BK49" s="667">
        <f t="shared" si="4"/>
        <v>0</v>
      </c>
      <c r="BL49" s="664">
        <f t="shared" si="10"/>
        <v>0</v>
      </c>
      <c r="BM49" s="667">
        <f t="shared" si="11"/>
        <v>0</v>
      </c>
      <c r="BN49" s="660">
        <f t="shared" si="12"/>
        <v>0</v>
      </c>
      <c r="BO49" s="673"/>
      <c r="BP49" s="673" t="s">
        <v>2230</v>
      </c>
      <c r="BQ49" s="673" t="s">
        <v>2232</v>
      </c>
      <c r="BR49" s="579" t="s">
        <v>18</v>
      </c>
    </row>
    <row r="50" spans="1:70" ht="69.650000000000006" customHeight="1" x14ac:dyDescent="0.35">
      <c r="A50" s="656" t="s">
        <v>2234</v>
      </c>
      <c r="B50" s="714" t="s">
        <v>2235</v>
      </c>
      <c r="C50" s="715" t="s">
        <v>2228</v>
      </c>
      <c r="D50" s="487">
        <v>100</v>
      </c>
      <c r="E50" s="487">
        <v>100</v>
      </c>
      <c r="F50" s="487">
        <v>100</v>
      </c>
      <c r="G50" s="487">
        <v>100</v>
      </c>
      <c r="H50" s="580">
        <v>98</v>
      </c>
      <c r="I50" s="664"/>
      <c r="J50" s="664"/>
      <c r="K50" s="664"/>
      <c r="L50" s="659"/>
      <c r="M50" s="659"/>
      <c r="N50" s="659"/>
      <c r="O50" s="659"/>
      <c r="P50" s="660">
        <f>IF((H50+L50)/D50&gt;=100%,100%,(H50+L50)/D50)</f>
        <v>0.98</v>
      </c>
      <c r="Q50" s="660">
        <f t="shared" si="78"/>
        <v>0</v>
      </c>
      <c r="R50" s="660">
        <f t="shared" si="78"/>
        <v>0</v>
      </c>
      <c r="S50" s="660">
        <f t="shared" si="78"/>
        <v>0</v>
      </c>
      <c r="T50" s="722" t="s">
        <v>2442</v>
      </c>
      <c r="U50" s="662">
        <v>45657</v>
      </c>
      <c r="V50" s="663">
        <v>100</v>
      </c>
      <c r="W50" s="663">
        <f t="shared" si="74"/>
        <v>98</v>
      </c>
      <c r="X50" s="664">
        <f>IF(W50/V50&gt;=100%,100%,W50/V50)/4</f>
        <v>0.245</v>
      </c>
      <c r="Y50" s="666">
        <v>0.13</v>
      </c>
      <c r="Z50" s="666">
        <v>0.2</v>
      </c>
      <c r="AA50" s="666"/>
      <c r="AB50" s="664"/>
      <c r="AC50" s="664"/>
      <c r="AD50" s="486">
        <v>1607633584.6449509</v>
      </c>
      <c r="AE50" s="486">
        <v>1350765405.4954989</v>
      </c>
      <c r="AF50" s="486">
        <v>1418303675.7702739</v>
      </c>
      <c r="AG50" s="486">
        <v>1527694133.2099142</v>
      </c>
      <c r="AH50" s="667">
        <v>1564103773.4058495</v>
      </c>
      <c r="AI50" s="667"/>
      <c r="AJ50" s="670"/>
      <c r="AK50" s="723"/>
      <c r="AL50" s="724">
        <f t="shared" si="6"/>
        <v>0.97292305183539995</v>
      </c>
      <c r="AM50" s="724"/>
      <c r="AN50" s="724"/>
      <c r="AO50" s="724"/>
      <c r="AP50" s="667">
        <v>1564103773.4058495</v>
      </c>
      <c r="AQ50" s="667"/>
      <c r="AR50" s="667"/>
      <c r="AS50" s="667"/>
      <c r="AT50" s="694">
        <f t="shared" si="7"/>
        <v>0.97292305183539995</v>
      </c>
      <c r="AU50" s="725"/>
      <c r="AV50" s="725"/>
      <c r="AW50" s="725"/>
      <c r="AX50" s="672">
        <f t="shared" si="76"/>
        <v>0</v>
      </c>
      <c r="AY50" s="672"/>
      <c r="AZ50" s="672"/>
      <c r="BA50" s="672"/>
      <c r="BB50" s="672"/>
      <c r="BC50" s="672"/>
      <c r="BD50" s="672"/>
      <c r="BE50" s="672"/>
      <c r="BF50" s="664" t="e">
        <f t="shared" si="77"/>
        <v>#DIV/0!</v>
      </c>
      <c r="BG50" s="664"/>
      <c r="BH50" s="664"/>
      <c r="BI50" s="664"/>
      <c r="BJ50" s="486">
        <f t="shared" si="3"/>
        <v>5904396799.1206379</v>
      </c>
      <c r="BK50" s="667">
        <f t="shared" si="4"/>
        <v>1564103773.4058495</v>
      </c>
      <c r="BL50" s="664">
        <f t="shared" si="10"/>
        <v>0.26490492197929461</v>
      </c>
      <c r="BM50" s="667">
        <f t="shared" si="11"/>
        <v>1564103773.4058495</v>
      </c>
      <c r="BN50" s="660">
        <f t="shared" si="12"/>
        <v>0.26490492197929461</v>
      </c>
      <c r="BO50" s="673"/>
      <c r="BP50" s="673" t="s">
        <v>2230</v>
      </c>
      <c r="BQ50" s="673"/>
      <c r="BR50" s="579" t="s">
        <v>18</v>
      </c>
    </row>
    <row r="51" spans="1:70" ht="150" customHeight="1" x14ac:dyDescent="0.35">
      <c r="A51" s="656" t="s">
        <v>2236</v>
      </c>
      <c r="B51" s="714" t="s">
        <v>2237</v>
      </c>
      <c r="C51" s="715" t="s">
        <v>1717</v>
      </c>
      <c r="D51" s="487">
        <v>100</v>
      </c>
      <c r="E51" s="487">
        <v>100</v>
      </c>
      <c r="F51" s="487">
        <v>100</v>
      </c>
      <c r="G51" s="487">
        <v>100</v>
      </c>
      <c r="H51" s="487">
        <v>100</v>
      </c>
      <c r="I51" s="664"/>
      <c r="J51" s="664"/>
      <c r="K51" s="664"/>
      <c r="L51" s="659"/>
      <c r="M51" s="659"/>
      <c r="N51" s="659"/>
      <c r="O51" s="659"/>
      <c r="P51" s="660">
        <f t="shared" ref="P51:S55" si="79">IF((H51+L51)/D51&gt;=100%,100%,(H51+L51)/D51)</f>
        <v>1</v>
      </c>
      <c r="Q51" s="660">
        <f t="shared" si="79"/>
        <v>0</v>
      </c>
      <c r="R51" s="660">
        <f t="shared" si="79"/>
        <v>0</v>
      </c>
      <c r="S51" s="660">
        <f t="shared" si="79"/>
        <v>0</v>
      </c>
      <c r="T51" s="722" t="s">
        <v>2238</v>
      </c>
      <c r="U51" s="662">
        <v>45657</v>
      </c>
      <c r="V51" s="663">
        <v>100</v>
      </c>
      <c r="W51" s="663">
        <f t="shared" si="74"/>
        <v>100</v>
      </c>
      <c r="X51" s="664">
        <f>IF(W51/V51&gt;=100%,100%,W51/V51)/4</f>
        <v>0.25</v>
      </c>
      <c r="Y51" s="666">
        <v>0.13</v>
      </c>
      <c r="Z51" s="666">
        <v>0.2</v>
      </c>
      <c r="AA51" s="666"/>
      <c r="AB51" s="664"/>
      <c r="AC51" s="664"/>
      <c r="AD51" s="486">
        <v>333276997</v>
      </c>
      <c r="AE51" s="486">
        <v>334879627.98271996</v>
      </c>
      <c r="AF51" s="486">
        <v>351623609.80272007</v>
      </c>
      <c r="AG51" s="486">
        <v>379753497.89599997</v>
      </c>
      <c r="AH51" s="667">
        <v>329886745</v>
      </c>
      <c r="AI51" s="667"/>
      <c r="AJ51" s="670"/>
      <c r="AK51" s="670"/>
      <c r="AL51" s="664">
        <f t="shared" si="6"/>
        <v>0.98982752476013214</v>
      </c>
      <c r="AM51" s="664"/>
      <c r="AN51" s="664"/>
      <c r="AO51" s="664"/>
      <c r="AP51" s="667">
        <v>329886745</v>
      </c>
      <c r="AQ51" s="667"/>
      <c r="AR51" s="667"/>
      <c r="AS51" s="667"/>
      <c r="AT51" s="664">
        <f t="shared" si="7"/>
        <v>0.98982752476013214</v>
      </c>
      <c r="AU51" s="671"/>
      <c r="AV51" s="671"/>
      <c r="AW51" s="671"/>
      <c r="AX51" s="672">
        <f t="shared" si="76"/>
        <v>0</v>
      </c>
      <c r="AY51" s="672"/>
      <c r="AZ51" s="672"/>
      <c r="BA51" s="672"/>
      <c r="BB51" s="672"/>
      <c r="BC51" s="672"/>
      <c r="BD51" s="672"/>
      <c r="BE51" s="672"/>
      <c r="BF51" s="664" t="e">
        <f t="shared" si="77"/>
        <v>#DIV/0!</v>
      </c>
      <c r="BG51" s="664"/>
      <c r="BH51" s="664"/>
      <c r="BI51" s="664"/>
      <c r="BJ51" s="486">
        <f t="shared" si="3"/>
        <v>1399533732.6814399</v>
      </c>
      <c r="BK51" s="667">
        <f t="shared" si="4"/>
        <v>329886745</v>
      </c>
      <c r="BL51" s="664">
        <f t="shared" si="10"/>
        <v>0.23571189268010906</v>
      </c>
      <c r="BM51" s="667">
        <f t="shared" si="11"/>
        <v>329886745</v>
      </c>
      <c r="BN51" s="660">
        <f t="shared" si="12"/>
        <v>0.23571189268010906</v>
      </c>
      <c r="BO51" s="673"/>
      <c r="BP51" s="673" t="s">
        <v>2230</v>
      </c>
      <c r="BQ51" s="673"/>
      <c r="BR51" s="579" t="s">
        <v>2239</v>
      </c>
    </row>
    <row r="52" spans="1:70" ht="235.5" customHeight="1" x14ac:dyDescent="0.35">
      <c r="A52" s="656" t="s">
        <v>2240</v>
      </c>
      <c r="B52" s="714" t="s">
        <v>2237</v>
      </c>
      <c r="C52" s="715" t="s">
        <v>2228</v>
      </c>
      <c r="D52" s="487">
        <v>100</v>
      </c>
      <c r="E52" s="487">
        <v>100</v>
      </c>
      <c r="F52" s="487">
        <v>100</v>
      </c>
      <c r="G52" s="487">
        <v>100</v>
      </c>
      <c r="H52" s="487">
        <v>95</v>
      </c>
      <c r="I52" s="664"/>
      <c r="J52" s="664"/>
      <c r="K52" s="664"/>
      <c r="L52" s="659"/>
      <c r="M52" s="659"/>
      <c r="N52" s="659"/>
      <c r="O52" s="659"/>
      <c r="P52" s="660">
        <f t="shared" si="79"/>
        <v>0.95</v>
      </c>
      <c r="Q52" s="660">
        <f t="shared" si="79"/>
        <v>0</v>
      </c>
      <c r="R52" s="660">
        <f t="shared" si="79"/>
        <v>0</v>
      </c>
      <c r="S52" s="660">
        <f t="shared" si="79"/>
        <v>0</v>
      </c>
      <c r="T52" s="661" t="s">
        <v>2432</v>
      </c>
      <c r="U52" s="662">
        <v>45657</v>
      </c>
      <c r="V52" s="663">
        <v>100</v>
      </c>
      <c r="W52" s="663">
        <f t="shared" si="74"/>
        <v>95</v>
      </c>
      <c r="X52" s="664">
        <f>IF(W52/V52&gt;=100%,100%,W52/V52)/4</f>
        <v>0.23749999999999999</v>
      </c>
      <c r="Y52" s="666">
        <v>0.12</v>
      </c>
      <c r="Z52" s="666">
        <v>0.2</v>
      </c>
      <c r="AA52" s="666"/>
      <c r="AB52" s="664"/>
      <c r="AC52" s="664"/>
      <c r="AD52" s="486">
        <v>1083715998.3</v>
      </c>
      <c r="AE52" s="486">
        <v>535798020.3638829</v>
      </c>
      <c r="AF52" s="486">
        <v>562587921.38207698</v>
      </c>
      <c r="AG52" s="486">
        <v>607594956.07227945</v>
      </c>
      <c r="AH52" s="667">
        <v>1051163754</v>
      </c>
      <c r="AI52" s="667"/>
      <c r="AJ52" s="670"/>
      <c r="AK52" s="723"/>
      <c r="AL52" s="724">
        <f t="shared" si="6"/>
        <v>0.96996238465514595</v>
      </c>
      <c r="AM52" s="724"/>
      <c r="AN52" s="724"/>
      <c r="AO52" s="724"/>
      <c r="AP52" s="667">
        <v>984586607</v>
      </c>
      <c r="AQ52" s="667"/>
      <c r="AR52" s="667"/>
      <c r="AS52" s="667"/>
      <c r="AT52" s="694">
        <f t="shared" si="7"/>
        <v>0.90852825698291628</v>
      </c>
      <c r="AU52" s="725"/>
      <c r="AV52" s="725"/>
      <c r="AW52" s="725"/>
      <c r="AX52" s="672">
        <f t="shared" si="76"/>
        <v>66577147</v>
      </c>
      <c r="AY52" s="672"/>
      <c r="AZ52" s="672"/>
      <c r="BA52" s="672"/>
      <c r="BB52" s="672"/>
      <c r="BC52" s="672"/>
      <c r="BD52" s="672"/>
      <c r="BE52" s="672"/>
      <c r="BF52" s="664">
        <f t="shared" si="77"/>
        <v>0</v>
      </c>
      <c r="BG52" s="664"/>
      <c r="BH52" s="664"/>
      <c r="BI52" s="664"/>
      <c r="BJ52" s="486">
        <f t="shared" si="3"/>
        <v>2789696896.1182389</v>
      </c>
      <c r="BK52" s="667">
        <f t="shared" si="4"/>
        <v>1051163754</v>
      </c>
      <c r="BL52" s="664">
        <f t="shared" si="10"/>
        <v>0.3768021377027217</v>
      </c>
      <c r="BM52" s="667">
        <f t="shared" si="11"/>
        <v>984586607</v>
      </c>
      <c r="BN52" s="660">
        <f t="shared" si="12"/>
        <v>0.35293676828117643</v>
      </c>
      <c r="BO52" s="673"/>
      <c r="BP52" s="673" t="s">
        <v>2230</v>
      </c>
      <c r="BQ52" s="673"/>
      <c r="BR52" s="579" t="s">
        <v>18</v>
      </c>
    </row>
    <row r="53" spans="1:70" ht="102.65" customHeight="1" x14ac:dyDescent="0.35">
      <c r="A53" s="656" t="s">
        <v>2241</v>
      </c>
      <c r="B53" s="714" t="s">
        <v>2237</v>
      </c>
      <c r="C53" s="715" t="s">
        <v>2228</v>
      </c>
      <c r="D53" s="487">
        <v>100</v>
      </c>
      <c r="E53" s="487">
        <v>100</v>
      </c>
      <c r="F53" s="487">
        <v>100</v>
      </c>
      <c r="G53" s="487">
        <v>100</v>
      </c>
      <c r="H53" s="487">
        <v>100</v>
      </c>
      <c r="I53" s="664"/>
      <c r="J53" s="664"/>
      <c r="K53" s="664"/>
      <c r="L53" s="659"/>
      <c r="M53" s="659"/>
      <c r="N53" s="659"/>
      <c r="O53" s="659"/>
      <c r="P53" s="660">
        <f t="shared" si="79"/>
        <v>1</v>
      </c>
      <c r="Q53" s="660">
        <f t="shared" si="79"/>
        <v>0</v>
      </c>
      <c r="R53" s="660">
        <f t="shared" si="79"/>
        <v>0</v>
      </c>
      <c r="S53" s="660">
        <f t="shared" si="79"/>
        <v>0</v>
      </c>
      <c r="T53" s="661" t="s">
        <v>2242</v>
      </c>
      <c r="U53" s="662">
        <v>45657</v>
      </c>
      <c r="V53" s="663">
        <v>100</v>
      </c>
      <c r="W53" s="663">
        <f t="shared" si="74"/>
        <v>100</v>
      </c>
      <c r="X53" s="664">
        <f>IF(W53/V53&gt;=100%,100%,W53/V53)/4</f>
        <v>0.25</v>
      </c>
      <c r="Y53" s="666">
        <v>0.12</v>
      </c>
      <c r="Z53" s="666">
        <v>0.2</v>
      </c>
      <c r="AA53" s="666"/>
      <c r="AB53" s="664"/>
      <c r="AC53" s="664"/>
      <c r="AD53" s="486">
        <v>4518000</v>
      </c>
      <c r="AE53" s="486">
        <v>271350000</v>
      </c>
      <c r="AF53" s="486">
        <v>283500000</v>
      </c>
      <c r="AG53" s="486">
        <v>291600000</v>
      </c>
      <c r="AH53" s="667">
        <v>3890500</v>
      </c>
      <c r="AI53" s="667"/>
      <c r="AJ53" s="670"/>
      <c r="AK53" s="670"/>
      <c r="AL53" s="664">
        <f t="shared" si="6"/>
        <v>0.86111111111111116</v>
      </c>
      <c r="AM53" s="664"/>
      <c r="AN53" s="664"/>
      <c r="AO53" s="664"/>
      <c r="AP53" s="667">
        <v>3890500</v>
      </c>
      <c r="AQ53" s="667"/>
      <c r="AR53" s="667"/>
      <c r="AS53" s="667"/>
      <c r="AT53" s="664">
        <f t="shared" si="7"/>
        <v>0.86111111111111116</v>
      </c>
      <c r="AU53" s="671"/>
      <c r="AV53" s="671"/>
      <c r="AW53" s="671"/>
      <c r="AX53" s="672">
        <f t="shared" si="76"/>
        <v>0</v>
      </c>
      <c r="AY53" s="672"/>
      <c r="AZ53" s="672"/>
      <c r="BA53" s="672"/>
      <c r="BB53" s="672"/>
      <c r="BC53" s="672"/>
      <c r="BD53" s="672"/>
      <c r="BE53" s="672"/>
      <c r="BF53" s="664" t="e">
        <f t="shared" si="77"/>
        <v>#DIV/0!</v>
      </c>
      <c r="BG53" s="664"/>
      <c r="BH53" s="664"/>
      <c r="BI53" s="664"/>
      <c r="BJ53" s="486">
        <f t="shared" si="3"/>
        <v>850968000</v>
      </c>
      <c r="BK53" s="667">
        <f t="shared" si="4"/>
        <v>3890500</v>
      </c>
      <c r="BL53" s="664">
        <f t="shared" si="10"/>
        <v>4.5718522905679182E-3</v>
      </c>
      <c r="BM53" s="667">
        <f t="shared" si="11"/>
        <v>3890500</v>
      </c>
      <c r="BN53" s="660">
        <f t="shared" si="12"/>
        <v>4.5718522905679182E-3</v>
      </c>
      <c r="BO53" s="673"/>
      <c r="BP53" s="673" t="s">
        <v>2230</v>
      </c>
      <c r="BQ53" s="673"/>
      <c r="BR53" s="579" t="s">
        <v>18</v>
      </c>
    </row>
    <row r="54" spans="1:70" ht="18" customHeight="1" x14ac:dyDescent="0.35">
      <c r="A54" s="656" t="s">
        <v>2243</v>
      </c>
      <c r="B54" s="714" t="s">
        <v>2244</v>
      </c>
      <c r="C54" s="715" t="s">
        <v>2228</v>
      </c>
      <c r="D54" s="487"/>
      <c r="E54" s="487"/>
      <c r="F54" s="487">
        <v>50</v>
      </c>
      <c r="G54" s="487">
        <v>50</v>
      </c>
      <c r="H54" s="726"/>
      <c r="I54" s="664"/>
      <c r="J54" s="664"/>
      <c r="K54" s="664"/>
      <c r="L54" s="659"/>
      <c r="M54" s="659"/>
      <c r="N54" s="659"/>
      <c r="O54" s="659"/>
      <c r="P54" s="660">
        <v>0</v>
      </c>
      <c r="Q54" s="660" t="e">
        <f t="shared" si="79"/>
        <v>#DIV/0!</v>
      </c>
      <c r="R54" s="660">
        <f t="shared" si="79"/>
        <v>0</v>
      </c>
      <c r="S54" s="660">
        <f t="shared" si="79"/>
        <v>0</v>
      </c>
      <c r="T54" s="674" t="s">
        <v>2172</v>
      </c>
      <c r="U54" s="662">
        <v>45657</v>
      </c>
      <c r="V54" s="663">
        <f>+SUM(D54:G54)</f>
        <v>100</v>
      </c>
      <c r="W54" s="663">
        <f t="shared" si="74"/>
        <v>0</v>
      </c>
      <c r="X54" s="664">
        <f t="shared" si="75"/>
        <v>0</v>
      </c>
      <c r="Y54" s="666">
        <v>0.12</v>
      </c>
      <c r="Z54" s="666"/>
      <c r="AA54" s="666"/>
      <c r="AB54" s="664"/>
      <c r="AC54" s="664"/>
      <c r="AD54" s="486">
        <v>0</v>
      </c>
      <c r="AE54" s="486">
        <v>0</v>
      </c>
      <c r="AF54" s="486">
        <v>400000000</v>
      </c>
      <c r="AG54" s="486">
        <v>432000000</v>
      </c>
      <c r="AH54" s="667">
        <v>0</v>
      </c>
      <c r="AI54" s="667"/>
      <c r="AJ54" s="670"/>
      <c r="AK54" s="723"/>
      <c r="AL54" s="724"/>
      <c r="AM54" s="724"/>
      <c r="AN54" s="724"/>
      <c r="AO54" s="724"/>
      <c r="AP54" s="667">
        <v>0</v>
      </c>
      <c r="AQ54" s="667"/>
      <c r="AR54" s="667"/>
      <c r="AS54" s="667"/>
      <c r="AT54" s="694"/>
      <c r="AU54" s="725"/>
      <c r="AV54" s="725"/>
      <c r="AW54" s="725"/>
      <c r="AX54" s="672">
        <f t="shared" si="76"/>
        <v>0</v>
      </c>
      <c r="AY54" s="672"/>
      <c r="AZ54" s="672"/>
      <c r="BA54" s="672"/>
      <c r="BB54" s="672"/>
      <c r="BC54" s="672"/>
      <c r="BD54" s="672"/>
      <c r="BE54" s="672"/>
      <c r="BF54" s="664" t="e">
        <f t="shared" si="77"/>
        <v>#DIV/0!</v>
      </c>
      <c r="BG54" s="664"/>
      <c r="BH54" s="664"/>
      <c r="BI54" s="664"/>
      <c r="BJ54" s="486">
        <f t="shared" si="3"/>
        <v>832000000</v>
      </c>
      <c r="BK54" s="667">
        <f t="shared" si="4"/>
        <v>0</v>
      </c>
      <c r="BL54" s="664">
        <f t="shared" si="10"/>
        <v>0</v>
      </c>
      <c r="BM54" s="667">
        <f t="shared" si="11"/>
        <v>0</v>
      </c>
      <c r="BN54" s="660">
        <f t="shared" si="12"/>
        <v>0</v>
      </c>
      <c r="BO54" s="673"/>
      <c r="BP54" s="673" t="s">
        <v>2230</v>
      </c>
      <c r="BQ54" s="673"/>
      <c r="BR54" s="579" t="s">
        <v>18</v>
      </c>
    </row>
    <row r="55" spans="1:70" ht="33" customHeight="1" x14ac:dyDescent="0.35">
      <c r="A55" s="656" t="s">
        <v>2245</v>
      </c>
      <c r="B55" s="656" t="s">
        <v>2246</v>
      </c>
      <c r="C55" s="487" t="s">
        <v>2163</v>
      </c>
      <c r="D55" s="487"/>
      <c r="E55" s="487">
        <v>1</v>
      </c>
      <c r="F55" s="487">
        <v>1</v>
      </c>
      <c r="G55" s="487">
        <v>1</v>
      </c>
      <c r="H55" s="726"/>
      <c r="I55" s="664"/>
      <c r="J55" s="664"/>
      <c r="K55" s="664"/>
      <c r="L55" s="659"/>
      <c r="M55" s="659"/>
      <c r="N55" s="659"/>
      <c r="O55" s="659"/>
      <c r="P55" s="660">
        <v>0</v>
      </c>
      <c r="Q55" s="660">
        <f t="shared" si="79"/>
        <v>0</v>
      </c>
      <c r="R55" s="660">
        <f t="shared" si="79"/>
        <v>0</v>
      </c>
      <c r="S55" s="660">
        <f t="shared" si="79"/>
        <v>0</v>
      </c>
      <c r="T55" s="674" t="s">
        <v>2172</v>
      </c>
      <c r="U55" s="662">
        <v>45657</v>
      </c>
      <c r="V55" s="663">
        <v>1</v>
      </c>
      <c r="W55" s="663">
        <f t="shared" si="74"/>
        <v>0</v>
      </c>
      <c r="X55" s="664">
        <f t="shared" si="75"/>
        <v>0</v>
      </c>
      <c r="Y55" s="666">
        <v>0.12</v>
      </c>
      <c r="Z55" s="666"/>
      <c r="AA55" s="666"/>
      <c r="AB55" s="664"/>
      <c r="AC55" s="664"/>
      <c r="AD55" s="486">
        <v>0</v>
      </c>
      <c r="AE55" s="486">
        <v>50000000</v>
      </c>
      <c r="AF55" s="486">
        <v>56100000</v>
      </c>
      <c r="AG55" s="486">
        <v>60588000.000000007</v>
      </c>
      <c r="AH55" s="667">
        <v>0</v>
      </c>
      <c r="AI55" s="727"/>
      <c r="AJ55" s="670"/>
      <c r="AK55" s="723"/>
      <c r="AL55" s="724"/>
      <c r="AM55" s="724"/>
      <c r="AN55" s="724"/>
      <c r="AO55" s="724"/>
      <c r="AP55" s="667">
        <v>0</v>
      </c>
      <c r="AQ55" s="727"/>
      <c r="AR55" s="727"/>
      <c r="AS55" s="727"/>
      <c r="AT55" s="694"/>
      <c r="AU55" s="725"/>
      <c r="AV55" s="725"/>
      <c r="AW55" s="725"/>
      <c r="AX55" s="727">
        <f t="shared" si="76"/>
        <v>0</v>
      </c>
      <c r="AY55" s="727"/>
      <c r="AZ55" s="727"/>
      <c r="BA55" s="727"/>
      <c r="BB55" s="727"/>
      <c r="BC55" s="727"/>
      <c r="BD55" s="727"/>
      <c r="BE55" s="727"/>
      <c r="BF55" s="664" t="e">
        <f t="shared" si="77"/>
        <v>#DIV/0!</v>
      </c>
      <c r="BG55" s="664"/>
      <c r="BH55" s="664"/>
      <c r="BI55" s="664"/>
      <c r="BJ55" s="486">
        <f t="shared" si="3"/>
        <v>166688000</v>
      </c>
      <c r="BK55" s="667">
        <f t="shared" si="4"/>
        <v>0</v>
      </c>
      <c r="BL55" s="664">
        <f t="shared" si="10"/>
        <v>0</v>
      </c>
      <c r="BM55" s="667">
        <f t="shared" si="11"/>
        <v>0</v>
      </c>
      <c r="BN55" s="660">
        <f t="shared" si="12"/>
        <v>0</v>
      </c>
      <c r="BO55" s="673"/>
      <c r="BP55" s="673" t="s">
        <v>2230</v>
      </c>
      <c r="BQ55" s="673"/>
      <c r="BR55" s="675" t="s">
        <v>18</v>
      </c>
    </row>
    <row r="56" spans="1:70" ht="33.65" customHeight="1" x14ac:dyDescent="0.35">
      <c r="A56" s="626" t="s">
        <v>2145</v>
      </c>
      <c r="B56" s="626"/>
      <c r="C56" s="627"/>
      <c r="D56" s="627"/>
      <c r="E56" s="628"/>
      <c r="F56" s="628"/>
      <c r="G56" s="628"/>
      <c r="H56" s="628"/>
      <c r="I56" s="628"/>
      <c r="J56" s="628"/>
      <c r="K56" s="628"/>
      <c r="L56" s="628"/>
      <c r="M56" s="628"/>
      <c r="N56" s="628"/>
      <c r="O56" s="628"/>
      <c r="P56" s="629">
        <f>+(P57*Z57)</f>
        <v>1</v>
      </c>
      <c r="Q56" s="629">
        <f>+SUMPRODUCT(Q58:Q66,AA58:AA66)</f>
        <v>0</v>
      </c>
      <c r="R56" s="629" t="e">
        <f>+SUMPRODUCT(R58:R66,AB58:AB66)</f>
        <v>#DIV/0!</v>
      </c>
      <c r="S56" s="629" t="e">
        <f>+SUMPRODUCT(S58:S66,AC58:AC66)</f>
        <v>#DIV/0!</v>
      </c>
      <c r="T56" s="630"/>
      <c r="U56" s="626"/>
      <c r="V56" s="631"/>
      <c r="W56" s="631"/>
      <c r="X56" s="639">
        <f>+(X57*Y57)</f>
        <v>0.24416744352433942</v>
      </c>
      <c r="Y56" s="629">
        <v>0.33</v>
      </c>
      <c r="Z56" s="629">
        <v>0.33</v>
      </c>
      <c r="AA56" s="629"/>
      <c r="AB56" s="629"/>
      <c r="AC56" s="629"/>
      <c r="AD56" s="633">
        <f>+AD57</f>
        <v>9864638546.7700005</v>
      </c>
      <c r="AE56" s="633">
        <f t="shared" ref="AE56:AK56" si="80">+AE57</f>
        <v>7280107266.8689184</v>
      </c>
      <c r="AF56" s="633">
        <f t="shared" si="80"/>
        <v>7894153929.9008789</v>
      </c>
      <c r="AG56" s="633">
        <f t="shared" si="80"/>
        <v>8524692234.3550882</v>
      </c>
      <c r="AH56" s="633">
        <f t="shared" si="80"/>
        <v>9799199081</v>
      </c>
      <c r="AI56" s="633">
        <f t="shared" si="80"/>
        <v>0</v>
      </c>
      <c r="AJ56" s="633">
        <f t="shared" si="80"/>
        <v>0</v>
      </c>
      <c r="AK56" s="633">
        <f t="shared" si="80"/>
        <v>0</v>
      </c>
      <c r="AL56" s="629">
        <f t="shared" si="6"/>
        <v>0.99336625812899881</v>
      </c>
      <c r="AM56" s="629"/>
      <c r="AN56" s="629"/>
      <c r="AO56" s="629"/>
      <c r="AP56" s="633">
        <f t="shared" ref="AP56:AR56" si="81">+AP57</f>
        <v>9453720600</v>
      </c>
      <c r="AQ56" s="633">
        <f t="shared" si="81"/>
        <v>0</v>
      </c>
      <c r="AR56" s="633">
        <f t="shared" si="81"/>
        <v>0</v>
      </c>
      <c r="AS56" s="633">
        <f>+AS57</f>
        <v>0</v>
      </c>
      <c r="AT56" s="629">
        <f t="shared" si="7"/>
        <v>0.95834434836899851</v>
      </c>
      <c r="AU56" s="637"/>
      <c r="AV56" s="637"/>
      <c r="AW56" s="637"/>
      <c r="AX56" s="638">
        <f t="shared" ref="AX56:BE56" si="82">+AX57</f>
        <v>345478481</v>
      </c>
      <c r="AY56" s="638">
        <f t="shared" si="82"/>
        <v>0</v>
      </c>
      <c r="AZ56" s="638">
        <f t="shared" si="82"/>
        <v>0</v>
      </c>
      <c r="BA56" s="638">
        <f t="shared" si="82"/>
        <v>0</v>
      </c>
      <c r="BB56" s="638">
        <f t="shared" si="82"/>
        <v>0</v>
      </c>
      <c r="BC56" s="638">
        <f t="shared" si="82"/>
        <v>0</v>
      </c>
      <c r="BD56" s="638">
        <f t="shared" si="82"/>
        <v>0</v>
      </c>
      <c r="BE56" s="638">
        <f t="shared" si="82"/>
        <v>0</v>
      </c>
      <c r="BF56" s="629">
        <f t="shared" si="77"/>
        <v>0</v>
      </c>
      <c r="BG56" s="629"/>
      <c r="BH56" s="629"/>
      <c r="BI56" s="629"/>
      <c r="BJ56" s="633">
        <f t="shared" si="3"/>
        <v>33563591977.894886</v>
      </c>
      <c r="BK56" s="633">
        <f t="shared" si="4"/>
        <v>9799199081</v>
      </c>
      <c r="BL56" s="629">
        <f t="shared" si="10"/>
        <v>0.29195918861884007</v>
      </c>
      <c r="BM56" s="633">
        <f t="shared" si="11"/>
        <v>9453720600</v>
      </c>
      <c r="BN56" s="639">
        <f t="shared" si="12"/>
        <v>0.28166593749042884</v>
      </c>
      <c r="BO56" s="627"/>
      <c r="BP56" s="627"/>
      <c r="BQ56" s="627"/>
      <c r="BR56" s="713"/>
    </row>
    <row r="57" spans="1:70" s="640" customFormat="1" ht="70" customHeight="1" x14ac:dyDescent="0.35">
      <c r="A57" s="641" t="s">
        <v>2247</v>
      </c>
      <c r="B57" s="641"/>
      <c r="C57" s="642"/>
      <c r="D57" s="643"/>
      <c r="E57" s="644"/>
      <c r="F57" s="644"/>
      <c r="G57" s="644"/>
      <c r="H57" s="644"/>
      <c r="I57" s="644"/>
      <c r="J57" s="644"/>
      <c r="K57" s="644"/>
      <c r="L57" s="644"/>
      <c r="M57" s="644"/>
      <c r="N57" s="644"/>
      <c r="O57" s="644"/>
      <c r="P57" s="645">
        <f>+SUMPRODUCT(P58:P66,Z58:Z66)</f>
        <v>1</v>
      </c>
      <c r="Q57" s="645"/>
      <c r="R57" s="645"/>
      <c r="S57" s="645"/>
      <c r="T57" s="646"/>
      <c r="U57" s="641"/>
      <c r="V57" s="642"/>
      <c r="W57" s="642"/>
      <c r="X57" s="647">
        <f>+SUMPRODUCT(X58:X66,Y58:Y66)</f>
        <v>0.24416744352433942</v>
      </c>
      <c r="Y57" s="645">
        <v>1</v>
      </c>
      <c r="Z57" s="645">
        <v>1</v>
      </c>
      <c r="AA57" s="645"/>
      <c r="AB57" s="645"/>
      <c r="AC57" s="645"/>
      <c r="AD57" s="648">
        <f>SUM(AD58:AD66)</f>
        <v>9864638546.7700005</v>
      </c>
      <c r="AE57" s="648">
        <f t="shared" ref="AE57:AK57" si="83">SUM(AE58:AE66)</f>
        <v>7280107266.8689184</v>
      </c>
      <c r="AF57" s="648">
        <f>SUM(AF58:AF66)</f>
        <v>7894153929.9008789</v>
      </c>
      <c r="AG57" s="648">
        <f t="shared" si="83"/>
        <v>8524692234.3550882</v>
      </c>
      <c r="AH57" s="648">
        <f t="shared" si="83"/>
        <v>9799199081</v>
      </c>
      <c r="AI57" s="648">
        <f t="shared" si="83"/>
        <v>0</v>
      </c>
      <c r="AJ57" s="648">
        <f t="shared" si="83"/>
        <v>0</v>
      </c>
      <c r="AK57" s="648">
        <f t="shared" si="83"/>
        <v>0</v>
      </c>
      <c r="AL57" s="728">
        <f t="shared" si="6"/>
        <v>0.99336625812899881</v>
      </c>
      <c r="AM57" s="729"/>
      <c r="AN57" s="729"/>
      <c r="AO57" s="729"/>
      <c r="AP57" s="651">
        <f t="shared" ref="AP57:AS57" si="84">SUM(AP58:AP66)</f>
        <v>9453720600</v>
      </c>
      <c r="AQ57" s="651">
        <f t="shared" si="84"/>
        <v>0</v>
      </c>
      <c r="AR57" s="651">
        <f t="shared" si="84"/>
        <v>0</v>
      </c>
      <c r="AS57" s="651">
        <f t="shared" si="84"/>
        <v>0</v>
      </c>
      <c r="AT57" s="730">
        <f t="shared" si="7"/>
        <v>0.95834434836899851</v>
      </c>
      <c r="AU57" s="651"/>
      <c r="AV57" s="651"/>
      <c r="AW57" s="651"/>
      <c r="AX57" s="653">
        <f t="shared" ref="AX57:BE57" si="85">SUM(AX58:AX66)</f>
        <v>345478481</v>
      </c>
      <c r="AY57" s="653">
        <f t="shared" si="85"/>
        <v>0</v>
      </c>
      <c r="AZ57" s="653">
        <f t="shared" si="85"/>
        <v>0</v>
      </c>
      <c r="BA57" s="653">
        <f t="shared" si="85"/>
        <v>0</v>
      </c>
      <c r="BB57" s="653">
        <f t="shared" si="85"/>
        <v>0</v>
      </c>
      <c r="BC57" s="653">
        <f t="shared" si="85"/>
        <v>0</v>
      </c>
      <c r="BD57" s="653">
        <f t="shared" si="85"/>
        <v>0</v>
      </c>
      <c r="BE57" s="653">
        <f t="shared" si="85"/>
        <v>0</v>
      </c>
      <c r="BF57" s="654"/>
      <c r="BG57" s="654"/>
      <c r="BH57" s="654"/>
      <c r="BI57" s="654"/>
      <c r="BJ57" s="648">
        <f t="shared" si="3"/>
        <v>33563591977.894886</v>
      </c>
      <c r="BK57" s="648">
        <f t="shared" si="4"/>
        <v>9799199081</v>
      </c>
      <c r="BL57" s="645">
        <f t="shared" si="10"/>
        <v>0.29195918861884007</v>
      </c>
      <c r="BM57" s="648">
        <f t="shared" si="11"/>
        <v>9453720600</v>
      </c>
      <c r="BN57" s="643">
        <f t="shared" si="12"/>
        <v>0.28166593749042884</v>
      </c>
      <c r="BO57" s="655"/>
      <c r="BP57" s="655"/>
      <c r="BQ57" s="655"/>
      <c r="BR57" s="687"/>
    </row>
    <row r="58" spans="1:70" ht="25" customHeight="1" x14ac:dyDescent="0.35">
      <c r="A58" s="656" t="s">
        <v>2248</v>
      </c>
      <c r="B58" s="656" t="s">
        <v>2249</v>
      </c>
      <c r="C58" s="715" t="s">
        <v>2163</v>
      </c>
      <c r="D58" s="715"/>
      <c r="E58" s="715">
        <v>1</v>
      </c>
      <c r="F58" s="715"/>
      <c r="G58" s="715"/>
      <c r="H58" s="716"/>
      <c r="I58" s="659"/>
      <c r="J58" s="659"/>
      <c r="K58" s="659"/>
      <c r="L58" s="659"/>
      <c r="M58" s="659"/>
      <c r="N58" s="659"/>
      <c r="O58" s="659"/>
      <c r="P58" s="660">
        <v>0</v>
      </c>
      <c r="Q58" s="690">
        <f t="shared" ref="P58:S66" si="86">IF((I58+M58)/E58&gt;=100%,100%,(I58+M58)/E58)</f>
        <v>0</v>
      </c>
      <c r="R58" s="690" t="e">
        <f t="shared" si="86"/>
        <v>#DIV/0!</v>
      </c>
      <c r="S58" s="690" t="e">
        <f t="shared" si="86"/>
        <v>#DIV/0!</v>
      </c>
      <c r="T58" s="731" t="s">
        <v>2172</v>
      </c>
      <c r="U58" s="662">
        <v>45657</v>
      </c>
      <c r="V58" s="663">
        <f>+SUM(D58:G58)</f>
        <v>1</v>
      </c>
      <c r="W58" s="663">
        <f t="shared" ref="W58:W66" si="87">SUM(H58:N58)</f>
        <v>0</v>
      </c>
      <c r="X58" s="664">
        <f t="shared" ref="X58:X65" si="88">IF(W58/V58&gt;=100%,100%,W58/V58)</f>
        <v>0</v>
      </c>
      <c r="Y58" s="666">
        <v>0.12</v>
      </c>
      <c r="Z58" s="666"/>
      <c r="AA58" s="666"/>
      <c r="AB58" s="664"/>
      <c r="AC58" s="664"/>
      <c r="AD58" s="486">
        <v>0</v>
      </c>
      <c r="AE58" s="486">
        <v>50000000</v>
      </c>
      <c r="AF58" s="486">
        <v>0</v>
      </c>
      <c r="AG58" s="486">
        <v>0</v>
      </c>
      <c r="AH58" s="667">
        <v>0</v>
      </c>
      <c r="AI58" s="667"/>
      <c r="AJ58" s="670"/>
      <c r="AK58" s="670"/>
      <c r="AL58" s="664"/>
      <c r="AM58" s="664"/>
      <c r="AN58" s="664"/>
      <c r="AO58" s="664"/>
      <c r="AP58" s="667">
        <v>0</v>
      </c>
      <c r="AQ58" s="669"/>
      <c r="AR58" s="670"/>
      <c r="AS58" s="670"/>
      <c r="AT58" s="664"/>
      <c r="AU58" s="671"/>
      <c r="AV58" s="671"/>
      <c r="AW58" s="671"/>
      <c r="AX58" s="672">
        <f t="shared" ref="AX58:AX66" si="89">+AH58-AP58</f>
        <v>0</v>
      </c>
      <c r="AY58" s="672"/>
      <c r="AZ58" s="672"/>
      <c r="BA58" s="672"/>
      <c r="BB58" s="672"/>
      <c r="BC58" s="672"/>
      <c r="BD58" s="672"/>
      <c r="BE58" s="672"/>
      <c r="BF58" s="664" t="e">
        <f t="shared" ref="BF58:BF67" si="90">+BB58/AX58</f>
        <v>#DIV/0!</v>
      </c>
      <c r="BG58" s="664"/>
      <c r="BH58" s="664"/>
      <c r="BI58" s="664"/>
      <c r="BJ58" s="486">
        <f t="shared" si="3"/>
        <v>50000000</v>
      </c>
      <c r="BK58" s="667">
        <f t="shared" si="4"/>
        <v>0</v>
      </c>
      <c r="BL58" s="664">
        <f t="shared" si="10"/>
        <v>0</v>
      </c>
      <c r="BM58" s="667">
        <f t="shared" si="11"/>
        <v>0</v>
      </c>
      <c r="BN58" s="660">
        <f t="shared" si="12"/>
        <v>0</v>
      </c>
      <c r="BO58" s="673"/>
      <c r="BP58" s="673" t="s">
        <v>2230</v>
      </c>
      <c r="BQ58" s="673"/>
      <c r="BR58" s="579" t="s">
        <v>18</v>
      </c>
    </row>
    <row r="59" spans="1:70" ht="99.75" customHeight="1" x14ac:dyDescent="0.35">
      <c r="A59" s="656" t="s">
        <v>2250</v>
      </c>
      <c r="B59" s="656" t="s">
        <v>2251</v>
      </c>
      <c r="C59" s="715" t="s">
        <v>2252</v>
      </c>
      <c r="D59" s="715">
        <v>7</v>
      </c>
      <c r="E59" s="715">
        <v>7</v>
      </c>
      <c r="F59" s="715">
        <v>7</v>
      </c>
      <c r="G59" s="715">
        <v>8</v>
      </c>
      <c r="H59" s="658">
        <v>7</v>
      </c>
      <c r="I59" s="659"/>
      <c r="J59" s="732"/>
      <c r="K59" s="732"/>
      <c r="L59" s="659"/>
      <c r="M59" s="659"/>
      <c r="N59" s="659"/>
      <c r="O59" s="659"/>
      <c r="P59" s="660">
        <f t="shared" si="86"/>
        <v>1</v>
      </c>
      <c r="Q59" s="690">
        <f t="shared" si="86"/>
        <v>0</v>
      </c>
      <c r="R59" s="690">
        <f t="shared" si="86"/>
        <v>0</v>
      </c>
      <c r="S59" s="690">
        <f t="shared" si="86"/>
        <v>0</v>
      </c>
      <c r="T59" s="697" t="s">
        <v>2435</v>
      </c>
      <c r="U59" s="662">
        <v>45657</v>
      </c>
      <c r="V59" s="663">
        <v>8</v>
      </c>
      <c r="W59" s="663">
        <f t="shared" si="87"/>
        <v>7</v>
      </c>
      <c r="X59" s="664">
        <f>IF(W59/V59&gt;=100%,100%,W59/V59)/4</f>
        <v>0.21875</v>
      </c>
      <c r="Y59" s="666">
        <v>0.11</v>
      </c>
      <c r="Z59" s="666">
        <v>0.15</v>
      </c>
      <c r="AA59" s="666"/>
      <c r="AB59" s="664"/>
      <c r="AC59" s="664"/>
      <c r="AD59" s="733">
        <v>7840955393.7700005</v>
      </c>
      <c r="AE59" s="733">
        <v>5833418030.6964054</v>
      </c>
      <c r="AF59" s="733">
        <v>6125088932.2312307</v>
      </c>
      <c r="AG59" s="733">
        <v>6541178810.2421389</v>
      </c>
      <c r="AH59" s="667">
        <v>7775515928</v>
      </c>
      <c r="AI59" s="667"/>
      <c r="AJ59" s="670"/>
      <c r="AK59" s="670"/>
      <c r="AL59" s="664">
        <f t="shared" si="6"/>
        <v>0.99165414640389415</v>
      </c>
      <c r="AM59" s="664"/>
      <c r="AN59" s="664"/>
      <c r="AO59" s="664"/>
      <c r="AP59" s="667">
        <v>7775515928.000001</v>
      </c>
      <c r="AQ59" s="669"/>
      <c r="AR59" s="670"/>
      <c r="AS59" s="670"/>
      <c r="AT59" s="664">
        <f t="shared" si="7"/>
        <v>0.99165414640389438</v>
      </c>
      <c r="AU59" s="671"/>
      <c r="AV59" s="671"/>
      <c r="AW59" s="671"/>
      <c r="AX59" s="672">
        <f t="shared" si="89"/>
        <v>0</v>
      </c>
      <c r="AY59" s="672"/>
      <c r="AZ59" s="672"/>
      <c r="BA59" s="672"/>
      <c r="BB59" s="672"/>
      <c r="BC59" s="672"/>
      <c r="BD59" s="672"/>
      <c r="BE59" s="672"/>
      <c r="BF59" s="664" t="e">
        <f t="shared" si="90"/>
        <v>#DIV/0!</v>
      </c>
      <c r="BG59" s="664"/>
      <c r="BH59" s="664"/>
      <c r="BI59" s="664"/>
      <c r="BJ59" s="733">
        <f t="shared" si="3"/>
        <v>26340641166.939774</v>
      </c>
      <c r="BK59" s="667">
        <f t="shared" si="4"/>
        <v>7775515928</v>
      </c>
      <c r="BL59" s="664">
        <f t="shared" si="10"/>
        <v>0.29519083756241576</v>
      </c>
      <c r="BM59" s="667">
        <f t="shared" si="11"/>
        <v>7775515928.000001</v>
      </c>
      <c r="BN59" s="660">
        <f t="shared" si="12"/>
        <v>0.29519083756241576</v>
      </c>
      <c r="BO59" s="673"/>
      <c r="BP59" s="673" t="s">
        <v>2230</v>
      </c>
      <c r="BQ59" s="673" t="s">
        <v>2251</v>
      </c>
      <c r="BR59" s="734" t="s">
        <v>2253</v>
      </c>
    </row>
    <row r="60" spans="1:70" ht="49.5" customHeight="1" x14ac:dyDescent="0.35">
      <c r="A60" s="656" t="s">
        <v>2254</v>
      </c>
      <c r="B60" s="656" t="s">
        <v>2255</v>
      </c>
      <c r="C60" s="715" t="s">
        <v>2186</v>
      </c>
      <c r="D60" s="715">
        <v>30</v>
      </c>
      <c r="E60" s="715">
        <v>30</v>
      </c>
      <c r="F60" s="715">
        <v>30</v>
      </c>
      <c r="G60" s="715">
        <v>30</v>
      </c>
      <c r="H60" s="658">
        <v>30</v>
      </c>
      <c r="I60" s="659"/>
      <c r="J60" s="726"/>
      <c r="K60" s="726"/>
      <c r="L60" s="659"/>
      <c r="M60" s="659"/>
      <c r="N60" s="659"/>
      <c r="O60" s="659"/>
      <c r="P60" s="660">
        <f t="shared" si="86"/>
        <v>1</v>
      </c>
      <c r="Q60" s="690">
        <f t="shared" si="86"/>
        <v>0</v>
      </c>
      <c r="R60" s="690">
        <f t="shared" si="86"/>
        <v>0</v>
      </c>
      <c r="S60" s="690">
        <f t="shared" si="86"/>
        <v>0</v>
      </c>
      <c r="T60" s="697" t="s">
        <v>2256</v>
      </c>
      <c r="U60" s="662">
        <v>45657</v>
      </c>
      <c r="V60" s="663">
        <f t="shared" ref="V60:V66" si="91">+SUM(D60:G60)</f>
        <v>120</v>
      </c>
      <c r="W60" s="663">
        <f t="shared" si="87"/>
        <v>30</v>
      </c>
      <c r="X60" s="664">
        <f t="shared" si="88"/>
        <v>0.25</v>
      </c>
      <c r="Y60" s="666">
        <v>0.11</v>
      </c>
      <c r="Z60" s="666">
        <v>0.15</v>
      </c>
      <c r="AA60" s="666"/>
      <c r="AB60" s="664"/>
      <c r="AC60" s="664"/>
      <c r="AD60" s="733">
        <v>119677444</v>
      </c>
      <c r="AE60" s="733">
        <v>120599999.99999999</v>
      </c>
      <c r="AF60" s="733">
        <v>126629999.99999999</v>
      </c>
      <c r="AG60" s="733">
        <v>132961499.99999999</v>
      </c>
      <c r="AH60" s="667">
        <v>119677444</v>
      </c>
      <c r="AI60" s="667"/>
      <c r="AJ60" s="670"/>
      <c r="AK60" s="670"/>
      <c r="AL60" s="664">
        <f t="shared" si="6"/>
        <v>1</v>
      </c>
      <c r="AM60" s="664"/>
      <c r="AN60" s="664"/>
      <c r="AO60" s="664"/>
      <c r="AP60" s="667">
        <v>119677444</v>
      </c>
      <c r="AQ60" s="669"/>
      <c r="AR60" s="670"/>
      <c r="AS60" s="670"/>
      <c r="AT60" s="664">
        <f t="shared" si="7"/>
        <v>1</v>
      </c>
      <c r="AU60" s="671"/>
      <c r="AV60" s="671"/>
      <c r="AW60" s="671"/>
      <c r="AX60" s="672">
        <f t="shared" si="89"/>
        <v>0</v>
      </c>
      <c r="AY60" s="672"/>
      <c r="AZ60" s="672"/>
      <c r="BA60" s="672"/>
      <c r="BB60" s="672"/>
      <c r="BC60" s="672"/>
      <c r="BD60" s="672"/>
      <c r="BE60" s="672"/>
      <c r="BF60" s="664" t="e">
        <f t="shared" si="90"/>
        <v>#DIV/0!</v>
      </c>
      <c r="BG60" s="664"/>
      <c r="BH60" s="664"/>
      <c r="BI60" s="664"/>
      <c r="BJ60" s="733">
        <f t="shared" si="3"/>
        <v>499868944</v>
      </c>
      <c r="BK60" s="667">
        <f t="shared" si="4"/>
        <v>119677444</v>
      </c>
      <c r="BL60" s="664">
        <f t="shared" si="10"/>
        <v>0.23941764223704204</v>
      </c>
      <c r="BM60" s="667">
        <f t="shared" si="11"/>
        <v>119677444</v>
      </c>
      <c r="BN60" s="660">
        <f t="shared" si="12"/>
        <v>0.23941764223704204</v>
      </c>
      <c r="BO60" s="673"/>
      <c r="BP60" s="673" t="s">
        <v>2230</v>
      </c>
      <c r="BQ60" s="673" t="s">
        <v>2255</v>
      </c>
      <c r="BR60" s="579" t="s">
        <v>2257</v>
      </c>
    </row>
    <row r="61" spans="1:70" ht="71.5" customHeight="1" x14ac:dyDescent="0.35">
      <c r="A61" s="656" t="s">
        <v>2146</v>
      </c>
      <c r="B61" s="656" t="s">
        <v>2258</v>
      </c>
      <c r="C61" s="715" t="s">
        <v>2186</v>
      </c>
      <c r="D61" s="715">
        <v>10</v>
      </c>
      <c r="E61" s="715">
        <v>10</v>
      </c>
      <c r="F61" s="715">
        <v>10</v>
      </c>
      <c r="G61" s="715">
        <v>10</v>
      </c>
      <c r="H61" s="716">
        <v>20.440000000000001</v>
      </c>
      <c r="I61" s="659"/>
      <c r="J61" s="732"/>
      <c r="K61" s="732"/>
      <c r="L61" s="659"/>
      <c r="M61" s="659"/>
      <c r="N61" s="659"/>
      <c r="O61" s="659"/>
      <c r="P61" s="660">
        <f t="shared" si="86"/>
        <v>1</v>
      </c>
      <c r="Q61" s="690">
        <f t="shared" si="86"/>
        <v>0</v>
      </c>
      <c r="R61" s="690">
        <f t="shared" si="86"/>
        <v>0</v>
      </c>
      <c r="S61" s="690">
        <f t="shared" si="86"/>
        <v>0</v>
      </c>
      <c r="T61" s="697" t="s">
        <v>2439</v>
      </c>
      <c r="U61" s="662">
        <v>45657</v>
      </c>
      <c r="V61" s="663">
        <f t="shared" si="91"/>
        <v>40</v>
      </c>
      <c r="W61" s="663">
        <f t="shared" si="87"/>
        <v>20.440000000000001</v>
      </c>
      <c r="X61" s="664">
        <f t="shared" si="88"/>
        <v>0.51100000000000001</v>
      </c>
      <c r="Y61" s="666">
        <v>0.11</v>
      </c>
      <c r="Z61" s="666">
        <v>0.14000000000000001</v>
      </c>
      <c r="AA61" s="666"/>
      <c r="AB61" s="664"/>
      <c r="AC61" s="664"/>
      <c r="AD61" s="733">
        <v>83172840</v>
      </c>
      <c r="AE61" s="733">
        <v>229503883.16251251</v>
      </c>
      <c r="AF61" s="733">
        <v>240979077.22674999</v>
      </c>
      <c r="AG61" s="733">
        <v>253028031.75575</v>
      </c>
      <c r="AH61" s="667">
        <v>83172840</v>
      </c>
      <c r="AI61" s="667"/>
      <c r="AJ61" s="670"/>
      <c r="AK61" s="670"/>
      <c r="AL61" s="664">
        <f t="shared" si="6"/>
        <v>1</v>
      </c>
      <c r="AM61" s="664"/>
      <c r="AN61" s="664"/>
      <c r="AO61" s="664"/>
      <c r="AP61" s="667">
        <v>83172840</v>
      </c>
      <c r="AQ61" s="669"/>
      <c r="AR61" s="670"/>
      <c r="AS61" s="670"/>
      <c r="AT61" s="664">
        <f t="shared" si="7"/>
        <v>1</v>
      </c>
      <c r="AU61" s="671"/>
      <c r="AV61" s="671"/>
      <c r="AW61" s="671"/>
      <c r="AX61" s="672">
        <f t="shared" si="89"/>
        <v>0</v>
      </c>
      <c r="AY61" s="672"/>
      <c r="AZ61" s="672"/>
      <c r="BA61" s="672"/>
      <c r="BB61" s="672"/>
      <c r="BC61" s="672"/>
      <c r="BD61" s="672"/>
      <c r="BE61" s="672"/>
      <c r="BF61" s="664" t="e">
        <f t="shared" si="90"/>
        <v>#DIV/0!</v>
      </c>
      <c r="BG61" s="664"/>
      <c r="BH61" s="664"/>
      <c r="BI61" s="664"/>
      <c r="BJ61" s="733">
        <f t="shared" si="3"/>
        <v>806683832.14501262</v>
      </c>
      <c r="BK61" s="667">
        <f t="shared" si="4"/>
        <v>83172840</v>
      </c>
      <c r="BL61" s="664">
        <f t="shared" si="10"/>
        <v>0.10310463242933636</v>
      </c>
      <c r="BM61" s="667">
        <f t="shared" si="11"/>
        <v>83172840</v>
      </c>
      <c r="BN61" s="660">
        <f t="shared" si="12"/>
        <v>0.10310463242933636</v>
      </c>
      <c r="BO61" s="673"/>
      <c r="BP61" s="673" t="s">
        <v>2230</v>
      </c>
      <c r="BQ61" s="673" t="s">
        <v>2258</v>
      </c>
      <c r="BR61" s="735" t="s">
        <v>2257</v>
      </c>
    </row>
    <row r="62" spans="1:70" ht="76.5" customHeight="1" x14ac:dyDescent="0.35">
      <c r="A62" s="656" t="s">
        <v>2147</v>
      </c>
      <c r="B62" s="656" t="s">
        <v>2258</v>
      </c>
      <c r="C62" s="715" t="s">
        <v>2186</v>
      </c>
      <c r="D62" s="715">
        <v>50</v>
      </c>
      <c r="E62" s="715">
        <v>40</v>
      </c>
      <c r="F62" s="715">
        <v>20</v>
      </c>
      <c r="G62" s="715">
        <v>20</v>
      </c>
      <c r="H62" s="716">
        <v>50</v>
      </c>
      <c r="I62" s="659"/>
      <c r="J62" s="732"/>
      <c r="K62" s="732"/>
      <c r="L62" s="659"/>
      <c r="M62" s="659"/>
      <c r="N62" s="659"/>
      <c r="O62" s="659"/>
      <c r="P62" s="660">
        <f t="shared" si="86"/>
        <v>1</v>
      </c>
      <c r="Q62" s="690">
        <f t="shared" si="86"/>
        <v>0</v>
      </c>
      <c r="R62" s="690">
        <f t="shared" si="86"/>
        <v>0</v>
      </c>
      <c r="S62" s="690">
        <f t="shared" si="86"/>
        <v>0</v>
      </c>
      <c r="T62" s="697" t="s">
        <v>2151</v>
      </c>
      <c r="U62" s="662">
        <v>45657</v>
      </c>
      <c r="V62" s="663">
        <f t="shared" si="91"/>
        <v>130</v>
      </c>
      <c r="W62" s="663">
        <f t="shared" si="87"/>
        <v>50</v>
      </c>
      <c r="X62" s="664">
        <f>IF(W62/V62&gt;=100%,100%,W62/V62)</f>
        <v>0.38461538461538464</v>
      </c>
      <c r="Y62" s="666">
        <v>0.11</v>
      </c>
      <c r="Z62" s="666">
        <v>0.14000000000000001</v>
      </c>
      <c r="AA62" s="666"/>
      <c r="AB62" s="664"/>
      <c r="AC62" s="664"/>
      <c r="AD62" s="733">
        <v>0</v>
      </c>
      <c r="AE62" s="733">
        <v>17859352.5</v>
      </c>
      <c r="AF62" s="733">
        <v>18752320.5</v>
      </c>
      <c r="AG62" s="733">
        <v>19689936</v>
      </c>
      <c r="AH62" s="667">
        <v>0</v>
      </c>
      <c r="AI62" s="667"/>
      <c r="AJ62" s="670"/>
      <c r="AK62" s="670"/>
      <c r="AL62" s="664"/>
      <c r="AM62" s="664"/>
      <c r="AN62" s="664"/>
      <c r="AO62" s="664"/>
      <c r="AP62" s="667">
        <v>0</v>
      </c>
      <c r="AQ62" s="669"/>
      <c r="AR62" s="670"/>
      <c r="AS62" s="670"/>
      <c r="AT62" s="664"/>
      <c r="AU62" s="671"/>
      <c r="AV62" s="671"/>
      <c r="AW62" s="671"/>
      <c r="AX62" s="672">
        <f t="shared" si="89"/>
        <v>0</v>
      </c>
      <c r="AY62" s="672"/>
      <c r="AZ62" s="672"/>
      <c r="BA62" s="672"/>
      <c r="BB62" s="672"/>
      <c r="BC62" s="672"/>
      <c r="BD62" s="672"/>
      <c r="BE62" s="672"/>
      <c r="BF62" s="664" t="e">
        <f t="shared" si="90"/>
        <v>#DIV/0!</v>
      </c>
      <c r="BG62" s="664"/>
      <c r="BH62" s="664"/>
      <c r="BI62" s="664"/>
      <c r="BJ62" s="733">
        <f t="shared" si="3"/>
        <v>56301609</v>
      </c>
      <c r="BK62" s="667">
        <f t="shared" si="4"/>
        <v>0</v>
      </c>
      <c r="BL62" s="664">
        <f t="shared" si="10"/>
        <v>0</v>
      </c>
      <c r="BM62" s="667">
        <f t="shared" si="11"/>
        <v>0</v>
      </c>
      <c r="BN62" s="660">
        <f t="shared" si="12"/>
        <v>0</v>
      </c>
      <c r="BO62" s="673"/>
      <c r="BP62" s="673" t="s">
        <v>2230</v>
      </c>
      <c r="BQ62" s="673" t="s">
        <v>2258</v>
      </c>
      <c r="BR62" s="735" t="s">
        <v>2257</v>
      </c>
    </row>
    <row r="63" spans="1:70" ht="97.5" customHeight="1" x14ac:dyDescent="0.35">
      <c r="A63" s="656" t="s">
        <v>2148</v>
      </c>
      <c r="B63" s="656" t="s">
        <v>2258</v>
      </c>
      <c r="C63" s="715" t="s">
        <v>2259</v>
      </c>
      <c r="D63" s="715">
        <v>56826</v>
      </c>
      <c r="E63" s="715">
        <v>28174</v>
      </c>
      <c r="F63" s="715">
        <v>17000</v>
      </c>
      <c r="G63" s="715">
        <v>16000</v>
      </c>
      <c r="H63" s="715">
        <v>56826</v>
      </c>
      <c r="I63" s="659"/>
      <c r="J63" s="726"/>
      <c r="K63" s="726"/>
      <c r="L63" s="659"/>
      <c r="M63" s="659"/>
      <c r="N63" s="659"/>
      <c r="O63" s="659"/>
      <c r="P63" s="660">
        <f t="shared" si="86"/>
        <v>1</v>
      </c>
      <c r="Q63" s="690">
        <f t="shared" si="86"/>
        <v>0</v>
      </c>
      <c r="R63" s="690">
        <f t="shared" si="86"/>
        <v>0</v>
      </c>
      <c r="S63" s="690">
        <f t="shared" si="86"/>
        <v>0</v>
      </c>
      <c r="T63" s="697" t="s">
        <v>2440</v>
      </c>
      <c r="U63" s="662">
        <v>45657</v>
      </c>
      <c r="V63" s="663">
        <f>+SUM(D63:G63)</f>
        <v>118000</v>
      </c>
      <c r="W63" s="663">
        <f t="shared" si="87"/>
        <v>56826</v>
      </c>
      <c r="X63" s="664">
        <f>IF(W63/V63&gt;=100%,100%,W63/V63)</f>
        <v>0.4815762711864407</v>
      </c>
      <c r="Y63" s="666">
        <v>0.11</v>
      </c>
      <c r="Z63" s="666">
        <v>0.14000000000000001</v>
      </c>
      <c r="AA63" s="666"/>
      <c r="AB63" s="664"/>
      <c r="AC63" s="664"/>
      <c r="AD63" s="733">
        <v>1572120511</v>
      </c>
      <c r="AE63" s="733">
        <v>639576000.4940002</v>
      </c>
      <c r="AF63" s="733">
        <v>671554799.89199996</v>
      </c>
      <c r="AG63" s="733">
        <v>705132540.29000008</v>
      </c>
      <c r="AH63" s="667">
        <v>1572120511</v>
      </c>
      <c r="AI63" s="667"/>
      <c r="AJ63" s="670"/>
      <c r="AK63" s="670"/>
      <c r="AL63" s="664">
        <f t="shared" si="6"/>
        <v>1</v>
      </c>
      <c r="AM63" s="664"/>
      <c r="AN63" s="664"/>
      <c r="AO63" s="664"/>
      <c r="AP63" s="667">
        <v>1226642030</v>
      </c>
      <c r="AQ63" s="669"/>
      <c r="AR63" s="670"/>
      <c r="AS63" s="670"/>
      <c r="AT63" s="664">
        <f t="shared" si="7"/>
        <v>0.78024682040421522</v>
      </c>
      <c r="AU63" s="671"/>
      <c r="AV63" s="671"/>
      <c r="AW63" s="671"/>
      <c r="AX63" s="672">
        <f t="shared" si="89"/>
        <v>345478481</v>
      </c>
      <c r="AY63" s="672"/>
      <c r="AZ63" s="672"/>
      <c r="BA63" s="672"/>
      <c r="BB63" s="672"/>
      <c r="BC63" s="672"/>
      <c r="BD63" s="672"/>
      <c r="BE63" s="672"/>
      <c r="BF63" s="664">
        <f t="shared" si="90"/>
        <v>0</v>
      </c>
      <c r="BG63" s="664"/>
      <c r="BH63" s="664"/>
      <c r="BI63" s="664"/>
      <c r="BJ63" s="733">
        <f t="shared" si="3"/>
        <v>3588383851.6760006</v>
      </c>
      <c r="BK63" s="667">
        <f t="shared" si="4"/>
        <v>1572120511</v>
      </c>
      <c r="BL63" s="664">
        <f t="shared" si="10"/>
        <v>0.43811380721316118</v>
      </c>
      <c r="BM63" s="667">
        <f t="shared" si="11"/>
        <v>1226642030</v>
      </c>
      <c r="BN63" s="660">
        <f t="shared" si="12"/>
        <v>0.34183690505325431</v>
      </c>
      <c r="BO63" s="673"/>
      <c r="BP63" s="673" t="s">
        <v>2230</v>
      </c>
      <c r="BQ63" s="673" t="s">
        <v>2258</v>
      </c>
      <c r="BR63" s="579" t="s">
        <v>2257</v>
      </c>
    </row>
    <row r="64" spans="1:70" ht="145.5" customHeight="1" x14ac:dyDescent="0.35">
      <c r="A64" s="656" t="s">
        <v>2149</v>
      </c>
      <c r="B64" s="656" t="s">
        <v>2258</v>
      </c>
      <c r="C64" s="715" t="s">
        <v>2259</v>
      </c>
      <c r="D64" s="715">
        <v>10000</v>
      </c>
      <c r="E64" s="715">
        <v>46800</v>
      </c>
      <c r="F64" s="715">
        <v>12000</v>
      </c>
      <c r="G64" s="715">
        <v>12000</v>
      </c>
      <c r="H64" s="716">
        <v>10000</v>
      </c>
      <c r="I64" s="659"/>
      <c r="J64" s="732"/>
      <c r="K64" s="732"/>
      <c r="L64" s="659"/>
      <c r="M64" s="659"/>
      <c r="N64" s="659"/>
      <c r="O64" s="659"/>
      <c r="P64" s="660">
        <f t="shared" si="86"/>
        <v>1</v>
      </c>
      <c r="Q64" s="690">
        <f t="shared" si="86"/>
        <v>0</v>
      </c>
      <c r="R64" s="690">
        <f t="shared" si="86"/>
        <v>0</v>
      </c>
      <c r="S64" s="690">
        <f t="shared" si="86"/>
        <v>0</v>
      </c>
      <c r="T64" s="697" t="s">
        <v>2260</v>
      </c>
      <c r="U64" s="662">
        <v>45657</v>
      </c>
      <c r="V64" s="663">
        <f t="shared" si="91"/>
        <v>80800</v>
      </c>
      <c r="W64" s="663">
        <f t="shared" si="87"/>
        <v>10000</v>
      </c>
      <c r="X64" s="664">
        <f t="shared" si="88"/>
        <v>0.12376237623762376</v>
      </c>
      <c r="Y64" s="666">
        <v>0.11</v>
      </c>
      <c r="Z64" s="666">
        <v>0.14000000000000001</v>
      </c>
      <c r="AA64" s="666"/>
      <c r="AB64" s="664"/>
      <c r="AC64" s="664"/>
      <c r="AD64" s="733">
        <v>228712358</v>
      </c>
      <c r="AE64" s="733">
        <v>139150000.016</v>
      </c>
      <c r="AF64" s="733">
        <v>442648800.0508976</v>
      </c>
      <c r="AG64" s="733">
        <v>584296416.06720006</v>
      </c>
      <c r="AH64" s="667">
        <v>228712358</v>
      </c>
      <c r="AI64" s="667"/>
      <c r="AJ64" s="670"/>
      <c r="AK64" s="670"/>
      <c r="AL64" s="664">
        <f t="shared" si="6"/>
        <v>1</v>
      </c>
      <c r="AM64" s="664"/>
      <c r="AN64" s="664"/>
      <c r="AO64" s="664"/>
      <c r="AP64" s="667">
        <v>228712358</v>
      </c>
      <c r="AQ64" s="669"/>
      <c r="AR64" s="670"/>
      <c r="AS64" s="670"/>
      <c r="AT64" s="664">
        <f t="shared" si="7"/>
        <v>1</v>
      </c>
      <c r="AU64" s="671"/>
      <c r="AV64" s="671"/>
      <c r="AW64" s="671"/>
      <c r="AX64" s="672">
        <f t="shared" si="89"/>
        <v>0</v>
      </c>
      <c r="AY64" s="672"/>
      <c r="AZ64" s="672"/>
      <c r="BA64" s="672"/>
      <c r="BB64" s="672"/>
      <c r="BC64" s="672"/>
      <c r="BD64" s="672"/>
      <c r="BE64" s="672"/>
      <c r="BF64" s="664" t="e">
        <f t="shared" si="90"/>
        <v>#DIV/0!</v>
      </c>
      <c r="BG64" s="664"/>
      <c r="BH64" s="664"/>
      <c r="BI64" s="664"/>
      <c r="BJ64" s="733">
        <f t="shared" si="3"/>
        <v>1394807574.1340976</v>
      </c>
      <c r="BK64" s="667">
        <f t="shared" si="4"/>
        <v>228712358</v>
      </c>
      <c r="BL64" s="664">
        <f t="shared" si="10"/>
        <v>0.1639741296515296</v>
      </c>
      <c r="BM64" s="667">
        <f t="shared" si="11"/>
        <v>228712358</v>
      </c>
      <c r="BN64" s="660">
        <f t="shared" si="12"/>
        <v>0.1639741296515296</v>
      </c>
      <c r="BO64" s="673"/>
      <c r="BP64" s="673" t="s">
        <v>2230</v>
      </c>
      <c r="BQ64" s="673" t="s">
        <v>2258</v>
      </c>
      <c r="BR64" s="735" t="s">
        <v>2257</v>
      </c>
    </row>
    <row r="65" spans="1:70" ht="39" x14ac:dyDescent="0.35">
      <c r="A65" s="656" t="s">
        <v>2150</v>
      </c>
      <c r="B65" s="656" t="s">
        <v>2258</v>
      </c>
      <c r="C65" s="715" t="s">
        <v>2186</v>
      </c>
      <c r="D65" s="715"/>
      <c r="E65" s="715">
        <v>100</v>
      </c>
      <c r="F65" s="715">
        <v>100</v>
      </c>
      <c r="G65" s="715">
        <v>100</v>
      </c>
      <c r="H65" s="716">
        <v>0</v>
      </c>
      <c r="I65" s="659"/>
      <c r="J65" s="726"/>
      <c r="K65" s="726"/>
      <c r="L65" s="659"/>
      <c r="M65" s="659"/>
      <c r="N65" s="659"/>
      <c r="O65" s="659"/>
      <c r="P65" s="660"/>
      <c r="Q65" s="690">
        <f t="shared" si="86"/>
        <v>0</v>
      </c>
      <c r="R65" s="690">
        <f t="shared" si="86"/>
        <v>0</v>
      </c>
      <c r="S65" s="690">
        <f t="shared" si="86"/>
        <v>0</v>
      </c>
      <c r="T65" s="697" t="s">
        <v>2172</v>
      </c>
      <c r="U65" s="662">
        <v>45657</v>
      </c>
      <c r="V65" s="663">
        <f t="shared" si="91"/>
        <v>300</v>
      </c>
      <c r="W65" s="663">
        <f t="shared" si="87"/>
        <v>0</v>
      </c>
      <c r="X65" s="664">
        <f t="shared" si="88"/>
        <v>0</v>
      </c>
      <c r="Y65" s="666">
        <v>0.11</v>
      </c>
      <c r="Z65" s="666"/>
      <c r="AA65" s="666"/>
      <c r="AB65" s="664"/>
      <c r="AC65" s="664"/>
      <c r="AD65" s="733">
        <v>0</v>
      </c>
      <c r="AE65" s="733">
        <v>200000000</v>
      </c>
      <c r="AF65" s="733">
        <v>216000000</v>
      </c>
      <c r="AG65" s="733">
        <v>233280000.00000003</v>
      </c>
      <c r="AH65" s="667">
        <v>0</v>
      </c>
      <c r="AI65" s="667"/>
      <c r="AJ65" s="670"/>
      <c r="AK65" s="670"/>
      <c r="AL65" s="664"/>
      <c r="AM65" s="664"/>
      <c r="AN65" s="664"/>
      <c r="AO65" s="664"/>
      <c r="AP65" s="667">
        <v>0</v>
      </c>
      <c r="AQ65" s="669"/>
      <c r="AR65" s="670"/>
      <c r="AS65" s="670"/>
      <c r="AT65" s="664"/>
      <c r="AU65" s="671"/>
      <c r="AV65" s="671"/>
      <c r="AW65" s="671"/>
      <c r="AX65" s="672">
        <f t="shared" si="89"/>
        <v>0</v>
      </c>
      <c r="AY65" s="672"/>
      <c r="AZ65" s="672"/>
      <c r="BA65" s="672"/>
      <c r="BB65" s="672"/>
      <c r="BC65" s="672"/>
      <c r="BD65" s="672"/>
      <c r="BE65" s="672"/>
      <c r="BF65" s="664" t="e">
        <f t="shared" si="90"/>
        <v>#DIV/0!</v>
      </c>
      <c r="BG65" s="664"/>
      <c r="BH65" s="664"/>
      <c r="BI65" s="664"/>
      <c r="BJ65" s="733">
        <f t="shared" si="3"/>
        <v>649280000</v>
      </c>
      <c r="BK65" s="667">
        <f t="shared" si="4"/>
        <v>0</v>
      </c>
      <c r="BL65" s="664">
        <f t="shared" si="10"/>
        <v>0</v>
      </c>
      <c r="BM65" s="667">
        <f t="shared" si="11"/>
        <v>0</v>
      </c>
      <c r="BN65" s="660">
        <f t="shared" si="12"/>
        <v>0</v>
      </c>
      <c r="BO65" s="673"/>
      <c r="BP65" s="673" t="s">
        <v>2230</v>
      </c>
      <c r="BQ65" s="673" t="s">
        <v>2258</v>
      </c>
      <c r="BR65" s="579" t="s">
        <v>2257</v>
      </c>
    </row>
    <row r="66" spans="1:70" ht="52" customHeight="1" x14ac:dyDescent="0.35">
      <c r="A66" s="656" t="s">
        <v>2261</v>
      </c>
      <c r="B66" s="714" t="s">
        <v>2262</v>
      </c>
      <c r="C66" s="715" t="s">
        <v>2263</v>
      </c>
      <c r="D66" s="715">
        <v>2</v>
      </c>
      <c r="E66" s="715">
        <v>5</v>
      </c>
      <c r="F66" s="715">
        <v>5</v>
      </c>
      <c r="G66" s="715">
        <v>5</v>
      </c>
      <c r="H66" s="658">
        <v>2</v>
      </c>
      <c r="I66" s="664"/>
      <c r="J66" s="664"/>
      <c r="K66" s="664"/>
      <c r="L66" s="659"/>
      <c r="M66" s="659"/>
      <c r="N66" s="659"/>
      <c r="O66" s="659"/>
      <c r="P66" s="660">
        <f t="shared" si="86"/>
        <v>1</v>
      </c>
      <c r="Q66" s="690">
        <f t="shared" si="86"/>
        <v>0</v>
      </c>
      <c r="R66" s="690">
        <f t="shared" si="86"/>
        <v>0</v>
      </c>
      <c r="S66" s="690">
        <f t="shared" si="86"/>
        <v>0</v>
      </c>
      <c r="T66" s="697" t="s">
        <v>2264</v>
      </c>
      <c r="U66" s="662">
        <v>45657</v>
      </c>
      <c r="V66" s="663">
        <f t="shared" si="91"/>
        <v>17</v>
      </c>
      <c r="W66" s="663">
        <f t="shared" si="87"/>
        <v>2</v>
      </c>
      <c r="X66" s="664">
        <v>0.25</v>
      </c>
      <c r="Y66" s="666">
        <v>0.11</v>
      </c>
      <c r="Z66" s="666">
        <v>0.14000000000000001</v>
      </c>
      <c r="AA66" s="666"/>
      <c r="AB66" s="664"/>
      <c r="AC66" s="664"/>
      <c r="AD66" s="486">
        <v>20000000</v>
      </c>
      <c r="AE66" s="486">
        <v>50000000</v>
      </c>
      <c r="AF66" s="486">
        <v>52500000</v>
      </c>
      <c r="AG66" s="486">
        <v>55125000</v>
      </c>
      <c r="AH66" s="667">
        <v>20000000</v>
      </c>
      <c r="AI66" s="667"/>
      <c r="AJ66" s="670"/>
      <c r="AK66" s="670"/>
      <c r="AL66" s="664">
        <f t="shared" si="6"/>
        <v>1</v>
      </c>
      <c r="AM66" s="664"/>
      <c r="AN66" s="664"/>
      <c r="AO66" s="664"/>
      <c r="AP66" s="667">
        <v>20000000</v>
      </c>
      <c r="AQ66" s="669"/>
      <c r="AR66" s="670"/>
      <c r="AS66" s="670"/>
      <c r="AT66" s="664">
        <f t="shared" si="7"/>
        <v>1</v>
      </c>
      <c r="AU66" s="671"/>
      <c r="AV66" s="671"/>
      <c r="AW66" s="671"/>
      <c r="AX66" s="672">
        <f t="shared" si="89"/>
        <v>0</v>
      </c>
      <c r="AY66" s="672"/>
      <c r="AZ66" s="672"/>
      <c r="BA66" s="672"/>
      <c r="BB66" s="672"/>
      <c r="BC66" s="672"/>
      <c r="BD66" s="672"/>
      <c r="BE66" s="672"/>
      <c r="BF66" s="664" t="e">
        <f t="shared" si="90"/>
        <v>#DIV/0!</v>
      </c>
      <c r="BG66" s="664"/>
      <c r="BH66" s="664"/>
      <c r="BI66" s="664"/>
      <c r="BJ66" s="486">
        <f t="shared" si="3"/>
        <v>177625000</v>
      </c>
      <c r="BK66" s="667">
        <f t="shared" si="4"/>
        <v>20000000</v>
      </c>
      <c r="BL66" s="664">
        <f t="shared" si="10"/>
        <v>0.11259676284306826</v>
      </c>
      <c r="BM66" s="667">
        <f t="shared" si="11"/>
        <v>20000000</v>
      </c>
      <c r="BN66" s="660">
        <f t="shared" si="12"/>
        <v>0.11259676284306826</v>
      </c>
      <c r="BO66" s="673"/>
      <c r="BP66" s="673" t="s">
        <v>2230</v>
      </c>
      <c r="BQ66" s="673"/>
      <c r="BR66" s="579" t="s">
        <v>18</v>
      </c>
    </row>
    <row r="67" spans="1:70" ht="34" customHeight="1" x14ac:dyDescent="0.35">
      <c r="A67" s="626" t="s">
        <v>2265</v>
      </c>
      <c r="B67" s="626"/>
      <c r="C67" s="627"/>
      <c r="D67" s="627"/>
      <c r="E67" s="628"/>
      <c r="F67" s="628"/>
      <c r="G67" s="628"/>
      <c r="H67" s="628"/>
      <c r="I67" s="628"/>
      <c r="J67" s="628"/>
      <c r="K67" s="628"/>
      <c r="L67" s="628"/>
      <c r="M67" s="628"/>
      <c r="N67" s="628"/>
      <c r="O67" s="628"/>
      <c r="P67" s="629">
        <f>+SUMPRODUCT(P68,Z68)</f>
        <v>1</v>
      </c>
      <c r="Q67" s="629" t="e">
        <f>+SUMPRODUCT(Q69:Q69,AA69:AA69)</f>
        <v>#VALUE!</v>
      </c>
      <c r="R67" s="629" t="e">
        <f>+SUMPRODUCT(R69:R69,AB69:AB69)</f>
        <v>#VALUE!</v>
      </c>
      <c r="S67" s="629" t="e">
        <f>+SUMPRODUCT(S69:S69,AC69:AC69)</f>
        <v>#VALUE!</v>
      </c>
      <c r="T67" s="630"/>
      <c r="U67" s="626"/>
      <c r="V67" s="631"/>
      <c r="W67" s="631"/>
      <c r="X67" s="639">
        <f>+(X68*Y68)</f>
        <v>0.25</v>
      </c>
      <c r="Y67" s="629">
        <v>0.33</v>
      </c>
      <c r="Z67" s="629">
        <v>0.33</v>
      </c>
      <c r="AA67" s="629"/>
      <c r="AB67" s="629"/>
      <c r="AC67" s="629"/>
      <c r="AD67" s="633">
        <f t="shared" ref="AD67:AK68" si="92">+AD68</f>
        <v>2505773099</v>
      </c>
      <c r="AE67" s="633">
        <f t="shared" si="92"/>
        <v>1146030792.0676949</v>
      </c>
      <c r="AF67" s="633">
        <f t="shared" si="92"/>
        <v>1233698406.6608691</v>
      </c>
      <c r="AG67" s="633">
        <f t="shared" si="92"/>
        <v>1328178687.8778448</v>
      </c>
      <c r="AH67" s="633">
        <f t="shared" si="92"/>
        <v>2496646637</v>
      </c>
      <c r="AI67" s="633">
        <f t="shared" si="92"/>
        <v>0</v>
      </c>
      <c r="AJ67" s="633">
        <f t="shared" si="92"/>
        <v>0</v>
      </c>
      <c r="AK67" s="633">
        <f t="shared" si="92"/>
        <v>0</v>
      </c>
      <c r="AL67" s="629">
        <f t="shared" si="6"/>
        <v>0.99635782585277088</v>
      </c>
      <c r="AM67" s="629"/>
      <c r="AN67" s="629"/>
      <c r="AO67" s="629"/>
      <c r="AP67" s="633">
        <f>+AP68</f>
        <v>2496646636.9999995</v>
      </c>
      <c r="AQ67" s="633">
        <f t="shared" ref="AQ67:AS68" si="93">+AQ68</f>
        <v>0</v>
      </c>
      <c r="AR67" s="633">
        <f t="shared" si="93"/>
        <v>0</v>
      </c>
      <c r="AS67" s="633">
        <f t="shared" si="93"/>
        <v>0</v>
      </c>
      <c r="AT67" s="629">
        <f t="shared" si="7"/>
        <v>0.99635782585277066</v>
      </c>
      <c r="AU67" s="637"/>
      <c r="AV67" s="637"/>
      <c r="AW67" s="637"/>
      <c r="AX67" s="638">
        <f t="shared" ref="AX67:BE68" si="94">+AX68</f>
        <v>0</v>
      </c>
      <c r="AY67" s="638">
        <f t="shared" si="94"/>
        <v>0</v>
      </c>
      <c r="AZ67" s="638">
        <f t="shared" si="94"/>
        <v>0</v>
      </c>
      <c r="BA67" s="638">
        <f t="shared" si="94"/>
        <v>0</v>
      </c>
      <c r="BB67" s="638">
        <f t="shared" si="94"/>
        <v>0</v>
      </c>
      <c r="BC67" s="638">
        <f t="shared" si="94"/>
        <v>0</v>
      </c>
      <c r="BD67" s="638">
        <f t="shared" si="94"/>
        <v>0</v>
      </c>
      <c r="BE67" s="638">
        <f t="shared" si="94"/>
        <v>0</v>
      </c>
      <c r="BF67" s="629" t="e">
        <f t="shared" si="90"/>
        <v>#DIV/0!</v>
      </c>
      <c r="BG67" s="629"/>
      <c r="BH67" s="629"/>
      <c r="BI67" s="629"/>
      <c r="BJ67" s="633">
        <f t="shared" si="3"/>
        <v>6213680985.6064081</v>
      </c>
      <c r="BK67" s="633">
        <f t="shared" si="4"/>
        <v>2496646637</v>
      </c>
      <c r="BL67" s="629">
        <f t="shared" si="10"/>
        <v>0.40179832900712498</v>
      </c>
      <c r="BM67" s="633">
        <f t="shared" si="11"/>
        <v>2496646636.9999995</v>
      </c>
      <c r="BN67" s="639">
        <f t="shared" si="12"/>
        <v>0.40179832900712487</v>
      </c>
      <c r="BO67" s="627"/>
      <c r="BP67" s="627"/>
      <c r="BQ67" s="627"/>
      <c r="BR67" s="713"/>
    </row>
    <row r="68" spans="1:70" s="640" customFormat="1" ht="31" customHeight="1" x14ac:dyDescent="0.35">
      <c r="A68" s="641" t="s">
        <v>2266</v>
      </c>
      <c r="B68" s="641"/>
      <c r="C68" s="642"/>
      <c r="D68" s="643"/>
      <c r="E68" s="644"/>
      <c r="F68" s="644"/>
      <c r="G68" s="644"/>
      <c r="H68" s="644"/>
      <c r="I68" s="644"/>
      <c r="J68" s="644"/>
      <c r="K68" s="644"/>
      <c r="L68" s="644"/>
      <c r="M68" s="644"/>
      <c r="N68" s="644"/>
      <c r="O68" s="644"/>
      <c r="P68" s="645">
        <f>+SUMPRODUCT(P69,Z69)</f>
        <v>1</v>
      </c>
      <c r="Q68" s="645"/>
      <c r="R68" s="645"/>
      <c r="S68" s="645"/>
      <c r="T68" s="646"/>
      <c r="U68" s="641"/>
      <c r="V68" s="642"/>
      <c r="W68" s="642"/>
      <c r="X68" s="647">
        <f>+SUMPRODUCT(X69,Y69)</f>
        <v>0.25</v>
      </c>
      <c r="Y68" s="645">
        <v>1</v>
      </c>
      <c r="Z68" s="645">
        <v>1</v>
      </c>
      <c r="AA68" s="645"/>
      <c r="AB68" s="645"/>
      <c r="AC68" s="645"/>
      <c r="AD68" s="648">
        <f t="shared" si="92"/>
        <v>2505773099</v>
      </c>
      <c r="AE68" s="648">
        <f t="shared" si="92"/>
        <v>1146030792.0676949</v>
      </c>
      <c r="AF68" s="648">
        <f t="shared" si="92"/>
        <v>1233698406.6608691</v>
      </c>
      <c r="AG68" s="648">
        <f t="shared" si="92"/>
        <v>1328178687.8778448</v>
      </c>
      <c r="AH68" s="648">
        <f t="shared" si="92"/>
        <v>2496646637</v>
      </c>
      <c r="AI68" s="648">
        <f t="shared" si="92"/>
        <v>0</v>
      </c>
      <c r="AJ68" s="648">
        <f t="shared" si="92"/>
        <v>0</v>
      </c>
      <c r="AK68" s="648">
        <f t="shared" si="92"/>
        <v>0</v>
      </c>
      <c r="AL68" s="649">
        <f t="shared" si="6"/>
        <v>0.99635782585277088</v>
      </c>
      <c r="AM68" s="650"/>
      <c r="AN68" s="650"/>
      <c r="AO68" s="650"/>
      <c r="AP68" s="651">
        <f>+AP69</f>
        <v>2496646636.9999995</v>
      </c>
      <c r="AQ68" s="651">
        <f t="shared" si="93"/>
        <v>0</v>
      </c>
      <c r="AR68" s="651">
        <f t="shared" si="93"/>
        <v>0</v>
      </c>
      <c r="AS68" s="651">
        <f t="shared" si="93"/>
        <v>0</v>
      </c>
      <c r="AT68" s="645">
        <f t="shared" si="7"/>
        <v>0.99635782585277066</v>
      </c>
      <c r="AU68" s="652"/>
      <c r="AV68" s="652"/>
      <c r="AW68" s="652"/>
      <c r="AX68" s="653">
        <f t="shared" si="94"/>
        <v>0</v>
      </c>
      <c r="AY68" s="653">
        <f t="shared" si="94"/>
        <v>0</v>
      </c>
      <c r="AZ68" s="653">
        <f t="shared" si="94"/>
        <v>0</v>
      </c>
      <c r="BA68" s="653">
        <f t="shared" si="94"/>
        <v>0</v>
      </c>
      <c r="BB68" s="653">
        <f t="shared" si="94"/>
        <v>0</v>
      </c>
      <c r="BC68" s="653">
        <f t="shared" si="94"/>
        <v>0</v>
      </c>
      <c r="BD68" s="653">
        <f t="shared" si="94"/>
        <v>0</v>
      </c>
      <c r="BE68" s="653">
        <f t="shared" si="94"/>
        <v>0</v>
      </c>
      <c r="BF68" s="654"/>
      <c r="BG68" s="654"/>
      <c r="BH68" s="654"/>
      <c r="BI68" s="654"/>
      <c r="BJ68" s="648">
        <f t="shared" si="3"/>
        <v>6213680985.6064081</v>
      </c>
      <c r="BK68" s="648">
        <f t="shared" si="4"/>
        <v>2496646637</v>
      </c>
      <c r="BL68" s="645">
        <f t="shared" si="10"/>
        <v>0.40179832900712498</v>
      </c>
      <c r="BM68" s="648">
        <f t="shared" si="11"/>
        <v>2496646636.9999995</v>
      </c>
      <c r="BN68" s="643">
        <f t="shared" si="12"/>
        <v>0.40179832900712487</v>
      </c>
      <c r="BO68" s="655"/>
      <c r="BP68" s="655"/>
      <c r="BQ68" s="655"/>
      <c r="BR68" s="687"/>
    </row>
    <row r="69" spans="1:70" ht="38.5" customHeight="1" x14ac:dyDescent="0.35">
      <c r="A69" s="656" t="s">
        <v>2267</v>
      </c>
      <c r="B69" s="656" t="s">
        <v>2268</v>
      </c>
      <c r="C69" s="715" t="s">
        <v>2269</v>
      </c>
      <c r="D69" s="715">
        <v>2</v>
      </c>
      <c r="E69" s="716">
        <v>2</v>
      </c>
      <c r="F69" s="716">
        <v>2</v>
      </c>
      <c r="G69" s="716">
        <v>2</v>
      </c>
      <c r="H69" s="658">
        <v>2</v>
      </c>
      <c r="I69" s="659"/>
      <c r="J69" s="659"/>
      <c r="K69" s="659"/>
      <c r="L69" s="659"/>
      <c r="M69" s="659"/>
      <c r="N69" s="659"/>
      <c r="O69" s="659"/>
      <c r="P69" s="660">
        <f>IF((H69+L69)/D69&gt;=100%,100%,(H69+L69)/D69)</f>
        <v>1</v>
      </c>
      <c r="Q69" s="690">
        <f>IF((I69+M69)/E69&gt;=100%,100%,(I69+M69)/E69)</f>
        <v>0</v>
      </c>
      <c r="R69" s="690">
        <f>IF((J69+N69)/F69&gt;=100%,100%,(J69+N69)/F69)</f>
        <v>0</v>
      </c>
      <c r="S69" s="690">
        <f>IF((K69+O69)/G69&gt;=100%,100%,(K69+O69)/G69)</f>
        <v>0</v>
      </c>
      <c r="T69" s="661" t="s">
        <v>2270</v>
      </c>
      <c r="U69" s="662">
        <v>45657</v>
      </c>
      <c r="V69" s="663">
        <f>+SUM(D69:G69)</f>
        <v>8</v>
      </c>
      <c r="W69" s="663">
        <f>SUM(H69:N69)</f>
        <v>2</v>
      </c>
      <c r="X69" s="664">
        <f>IF(W69/V69&gt;=100%,100%,W69/V69)</f>
        <v>0.25</v>
      </c>
      <c r="Y69" s="666">
        <v>1</v>
      </c>
      <c r="Z69" s="666">
        <v>1</v>
      </c>
      <c r="AA69" s="666"/>
      <c r="AB69" s="664"/>
      <c r="AC69" s="664"/>
      <c r="AD69" s="486">
        <v>2505773099</v>
      </c>
      <c r="AE69" s="486">
        <v>1146030792.0676949</v>
      </c>
      <c r="AF69" s="486">
        <v>1233698406.6608691</v>
      </c>
      <c r="AG69" s="486">
        <v>1328178687.8778448</v>
      </c>
      <c r="AH69" s="667">
        <v>2496646637</v>
      </c>
      <c r="AI69" s="667"/>
      <c r="AJ69" s="670"/>
      <c r="AK69" s="670"/>
      <c r="AL69" s="664">
        <f t="shared" si="6"/>
        <v>0.99635782585277088</v>
      </c>
      <c r="AM69" s="664"/>
      <c r="AN69" s="664"/>
      <c r="AO69" s="664"/>
      <c r="AP69" s="667">
        <v>2496646636.9999995</v>
      </c>
      <c r="AQ69" s="669"/>
      <c r="AR69" s="670"/>
      <c r="AS69" s="670"/>
      <c r="AT69" s="664">
        <f t="shared" si="7"/>
        <v>0.99635782585277066</v>
      </c>
      <c r="AU69" s="671"/>
      <c r="AV69" s="671"/>
      <c r="AW69" s="671"/>
      <c r="AX69" s="672">
        <f>+AH69-AP69</f>
        <v>0</v>
      </c>
      <c r="AY69" s="672"/>
      <c r="AZ69" s="672"/>
      <c r="BA69" s="672"/>
      <c r="BB69" s="672"/>
      <c r="BC69" s="672"/>
      <c r="BD69" s="672"/>
      <c r="BE69" s="672"/>
      <c r="BF69" s="664" t="e">
        <f>+BB69/AX69</f>
        <v>#DIV/0!</v>
      </c>
      <c r="BG69" s="664"/>
      <c r="BH69" s="664"/>
      <c r="BI69" s="664"/>
      <c r="BJ69" s="486">
        <f t="shared" si="3"/>
        <v>6213680985.6064081</v>
      </c>
      <c r="BK69" s="667">
        <f t="shared" si="4"/>
        <v>2496646637</v>
      </c>
      <c r="BL69" s="664">
        <f t="shared" si="10"/>
        <v>0.40179832900712498</v>
      </c>
      <c r="BM69" s="667">
        <f t="shared" si="11"/>
        <v>2496646636.9999995</v>
      </c>
      <c r="BN69" s="660">
        <f t="shared" si="12"/>
        <v>0.40179832900712487</v>
      </c>
      <c r="BO69" s="673"/>
      <c r="BP69" s="673" t="s">
        <v>2230</v>
      </c>
      <c r="BQ69" s="673"/>
      <c r="BR69" s="579" t="s">
        <v>2271</v>
      </c>
    </row>
    <row r="70" spans="1:70" ht="26" x14ac:dyDescent="0.35">
      <c r="A70" s="599" t="s">
        <v>2272</v>
      </c>
      <c r="B70" s="599"/>
      <c r="C70" s="600"/>
      <c r="D70" s="600"/>
      <c r="E70" s="601"/>
      <c r="F70" s="601"/>
      <c r="G70" s="601"/>
      <c r="H70" s="601"/>
      <c r="I70" s="601"/>
      <c r="J70" s="601"/>
      <c r="K70" s="601"/>
      <c r="L70" s="601"/>
      <c r="M70" s="601"/>
      <c r="N70" s="601"/>
      <c r="O70" s="601"/>
      <c r="P70" s="602">
        <f>+(P71*Z71)+(P76*Z76)+(P96*Z96)</f>
        <v>0.98910057142857144</v>
      </c>
      <c r="Q70" s="602" t="e">
        <f>+(Q71*AA71)+(Q76*AA76)+(Q96*AA96)</f>
        <v>#DIV/0!</v>
      </c>
      <c r="R70" s="602" t="e">
        <f>+(R71*AB71)+(R76*AB76)+(R96*AB96)</f>
        <v>#DIV/0!</v>
      </c>
      <c r="S70" s="602" t="e">
        <f>+(S71*AC71)+(S76*AC76)+(S96*AC96)</f>
        <v>#DIV/0!</v>
      </c>
      <c r="T70" s="736"/>
      <c r="U70" s="602"/>
      <c r="V70" s="602"/>
      <c r="W70" s="602"/>
      <c r="X70" s="602">
        <f>+(X71*Y71)+(X76*Y76)+(X96*Y96)</f>
        <v>0.20259648571428573</v>
      </c>
      <c r="Y70" s="607">
        <v>0.2</v>
      </c>
      <c r="Z70" s="607">
        <v>0.2</v>
      </c>
      <c r="AA70" s="607"/>
      <c r="AB70" s="607"/>
      <c r="AC70" s="607"/>
      <c r="AD70" s="608">
        <f>+AD71+AD76+AD96</f>
        <v>9030143936.7052422</v>
      </c>
      <c r="AE70" s="608">
        <f t="shared" ref="AE70:AK70" si="95">+AE71+AE76+AE96</f>
        <v>6138605454.5232601</v>
      </c>
      <c r="AF70" s="608">
        <f t="shared" si="95"/>
        <v>7632592424.1622143</v>
      </c>
      <c r="AG70" s="608">
        <f t="shared" si="95"/>
        <v>8639168397.4807091</v>
      </c>
      <c r="AH70" s="608">
        <f t="shared" si="95"/>
        <v>8799054234.4049072</v>
      </c>
      <c r="AI70" s="608">
        <f t="shared" si="95"/>
        <v>0</v>
      </c>
      <c r="AJ70" s="608">
        <f t="shared" si="95"/>
        <v>0</v>
      </c>
      <c r="AK70" s="608">
        <f t="shared" si="95"/>
        <v>0</v>
      </c>
      <c r="AL70" s="607">
        <f t="shared" si="6"/>
        <v>0.97440907875665039</v>
      </c>
      <c r="AM70" s="607"/>
      <c r="AN70" s="607"/>
      <c r="AO70" s="607"/>
      <c r="AP70" s="608">
        <f t="shared" ref="AP70:BE70" si="96">+AP71+AP76+AP96</f>
        <v>8250441873.4049072</v>
      </c>
      <c r="AQ70" s="608">
        <f t="shared" si="96"/>
        <v>0</v>
      </c>
      <c r="AR70" s="608">
        <f t="shared" si="96"/>
        <v>0</v>
      </c>
      <c r="AS70" s="608">
        <f t="shared" si="96"/>
        <v>0</v>
      </c>
      <c r="AT70" s="607">
        <f t="shared" si="7"/>
        <v>0.91365563287080687</v>
      </c>
      <c r="AU70" s="609">
        <f t="shared" si="96"/>
        <v>0</v>
      </c>
      <c r="AV70" s="609">
        <f t="shared" si="96"/>
        <v>0</v>
      </c>
      <c r="AW70" s="609">
        <f t="shared" si="96"/>
        <v>0</v>
      </c>
      <c r="AX70" s="610">
        <f t="shared" si="96"/>
        <v>548612360</v>
      </c>
      <c r="AY70" s="610">
        <f t="shared" si="96"/>
        <v>0</v>
      </c>
      <c r="AZ70" s="610">
        <f t="shared" si="96"/>
        <v>0</v>
      </c>
      <c r="BA70" s="610">
        <f t="shared" si="96"/>
        <v>0</v>
      </c>
      <c r="BB70" s="610">
        <f t="shared" si="96"/>
        <v>0</v>
      </c>
      <c r="BC70" s="610">
        <f t="shared" si="96"/>
        <v>0</v>
      </c>
      <c r="BD70" s="610">
        <f t="shared" si="96"/>
        <v>0</v>
      </c>
      <c r="BE70" s="610">
        <f t="shared" si="96"/>
        <v>0</v>
      </c>
      <c r="BF70" s="607">
        <f>+BB70/AX70</f>
        <v>0</v>
      </c>
      <c r="BG70" s="607"/>
      <c r="BH70" s="607"/>
      <c r="BI70" s="607"/>
      <c r="BJ70" s="608">
        <f t="shared" si="3"/>
        <v>31440510212.871426</v>
      </c>
      <c r="BK70" s="608">
        <f t="shared" si="4"/>
        <v>8799054234.4049072</v>
      </c>
      <c r="BL70" s="607">
        <f t="shared" si="10"/>
        <v>0.27986359555967588</v>
      </c>
      <c r="BM70" s="608">
        <f t="shared" si="11"/>
        <v>8250441873.4049072</v>
      </c>
      <c r="BN70" s="602">
        <f t="shared" si="12"/>
        <v>0.26241437615179858</v>
      </c>
      <c r="BO70" s="600"/>
      <c r="BP70" s="600"/>
      <c r="BQ70" s="600"/>
      <c r="BR70" s="706"/>
    </row>
    <row r="71" spans="1:70" ht="31.5" customHeight="1" x14ac:dyDescent="0.35">
      <c r="A71" s="611" t="s">
        <v>2273</v>
      </c>
      <c r="B71" s="611"/>
      <c r="C71" s="625"/>
      <c r="D71" s="625"/>
      <c r="E71" s="614"/>
      <c r="F71" s="614"/>
      <c r="G71" s="614"/>
      <c r="H71" s="614"/>
      <c r="I71" s="614"/>
      <c r="J71" s="614"/>
      <c r="K71" s="614"/>
      <c r="L71" s="614"/>
      <c r="M71" s="614"/>
      <c r="N71" s="614"/>
      <c r="O71" s="614"/>
      <c r="P71" s="615">
        <f>+(P72*Z72)</f>
        <v>1</v>
      </c>
      <c r="Q71" s="616">
        <f>+(Q72*AA72)</f>
        <v>0</v>
      </c>
      <c r="R71" s="616">
        <f>+(R72*AB72)</f>
        <v>0</v>
      </c>
      <c r="S71" s="616">
        <f>+(S72*AC72)</f>
        <v>0</v>
      </c>
      <c r="T71" s="719"/>
      <c r="U71" s="611"/>
      <c r="V71" s="720"/>
      <c r="W71" s="708"/>
      <c r="X71" s="615">
        <f>+(X72*Y72)</f>
        <v>0.25</v>
      </c>
      <c r="Y71" s="615">
        <v>0.33</v>
      </c>
      <c r="Z71" s="615">
        <v>0.33</v>
      </c>
      <c r="AA71" s="615"/>
      <c r="AB71" s="615"/>
      <c r="AC71" s="615"/>
      <c r="AD71" s="620">
        <f t="shared" ref="AD71:AK72" si="97">+AD72</f>
        <v>531506871.79999995</v>
      </c>
      <c r="AE71" s="620">
        <f t="shared" si="97"/>
        <v>477608215.27499998</v>
      </c>
      <c r="AF71" s="620">
        <f t="shared" si="97"/>
        <v>501488626.03874999</v>
      </c>
      <c r="AG71" s="620">
        <f t="shared" si="97"/>
        <v>526563057.34068751</v>
      </c>
      <c r="AH71" s="620">
        <f t="shared" si="97"/>
        <v>522126175</v>
      </c>
      <c r="AI71" s="620">
        <f t="shared" si="97"/>
        <v>0</v>
      </c>
      <c r="AJ71" s="620">
        <f t="shared" si="97"/>
        <v>0</v>
      </c>
      <c r="AK71" s="620">
        <f t="shared" si="97"/>
        <v>0</v>
      </c>
      <c r="AL71" s="615">
        <f t="shared" si="6"/>
        <v>0.98235075161261542</v>
      </c>
      <c r="AM71" s="615"/>
      <c r="AN71" s="615"/>
      <c r="AO71" s="615"/>
      <c r="AP71" s="620">
        <f t="shared" ref="AP71:BE72" si="98">+AP72</f>
        <v>522126064</v>
      </c>
      <c r="AQ71" s="620">
        <f t="shared" si="98"/>
        <v>0</v>
      </c>
      <c r="AR71" s="620">
        <f t="shared" si="98"/>
        <v>0</v>
      </c>
      <c r="AS71" s="620">
        <f t="shared" si="98"/>
        <v>0</v>
      </c>
      <c r="AT71" s="615">
        <f t="shared" si="7"/>
        <v>0.98235054277241807</v>
      </c>
      <c r="AU71" s="621">
        <f t="shared" si="98"/>
        <v>0</v>
      </c>
      <c r="AV71" s="621">
        <f t="shared" si="98"/>
        <v>0</v>
      </c>
      <c r="AW71" s="621">
        <f t="shared" si="98"/>
        <v>0</v>
      </c>
      <c r="AX71" s="622">
        <f t="shared" si="98"/>
        <v>111</v>
      </c>
      <c r="AY71" s="622">
        <f t="shared" si="98"/>
        <v>0</v>
      </c>
      <c r="AZ71" s="622">
        <f t="shared" si="98"/>
        <v>0</v>
      </c>
      <c r="BA71" s="622">
        <f t="shared" si="98"/>
        <v>0</v>
      </c>
      <c r="BB71" s="622">
        <f t="shared" si="98"/>
        <v>0</v>
      </c>
      <c r="BC71" s="622">
        <f t="shared" si="98"/>
        <v>0</v>
      </c>
      <c r="BD71" s="622">
        <f t="shared" si="98"/>
        <v>0</v>
      </c>
      <c r="BE71" s="622">
        <f t="shared" si="98"/>
        <v>0</v>
      </c>
      <c r="BF71" s="720">
        <f>+BB71/AX71</f>
        <v>0</v>
      </c>
      <c r="BG71" s="720"/>
      <c r="BH71" s="720"/>
      <c r="BI71" s="720"/>
      <c r="BJ71" s="620">
        <f t="shared" ref="BJ71:BJ134" si="99">SUM(AD71:AG71)</f>
        <v>2037166770.4544375</v>
      </c>
      <c r="BK71" s="620">
        <f t="shared" ref="BK71:BK134" si="100">SUM(AH71:AK71)</f>
        <v>522126175</v>
      </c>
      <c r="BL71" s="615">
        <f t="shared" si="10"/>
        <v>0.25630016284014273</v>
      </c>
      <c r="BM71" s="620">
        <f t="shared" si="11"/>
        <v>522126064</v>
      </c>
      <c r="BN71" s="624">
        <f t="shared" si="12"/>
        <v>0.25630010835270378</v>
      </c>
      <c r="BO71" s="625"/>
      <c r="BP71" s="625"/>
      <c r="BQ71" s="625"/>
      <c r="BR71" s="710"/>
    </row>
    <row r="72" spans="1:70" ht="34.5" customHeight="1" x14ac:dyDescent="0.35">
      <c r="A72" s="626" t="s">
        <v>2274</v>
      </c>
      <c r="B72" s="626"/>
      <c r="C72" s="627"/>
      <c r="D72" s="627"/>
      <c r="E72" s="628"/>
      <c r="F72" s="628"/>
      <c r="G72" s="628"/>
      <c r="H72" s="628"/>
      <c r="I72" s="628"/>
      <c r="J72" s="628"/>
      <c r="K72" s="628"/>
      <c r="L72" s="628"/>
      <c r="M72" s="628"/>
      <c r="N72" s="628"/>
      <c r="O72" s="628"/>
      <c r="P72" s="629">
        <f>+(P73*Z73)</f>
        <v>1</v>
      </c>
      <c r="Q72" s="737">
        <f>+SUMPRODUCT(Q74:Q75,AA74:AA75)</f>
        <v>0</v>
      </c>
      <c r="R72" s="737">
        <f>+SUMPRODUCT(R74:R75,AB74:AB75)</f>
        <v>0</v>
      </c>
      <c r="S72" s="737">
        <f>+SUMPRODUCT(S74:S75,AC74:AC75)</f>
        <v>0</v>
      </c>
      <c r="T72" s="630"/>
      <c r="U72" s="626"/>
      <c r="V72" s="589"/>
      <c r="W72" s="631"/>
      <c r="X72" s="639">
        <f>+(X73*Y73)</f>
        <v>0.25</v>
      </c>
      <c r="Y72" s="629">
        <v>1</v>
      </c>
      <c r="Z72" s="629">
        <v>1</v>
      </c>
      <c r="AA72" s="629"/>
      <c r="AB72" s="629"/>
      <c r="AC72" s="629"/>
      <c r="AD72" s="633">
        <f>+AD73</f>
        <v>531506871.79999995</v>
      </c>
      <c r="AE72" s="633">
        <f t="shared" si="97"/>
        <v>477608215.27499998</v>
      </c>
      <c r="AF72" s="633">
        <f t="shared" si="97"/>
        <v>501488626.03874999</v>
      </c>
      <c r="AG72" s="633">
        <f t="shared" si="97"/>
        <v>526563057.34068751</v>
      </c>
      <c r="AH72" s="633">
        <f t="shared" si="97"/>
        <v>522126175</v>
      </c>
      <c r="AI72" s="633">
        <f t="shared" si="97"/>
        <v>0</v>
      </c>
      <c r="AJ72" s="633">
        <f t="shared" si="97"/>
        <v>0</v>
      </c>
      <c r="AK72" s="633">
        <f t="shared" si="97"/>
        <v>0</v>
      </c>
      <c r="AL72" s="629">
        <f t="shared" ref="AL72:AL134" si="101">+AH72/AD72</f>
        <v>0.98235075161261542</v>
      </c>
      <c r="AM72" s="629"/>
      <c r="AN72" s="629"/>
      <c r="AO72" s="629"/>
      <c r="AP72" s="633">
        <f t="shared" si="98"/>
        <v>522126064</v>
      </c>
      <c r="AQ72" s="633">
        <f t="shared" si="98"/>
        <v>0</v>
      </c>
      <c r="AR72" s="633">
        <f t="shared" si="98"/>
        <v>0</v>
      </c>
      <c r="AS72" s="633">
        <f t="shared" si="98"/>
        <v>0</v>
      </c>
      <c r="AT72" s="629">
        <f t="shared" ref="AT72:AT134" si="102">+AP72/AD72</f>
        <v>0.98235054277241807</v>
      </c>
      <c r="AU72" s="637">
        <f t="shared" si="98"/>
        <v>0</v>
      </c>
      <c r="AV72" s="637">
        <f t="shared" si="98"/>
        <v>0</v>
      </c>
      <c r="AW72" s="637">
        <f t="shared" si="98"/>
        <v>0</v>
      </c>
      <c r="AX72" s="638">
        <f t="shared" si="98"/>
        <v>111</v>
      </c>
      <c r="AY72" s="638">
        <f t="shared" si="98"/>
        <v>0</v>
      </c>
      <c r="AZ72" s="638">
        <f t="shared" si="98"/>
        <v>0</v>
      </c>
      <c r="BA72" s="638">
        <f t="shared" si="98"/>
        <v>0</v>
      </c>
      <c r="BB72" s="638">
        <f t="shared" si="98"/>
        <v>0</v>
      </c>
      <c r="BC72" s="638">
        <f t="shared" si="98"/>
        <v>0</v>
      </c>
      <c r="BD72" s="638">
        <f t="shared" si="98"/>
        <v>0</v>
      </c>
      <c r="BE72" s="638">
        <f t="shared" si="98"/>
        <v>0</v>
      </c>
      <c r="BF72" s="629">
        <f>+BB72/AX72</f>
        <v>0</v>
      </c>
      <c r="BG72" s="629"/>
      <c r="BH72" s="629"/>
      <c r="BI72" s="629"/>
      <c r="BJ72" s="633">
        <f t="shared" si="99"/>
        <v>2037166770.4544375</v>
      </c>
      <c r="BK72" s="633">
        <f t="shared" si="100"/>
        <v>522126175</v>
      </c>
      <c r="BL72" s="629">
        <f t="shared" ref="BL72:BL134" si="103">+BK72/BJ72</f>
        <v>0.25630016284014273</v>
      </c>
      <c r="BM72" s="633">
        <f t="shared" ref="BM72:BM134" si="104">SUM(AP72:AS72)</f>
        <v>522126064</v>
      </c>
      <c r="BN72" s="639">
        <f t="shared" ref="BN72:BN134" si="105">+BM72/BJ72</f>
        <v>0.25630010835270378</v>
      </c>
      <c r="BO72" s="627"/>
      <c r="BP72" s="627"/>
      <c r="BQ72" s="627"/>
      <c r="BR72" s="713"/>
    </row>
    <row r="73" spans="1:70" s="640" customFormat="1" ht="64" customHeight="1" x14ac:dyDescent="0.35">
      <c r="A73" s="641" t="s">
        <v>2275</v>
      </c>
      <c r="B73" s="641"/>
      <c r="C73" s="642"/>
      <c r="D73" s="643"/>
      <c r="E73" s="644"/>
      <c r="F73" s="644"/>
      <c r="G73" s="644"/>
      <c r="H73" s="644"/>
      <c r="I73" s="644"/>
      <c r="J73" s="644"/>
      <c r="K73" s="644"/>
      <c r="L73" s="644"/>
      <c r="M73" s="644"/>
      <c r="N73" s="644"/>
      <c r="O73" s="644"/>
      <c r="P73" s="645">
        <f>+SUMPRODUCT(P74:P75,Z74:Z75)</f>
        <v>1</v>
      </c>
      <c r="Q73" s="645"/>
      <c r="R73" s="645"/>
      <c r="S73" s="645"/>
      <c r="T73" s="646"/>
      <c r="U73" s="641"/>
      <c r="V73" s="642"/>
      <c r="W73" s="642"/>
      <c r="X73" s="647">
        <f>+SUMPRODUCT(X74:X75,Y74:Y75)</f>
        <v>0.25</v>
      </c>
      <c r="Y73" s="645">
        <v>1</v>
      </c>
      <c r="Z73" s="645">
        <v>1</v>
      </c>
      <c r="AA73" s="645"/>
      <c r="AB73" s="645"/>
      <c r="AC73" s="645"/>
      <c r="AD73" s="648">
        <f>SUM(AD74:AD75)</f>
        <v>531506871.79999995</v>
      </c>
      <c r="AE73" s="648">
        <f t="shared" ref="AE73:AK73" si="106">SUM(AE74:AE75)</f>
        <v>477608215.27499998</v>
      </c>
      <c r="AF73" s="648">
        <f t="shared" si="106"/>
        <v>501488626.03874999</v>
      </c>
      <c r="AG73" s="648">
        <f t="shared" si="106"/>
        <v>526563057.34068751</v>
      </c>
      <c r="AH73" s="648">
        <f t="shared" si="106"/>
        <v>522126175</v>
      </c>
      <c r="AI73" s="648">
        <f t="shared" si="106"/>
        <v>0</v>
      </c>
      <c r="AJ73" s="648">
        <f t="shared" si="106"/>
        <v>0</v>
      </c>
      <c r="AK73" s="648">
        <f t="shared" si="106"/>
        <v>0</v>
      </c>
      <c r="AL73" s="649">
        <f t="shared" si="101"/>
        <v>0.98235075161261542</v>
      </c>
      <c r="AM73" s="650"/>
      <c r="AN73" s="650"/>
      <c r="AO73" s="650"/>
      <c r="AP73" s="651">
        <f t="shared" ref="AP73:BE73" si="107">SUM(AP74:AP75)</f>
        <v>522126064</v>
      </c>
      <c r="AQ73" s="651">
        <f t="shared" si="107"/>
        <v>0</v>
      </c>
      <c r="AR73" s="651">
        <f t="shared" si="107"/>
        <v>0</v>
      </c>
      <c r="AS73" s="651">
        <f t="shared" si="107"/>
        <v>0</v>
      </c>
      <c r="AT73" s="645">
        <f t="shared" si="102"/>
        <v>0.98235054277241807</v>
      </c>
      <c r="AU73" s="652">
        <f t="shared" si="107"/>
        <v>0</v>
      </c>
      <c r="AV73" s="652">
        <f t="shared" si="107"/>
        <v>0</v>
      </c>
      <c r="AW73" s="652">
        <f t="shared" si="107"/>
        <v>0</v>
      </c>
      <c r="AX73" s="653">
        <f t="shared" si="107"/>
        <v>111</v>
      </c>
      <c r="AY73" s="653">
        <f t="shared" si="107"/>
        <v>0</v>
      </c>
      <c r="AZ73" s="653">
        <f t="shared" si="107"/>
        <v>0</v>
      </c>
      <c r="BA73" s="653">
        <f t="shared" si="107"/>
        <v>0</v>
      </c>
      <c r="BB73" s="653">
        <f t="shared" si="107"/>
        <v>0</v>
      </c>
      <c r="BC73" s="653">
        <f t="shared" si="107"/>
        <v>0</v>
      </c>
      <c r="BD73" s="653">
        <f t="shared" si="107"/>
        <v>0</v>
      </c>
      <c r="BE73" s="653">
        <f t="shared" si="107"/>
        <v>0</v>
      </c>
      <c r="BF73" s="654"/>
      <c r="BG73" s="654"/>
      <c r="BH73" s="654"/>
      <c r="BI73" s="654"/>
      <c r="BJ73" s="648">
        <f t="shared" si="99"/>
        <v>2037166770.4544375</v>
      </c>
      <c r="BK73" s="648">
        <f t="shared" si="100"/>
        <v>522126175</v>
      </c>
      <c r="BL73" s="645">
        <f t="shared" si="103"/>
        <v>0.25630016284014273</v>
      </c>
      <c r="BM73" s="648">
        <f t="shared" si="104"/>
        <v>522126064</v>
      </c>
      <c r="BN73" s="643">
        <f t="shared" si="105"/>
        <v>0.25630010835270378</v>
      </c>
      <c r="BO73" s="655"/>
      <c r="BP73" s="655"/>
      <c r="BQ73" s="655"/>
      <c r="BR73" s="687"/>
    </row>
    <row r="74" spans="1:70" ht="75.650000000000006" customHeight="1" x14ac:dyDescent="0.35">
      <c r="A74" s="656" t="s">
        <v>2276</v>
      </c>
      <c r="B74" s="656" t="s">
        <v>2277</v>
      </c>
      <c r="C74" s="715" t="s">
        <v>1717</v>
      </c>
      <c r="D74" s="715">
        <v>100</v>
      </c>
      <c r="E74" s="716">
        <v>100</v>
      </c>
      <c r="F74" s="716">
        <v>100</v>
      </c>
      <c r="G74" s="716">
        <v>100</v>
      </c>
      <c r="H74" s="716">
        <v>100</v>
      </c>
      <c r="I74" s="659"/>
      <c r="J74" s="659"/>
      <c r="K74" s="659"/>
      <c r="L74" s="659"/>
      <c r="M74" s="659"/>
      <c r="N74" s="659"/>
      <c r="O74" s="659"/>
      <c r="P74" s="660">
        <f t="shared" ref="P74:S75" si="108">IF((H74+L74)/D74&gt;=100%,100%,(H74+L74)/D74)</f>
        <v>1</v>
      </c>
      <c r="Q74" s="660">
        <f t="shared" si="108"/>
        <v>0</v>
      </c>
      <c r="R74" s="660">
        <f t="shared" si="108"/>
        <v>0</v>
      </c>
      <c r="S74" s="660">
        <f t="shared" si="108"/>
        <v>0</v>
      </c>
      <c r="T74" s="738" t="s">
        <v>2443</v>
      </c>
      <c r="U74" s="662">
        <v>45657</v>
      </c>
      <c r="V74" s="663">
        <v>100</v>
      </c>
      <c r="W74" s="663">
        <f>SUM(H74:N74)</f>
        <v>100</v>
      </c>
      <c r="X74" s="664">
        <f>IF(W74/V74&gt;=100%,100%,W74/V74)/4</f>
        <v>0.25</v>
      </c>
      <c r="Y74" s="666">
        <v>0.5</v>
      </c>
      <c r="Z74" s="666">
        <v>0.5</v>
      </c>
      <c r="AA74" s="666"/>
      <c r="AB74" s="664"/>
      <c r="AC74" s="664"/>
      <c r="AD74" s="486">
        <v>53212301.399999999</v>
      </c>
      <c r="AE74" s="486">
        <v>53478362.504999995</v>
      </c>
      <c r="AF74" s="486">
        <v>56152280.630249999</v>
      </c>
      <c r="AG74" s="486">
        <v>58959894.661762498</v>
      </c>
      <c r="AH74" s="667">
        <v>53212301</v>
      </c>
      <c r="AI74" s="667"/>
      <c r="AJ74" s="670"/>
      <c r="AK74" s="670"/>
      <c r="AL74" s="664">
        <f t="shared" si="101"/>
        <v>0.99999999248294125</v>
      </c>
      <c r="AM74" s="664"/>
      <c r="AN74" s="664"/>
      <c r="AO74" s="664"/>
      <c r="AP74" s="667">
        <v>53212301</v>
      </c>
      <c r="AQ74" s="669"/>
      <c r="AR74" s="670"/>
      <c r="AS74" s="670"/>
      <c r="AT74" s="664">
        <f t="shared" si="102"/>
        <v>0.99999999248294125</v>
      </c>
      <c r="AU74" s="671"/>
      <c r="AV74" s="671"/>
      <c r="AW74" s="671"/>
      <c r="AX74" s="672">
        <f t="shared" ref="AX74:AX75" si="109">+AH74-AP74</f>
        <v>0</v>
      </c>
      <c r="AY74" s="672"/>
      <c r="AZ74" s="672"/>
      <c r="BA74" s="672"/>
      <c r="BB74" s="672"/>
      <c r="BC74" s="672"/>
      <c r="BD74" s="672"/>
      <c r="BE74" s="672"/>
      <c r="BF74" s="664" t="e">
        <f>+BB74/AX74</f>
        <v>#DIV/0!</v>
      </c>
      <c r="BG74" s="664"/>
      <c r="BH74" s="664"/>
      <c r="BI74" s="664"/>
      <c r="BJ74" s="486">
        <f t="shared" si="99"/>
        <v>221802839.19701251</v>
      </c>
      <c r="BK74" s="667">
        <f t="shared" si="100"/>
        <v>53212301</v>
      </c>
      <c r="BL74" s="664">
        <f t="shared" si="103"/>
        <v>0.23990811475923038</v>
      </c>
      <c r="BM74" s="667">
        <f t="shared" si="104"/>
        <v>53212301</v>
      </c>
      <c r="BN74" s="660">
        <f t="shared" si="105"/>
        <v>0.23990811475923038</v>
      </c>
      <c r="BO74" s="673"/>
      <c r="BP74" s="673" t="s">
        <v>2278</v>
      </c>
      <c r="BQ74" s="656" t="s">
        <v>2277</v>
      </c>
      <c r="BR74" s="579" t="s">
        <v>18</v>
      </c>
    </row>
    <row r="75" spans="1:70" ht="59.5" customHeight="1" x14ac:dyDescent="0.35">
      <c r="A75" s="656" t="s">
        <v>2279</v>
      </c>
      <c r="B75" s="656" t="s">
        <v>2280</v>
      </c>
      <c r="C75" s="715" t="s">
        <v>1717</v>
      </c>
      <c r="D75" s="715">
        <v>100</v>
      </c>
      <c r="E75" s="716">
        <v>100</v>
      </c>
      <c r="F75" s="716">
        <v>100</v>
      </c>
      <c r="G75" s="716">
        <v>100</v>
      </c>
      <c r="H75" s="716">
        <v>100</v>
      </c>
      <c r="I75" s="659"/>
      <c r="J75" s="739"/>
      <c r="K75" s="739"/>
      <c r="L75" s="659"/>
      <c r="M75" s="659"/>
      <c r="N75" s="659"/>
      <c r="O75" s="659"/>
      <c r="P75" s="660">
        <f t="shared" si="108"/>
        <v>1</v>
      </c>
      <c r="Q75" s="660">
        <f t="shared" si="108"/>
        <v>0</v>
      </c>
      <c r="R75" s="660">
        <f t="shared" si="108"/>
        <v>0</v>
      </c>
      <c r="S75" s="660">
        <f t="shared" si="108"/>
        <v>0</v>
      </c>
      <c r="T75" s="697" t="s">
        <v>2281</v>
      </c>
      <c r="U75" s="662">
        <v>45657</v>
      </c>
      <c r="V75" s="663">
        <v>100</v>
      </c>
      <c r="W75" s="663">
        <f>SUM(H75:N75)</f>
        <v>100</v>
      </c>
      <c r="X75" s="664">
        <f>IF(W75/V75&gt;=100%,100%,W75/V75)/4</f>
        <v>0.25</v>
      </c>
      <c r="Y75" s="666">
        <v>0.5</v>
      </c>
      <c r="Z75" s="666">
        <v>0.5</v>
      </c>
      <c r="AA75" s="666"/>
      <c r="AB75" s="664"/>
      <c r="AC75" s="664"/>
      <c r="AD75" s="486">
        <v>478294570.39999998</v>
      </c>
      <c r="AE75" s="486">
        <v>424129852.76999998</v>
      </c>
      <c r="AF75" s="486">
        <v>445336345.40850002</v>
      </c>
      <c r="AG75" s="486">
        <v>467603162.67892504</v>
      </c>
      <c r="AH75" s="667">
        <v>468913874</v>
      </c>
      <c r="AI75" s="667"/>
      <c r="AJ75" s="670"/>
      <c r="AK75" s="670"/>
      <c r="AL75" s="664">
        <f t="shared" si="101"/>
        <v>0.98038719864171808</v>
      </c>
      <c r="AM75" s="664"/>
      <c r="AN75" s="664"/>
      <c r="AO75" s="664"/>
      <c r="AP75" s="667">
        <v>468913763</v>
      </c>
      <c r="AQ75" s="669"/>
      <c r="AR75" s="670"/>
      <c r="AS75" s="670"/>
      <c r="AT75" s="664">
        <f t="shared" si="102"/>
        <v>0.98038696656716229</v>
      </c>
      <c r="AU75" s="671"/>
      <c r="AV75" s="671"/>
      <c r="AW75" s="671"/>
      <c r="AX75" s="672">
        <f t="shared" si="109"/>
        <v>111</v>
      </c>
      <c r="AY75" s="672"/>
      <c r="AZ75" s="672"/>
      <c r="BA75" s="672"/>
      <c r="BB75" s="672"/>
      <c r="BC75" s="672"/>
      <c r="BD75" s="672"/>
      <c r="BE75" s="672"/>
      <c r="BF75" s="664">
        <f>+BB75/AX75</f>
        <v>0</v>
      </c>
      <c r="BG75" s="664"/>
      <c r="BH75" s="664"/>
      <c r="BI75" s="664"/>
      <c r="BJ75" s="486">
        <f t="shared" si="99"/>
        <v>1815363931.2574251</v>
      </c>
      <c r="BK75" s="667">
        <f t="shared" si="100"/>
        <v>468913874</v>
      </c>
      <c r="BL75" s="664">
        <f t="shared" si="103"/>
        <v>0.25830295839094003</v>
      </c>
      <c r="BM75" s="667">
        <f t="shared" si="104"/>
        <v>468913763</v>
      </c>
      <c r="BN75" s="660">
        <f t="shared" si="105"/>
        <v>0.25830289724617556</v>
      </c>
      <c r="BO75" s="673"/>
      <c r="BP75" s="673" t="s">
        <v>2278</v>
      </c>
      <c r="BQ75" s="673"/>
      <c r="BR75" s="675" t="s">
        <v>18</v>
      </c>
    </row>
    <row r="76" spans="1:70" ht="34.5" customHeight="1" x14ac:dyDescent="0.35">
      <c r="A76" s="611" t="s">
        <v>2282</v>
      </c>
      <c r="B76" s="611"/>
      <c r="C76" s="625"/>
      <c r="D76" s="625"/>
      <c r="E76" s="614"/>
      <c r="F76" s="614"/>
      <c r="G76" s="614"/>
      <c r="H76" s="614"/>
      <c r="I76" s="614"/>
      <c r="J76" s="614"/>
      <c r="K76" s="614"/>
      <c r="L76" s="614"/>
      <c r="M76" s="614"/>
      <c r="N76" s="614"/>
      <c r="O76" s="614"/>
      <c r="P76" s="615">
        <f>+(P77*Z77)+(P85*Z85)+(P92*Z92)</f>
        <v>0.96794285714285722</v>
      </c>
      <c r="Q76" s="616" t="e">
        <f>+(Q77*AA77)+(Q85*AA85)+(Q92*AA92)</f>
        <v>#DIV/0!</v>
      </c>
      <c r="R76" s="616" t="e">
        <f>+(R77*AB77)+(R85*AB85)+(R92*AB92)</f>
        <v>#DIV/0!</v>
      </c>
      <c r="S76" s="616" t="e">
        <f>+(S77*AC77)+(S85*AC85)+(S92*AC92)</f>
        <v>#DIV/0!</v>
      </c>
      <c r="T76" s="719"/>
      <c r="U76" s="611"/>
      <c r="V76" s="720"/>
      <c r="W76" s="708"/>
      <c r="X76" s="615">
        <f>+(X77*Y77)+(X85*Y85)+(X92*Y92)</f>
        <v>0.19065142857142858</v>
      </c>
      <c r="Y76" s="615">
        <v>0.34</v>
      </c>
      <c r="Z76" s="615">
        <v>0.34</v>
      </c>
      <c r="AA76" s="615"/>
      <c r="AB76" s="615"/>
      <c r="AC76" s="615"/>
      <c r="AD76" s="620">
        <f>+AD77+AD85+AD92</f>
        <v>3770781924.5548415</v>
      </c>
      <c r="AE76" s="620">
        <f t="shared" ref="AE76:AK76" si="110">+AE77+AE85+AE92</f>
        <v>5274761375.5582609</v>
      </c>
      <c r="AF76" s="620">
        <f t="shared" si="110"/>
        <v>6523056141.3398285</v>
      </c>
      <c r="AG76" s="620">
        <f t="shared" si="110"/>
        <v>7422655300.6011963</v>
      </c>
      <c r="AH76" s="620">
        <f t="shared" si="110"/>
        <v>3625448846.4049072</v>
      </c>
      <c r="AI76" s="620">
        <f t="shared" si="110"/>
        <v>0</v>
      </c>
      <c r="AJ76" s="620">
        <f t="shared" si="110"/>
        <v>0</v>
      </c>
      <c r="AK76" s="620">
        <f t="shared" si="110"/>
        <v>0</v>
      </c>
      <c r="AL76" s="615">
        <f t="shared" si="101"/>
        <v>0.96145810575691371</v>
      </c>
      <c r="AM76" s="615"/>
      <c r="AN76" s="615"/>
      <c r="AO76" s="615"/>
      <c r="AP76" s="620">
        <f t="shared" ref="AP76:AS76" si="111">+AP77+AP85+AP92</f>
        <v>3076836597.4049072</v>
      </c>
      <c r="AQ76" s="620">
        <f t="shared" si="111"/>
        <v>0</v>
      </c>
      <c r="AR76" s="620">
        <f t="shared" si="111"/>
        <v>0</v>
      </c>
      <c r="AS76" s="620">
        <f t="shared" si="111"/>
        <v>0</v>
      </c>
      <c r="AT76" s="615">
        <f t="shared" si="102"/>
        <v>0.81596779102205497</v>
      </c>
      <c r="AU76" s="621"/>
      <c r="AV76" s="621"/>
      <c r="AW76" s="621"/>
      <c r="AX76" s="622">
        <f t="shared" ref="AX76:BE76" si="112">+AX77+AX85+AX92</f>
        <v>548612249</v>
      </c>
      <c r="AY76" s="622">
        <f t="shared" si="112"/>
        <v>0</v>
      </c>
      <c r="AZ76" s="622">
        <f t="shared" si="112"/>
        <v>0</v>
      </c>
      <c r="BA76" s="622">
        <f t="shared" si="112"/>
        <v>0</v>
      </c>
      <c r="BB76" s="622">
        <f t="shared" si="112"/>
        <v>0</v>
      </c>
      <c r="BC76" s="622">
        <f t="shared" si="112"/>
        <v>0</v>
      </c>
      <c r="BD76" s="622">
        <f t="shared" si="112"/>
        <v>0</v>
      </c>
      <c r="BE76" s="622">
        <f t="shared" si="112"/>
        <v>0</v>
      </c>
      <c r="BF76" s="615">
        <f>+BB76/AX76</f>
        <v>0</v>
      </c>
      <c r="BG76" s="615"/>
      <c r="BH76" s="615"/>
      <c r="BI76" s="615"/>
      <c r="BJ76" s="620">
        <f t="shared" si="99"/>
        <v>22991254742.054127</v>
      </c>
      <c r="BK76" s="620">
        <f t="shared" si="100"/>
        <v>3625448846.4049072</v>
      </c>
      <c r="BL76" s="615">
        <f t="shared" si="103"/>
        <v>0.15768816826571319</v>
      </c>
      <c r="BM76" s="620">
        <f t="shared" si="104"/>
        <v>3076836597.4049072</v>
      </c>
      <c r="BN76" s="624">
        <f t="shared" si="105"/>
        <v>0.13382638885632264</v>
      </c>
      <c r="BO76" s="625"/>
      <c r="BP76" s="625"/>
      <c r="BQ76" s="625"/>
      <c r="BR76" s="710"/>
    </row>
    <row r="77" spans="1:70" ht="37.5" customHeight="1" x14ac:dyDescent="0.35">
      <c r="A77" s="626" t="s">
        <v>2283</v>
      </c>
      <c r="B77" s="626"/>
      <c r="C77" s="627"/>
      <c r="D77" s="627"/>
      <c r="E77" s="628"/>
      <c r="F77" s="628"/>
      <c r="G77" s="628"/>
      <c r="H77" s="628"/>
      <c r="I77" s="628"/>
      <c r="J77" s="628"/>
      <c r="K77" s="628"/>
      <c r="L77" s="628"/>
      <c r="M77" s="628"/>
      <c r="N77" s="628"/>
      <c r="O77" s="628"/>
      <c r="P77" s="629">
        <f>+(P78*Z78)</f>
        <v>0.90571428571428581</v>
      </c>
      <c r="Q77" s="737">
        <f>+SUMPRODUCT(Q79:Q84,AA79:AA84)</f>
        <v>0</v>
      </c>
      <c r="R77" s="737" t="e">
        <f>+SUMPRODUCT(R79:R84,AB79:AB84)</f>
        <v>#DIV/0!</v>
      </c>
      <c r="S77" s="737" t="e">
        <f>+SUMPRODUCT(S79:S84,AC79:AC84)</f>
        <v>#DIV/0!</v>
      </c>
      <c r="T77" s="630"/>
      <c r="U77" s="626"/>
      <c r="V77" s="589"/>
      <c r="W77" s="631"/>
      <c r="X77" s="639">
        <f>+(X78*Y78)</f>
        <v>5.9500000000000004E-2</v>
      </c>
      <c r="Y77" s="629">
        <v>0.34</v>
      </c>
      <c r="Z77" s="629">
        <v>0.34</v>
      </c>
      <c r="AA77" s="629"/>
      <c r="AB77" s="629"/>
      <c r="AC77" s="629"/>
      <c r="AD77" s="633">
        <f>+AD78</f>
        <v>853166900.15484166</v>
      </c>
      <c r="AE77" s="633">
        <f t="shared" ref="AE77:AK77" si="113">+AE78</f>
        <v>1354216465.0626037</v>
      </c>
      <c r="AF77" s="633">
        <f t="shared" si="113"/>
        <v>2055585392.9275</v>
      </c>
      <c r="AG77" s="633">
        <f t="shared" si="113"/>
        <v>2474406707.3738756</v>
      </c>
      <c r="AH77" s="633">
        <f t="shared" si="113"/>
        <v>819357801</v>
      </c>
      <c r="AI77" s="633">
        <f t="shared" si="113"/>
        <v>0</v>
      </c>
      <c r="AJ77" s="633">
        <f t="shared" si="113"/>
        <v>0</v>
      </c>
      <c r="AK77" s="633">
        <f t="shared" si="113"/>
        <v>0</v>
      </c>
      <c r="AL77" s="629">
        <f t="shared" si="101"/>
        <v>0.96037223297258056</v>
      </c>
      <c r="AM77" s="629"/>
      <c r="AN77" s="629"/>
      <c r="AO77" s="629"/>
      <c r="AP77" s="633">
        <f t="shared" ref="AP77:AS77" si="114">+AP78</f>
        <v>305745551</v>
      </c>
      <c r="AQ77" s="633">
        <f t="shared" si="114"/>
        <v>0</v>
      </c>
      <c r="AR77" s="633">
        <f t="shared" si="114"/>
        <v>0</v>
      </c>
      <c r="AS77" s="633">
        <f t="shared" si="114"/>
        <v>0</v>
      </c>
      <c r="AT77" s="629">
        <f t="shared" si="102"/>
        <v>0.35836546277699016</v>
      </c>
      <c r="AU77" s="637"/>
      <c r="AV77" s="637"/>
      <c r="AW77" s="637"/>
      <c r="AX77" s="638">
        <f t="shared" ref="AX77:BE77" si="115">+AX78</f>
        <v>513612250</v>
      </c>
      <c r="AY77" s="638">
        <f t="shared" si="115"/>
        <v>0</v>
      </c>
      <c r="AZ77" s="638">
        <f t="shared" si="115"/>
        <v>0</v>
      </c>
      <c r="BA77" s="638">
        <f t="shared" si="115"/>
        <v>0</v>
      </c>
      <c r="BB77" s="638">
        <f t="shared" si="115"/>
        <v>0</v>
      </c>
      <c r="BC77" s="638">
        <f t="shared" si="115"/>
        <v>0</v>
      </c>
      <c r="BD77" s="638">
        <f t="shared" si="115"/>
        <v>0</v>
      </c>
      <c r="BE77" s="638">
        <f t="shared" si="115"/>
        <v>0</v>
      </c>
      <c r="BF77" s="629">
        <f>+BB77/AX77</f>
        <v>0</v>
      </c>
      <c r="BG77" s="629"/>
      <c r="BH77" s="629"/>
      <c r="BI77" s="629"/>
      <c r="BJ77" s="633">
        <f t="shared" si="99"/>
        <v>6737375465.5188208</v>
      </c>
      <c r="BK77" s="633">
        <f t="shared" si="100"/>
        <v>819357801</v>
      </c>
      <c r="BL77" s="629">
        <f t="shared" si="103"/>
        <v>0.12161379534113648</v>
      </c>
      <c r="BM77" s="633">
        <f t="shared" si="104"/>
        <v>305745551</v>
      </c>
      <c r="BN77" s="639">
        <f t="shared" si="105"/>
        <v>4.5380512421309097E-2</v>
      </c>
      <c r="BO77" s="627"/>
      <c r="BP77" s="627"/>
      <c r="BQ77" s="627"/>
      <c r="BR77" s="713"/>
    </row>
    <row r="78" spans="1:70" s="640" customFormat="1" ht="86.5" customHeight="1" x14ac:dyDescent="0.35">
      <c r="A78" s="641" t="s">
        <v>2284</v>
      </c>
      <c r="B78" s="641"/>
      <c r="C78" s="642"/>
      <c r="D78" s="643"/>
      <c r="E78" s="644"/>
      <c r="F78" s="644"/>
      <c r="G78" s="644"/>
      <c r="H78" s="644"/>
      <c r="I78" s="644"/>
      <c r="J78" s="644"/>
      <c r="K78" s="644"/>
      <c r="L78" s="644"/>
      <c r="M78" s="644"/>
      <c r="N78" s="644"/>
      <c r="O78" s="644"/>
      <c r="P78" s="645">
        <f>+SUMPRODUCT(P79:P84,Z79:Z84)</f>
        <v>0.90571428571428581</v>
      </c>
      <c r="Q78" s="645"/>
      <c r="R78" s="645"/>
      <c r="S78" s="645"/>
      <c r="T78" s="646"/>
      <c r="U78" s="641"/>
      <c r="V78" s="642"/>
      <c r="W78" s="642"/>
      <c r="X78" s="647">
        <f>+SUMPRODUCT(X79:X84,Y79:Y84)</f>
        <v>5.9500000000000004E-2</v>
      </c>
      <c r="Y78" s="645">
        <v>1</v>
      </c>
      <c r="Z78" s="645">
        <v>1</v>
      </c>
      <c r="AA78" s="645"/>
      <c r="AB78" s="645"/>
      <c r="AC78" s="645"/>
      <c r="AD78" s="648">
        <f>SUM(AD79:AD84)</f>
        <v>853166900.15484166</v>
      </c>
      <c r="AE78" s="648">
        <f t="shared" ref="AE78:AK78" si="116">SUM(AE79:AE84)</f>
        <v>1354216465.0626037</v>
      </c>
      <c r="AF78" s="648">
        <f t="shared" si="116"/>
        <v>2055585392.9275</v>
      </c>
      <c r="AG78" s="648">
        <f t="shared" si="116"/>
        <v>2474406707.3738756</v>
      </c>
      <c r="AH78" s="648">
        <f t="shared" si="116"/>
        <v>819357801</v>
      </c>
      <c r="AI78" s="648">
        <f t="shared" si="116"/>
        <v>0</v>
      </c>
      <c r="AJ78" s="648">
        <f t="shared" si="116"/>
        <v>0</v>
      </c>
      <c r="AK78" s="648">
        <f t="shared" si="116"/>
        <v>0</v>
      </c>
      <c r="AL78" s="649">
        <f t="shared" si="101"/>
        <v>0.96037223297258056</v>
      </c>
      <c r="AM78" s="650"/>
      <c r="AN78" s="650"/>
      <c r="AO78" s="650"/>
      <c r="AP78" s="651">
        <f t="shared" ref="AP78:AS78" si="117">SUM(AP79:AP84)</f>
        <v>305745551</v>
      </c>
      <c r="AQ78" s="651">
        <f t="shared" si="117"/>
        <v>0</v>
      </c>
      <c r="AR78" s="651">
        <f t="shared" si="117"/>
        <v>0</v>
      </c>
      <c r="AS78" s="651">
        <f t="shared" si="117"/>
        <v>0</v>
      </c>
      <c r="AT78" s="645">
        <f t="shared" si="102"/>
        <v>0.35836546277699016</v>
      </c>
      <c r="AU78" s="652"/>
      <c r="AV78" s="652"/>
      <c r="AW78" s="652"/>
      <c r="AX78" s="653">
        <f t="shared" ref="AX78:BE78" si="118">SUM(AX79:AX84)</f>
        <v>513612250</v>
      </c>
      <c r="AY78" s="653">
        <f t="shared" si="118"/>
        <v>0</v>
      </c>
      <c r="AZ78" s="653">
        <f t="shared" si="118"/>
        <v>0</v>
      </c>
      <c r="BA78" s="653">
        <f t="shared" si="118"/>
        <v>0</v>
      </c>
      <c r="BB78" s="653">
        <f t="shared" si="118"/>
        <v>0</v>
      </c>
      <c r="BC78" s="653">
        <f t="shared" si="118"/>
        <v>0</v>
      </c>
      <c r="BD78" s="653">
        <f t="shared" si="118"/>
        <v>0</v>
      </c>
      <c r="BE78" s="653">
        <f t="shared" si="118"/>
        <v>0</v>
      </c>
      <c r="BF78" s="654"/>
      <c r="BG78" s="654"/>
      <c r="BH78" s="654"/>
      <c r="BI78" s="654"/>
      <c r="BJ78" s="648">
        <f t="shared" si="99"/>
        <v>6737375465.5188208</v>
      </c>
      <c r="BK78" s="648">
        <f t="shared" si="100"/>
        <v>819357801</v>
      </c>
      <c r="BL78" s="645">
        <f t="shared" si="103"/>
        <v>0.12161379534113648</v>
      </c>
      <c r="BM78" s="648">
        <f t="shared" si="104"/>
        <v>305745551</v>
      </c>
      <c r="BN78" s="643">
        <f t="shared" si="105"/>
        <v>4.5380512421309097E-2</v>
      </c>
      <c r="BO78" s="655"/>
      <c r="BP78" s="655"/>
      <c r="BQ78" s="655"/>
      <c r="BR78" s="687"/>
    </row>
    <row r="79" spans="1:70" ht="90.65" customHeight="1" x14ac:dyDescent="0.35">
      <c r="A79" s="656" t="s">
        <v>2285</v>
      </c>
      <c r="B79" s="656" t="s">
        <v>2286</v>
      </c>
      <c r="C79" s="715" t="s">
        <v>2263</v>
      </c>
      <c r="D79" s="715">
        <v>37</v>
      </c>
      <c r="E79" s="716">
        <v>37</v>
      </c>
      <c r="F79" s="716">
        <v>37</v>
      </c>
      <c r="G79" s="716">
        <v>37</v>
      </c>
      <c r="H79" s="658">
        <v>37</v>
      </c>
      <c r="I79" s="659"/>
      <c r="J79" s="659"/>
      <c r="K79" s="659"/>
      <c r="L79" s="659"/>
      <c r="M79" s="659"/>
      <c r="N79" s="659"/>
      <c r="O79" s="659"/>
      <c r="P79" s="660">
        <f>IF((H79+L79)/D79&gt;=100%,100%,(H79+L79)/D79)</f>
        <v>1</v>
      </c>
      <c r="Q79" s="660">
        <f>IF((I79+M79)/E79&gt;=100%,100%,(I79+M79)/E79)</f>
        <v>0</v>
      </c>
      <c r="R79" s="660">
        <f>IF((J79+N79)/F79&gt;=100%,100%,(J79+N79)/F79)</f>
        <v>0</v>
      </c>
      <c r="S79" s="660">
        <f>IF((K79+O79)/G79&gt;=100%,100%,(K79+O79)/G79)</f>
        <v>0</v>
      </c>
      <c r="T79" s="697" t="s">
        <v>2287</v>
      </c>
      <c r="U79" s="662">
        <v>45657</v>
      </c>
      <c r="V79" s="663">
        <v>37</v>
      </c>
      <c r="W79" s="663">
        <f t="shared" ref="W79:W84" si="119">SUM(H79:N79)</f>
        <v>37</v>
      </c>
      <c r="X79" s="664">
        <f>IF(W79/V79&gt;=100%,100%,W79/V79)/4</f>
        <v>0.25</v>
      </c>
      <c r="Y79" s="666">
        <v>0.17</v>
      </c>
      <c r="Z79" s="666">
        <v>0.34</v>
      </c>
      <c r="AA79" s="666"/>
      <c r="AB79" s="664"/>
      <c r="AC79" s="664"/>
      <c r="AD79" s="486">
        <v>304809047.1548416</v>
      </c>
      <c r="AE79" s="486">
        <v>410867627.54999995</v>
      </c>
      <c r="AF79" s="486">
        <v>431411008.92750001</v>
      </c>
      <c r="AG79" s="486">
        <v>452981559.3738755</v>
      </c>
      <c r="AH79" s="667">
        <v>298619591</v>
      </c>
      <c r="AI79" s="667"/>
      <c r="AJ79" s="670"/>
      <c r="AK79" s="670"/>
      <c r="AL79" s="664">
        <f t="shared" si="101"/>
        <v>0.9796939880472203</v>
      </c>
      <c r="AM79" s="664"/>
      <c r="AN79" s="664"/>
      <c r="AO79" s="664"/>
      <c r="AP79" s="667">
        <v>298619591</v>
      </c>
      <c r="AQ79" s="669"/>
      <c r="AR79" s="670"/>
      <c r="AS79" s="670"/>
      <c r="AT79" s="664">
        <f t="shared" si="102"/>
        <v>0.9796939880472203</v>
      </c>
      <c r="AU79" s="671"/>
      <c r="AV79" s="671"/>
      <c r="AW79" s="671"/>
      <c r="AX79" s="672">
        <f t="shared" ref="AX79:AX84" si="120">+AH79-AP79</f>
        <v>0</v>
      </c>
      <c r="AY79" s="672"/>
      <c r="AZ79" s="672"/>
      <c r="BA79" s="672"/>
      <c r="BB79" s="672"/>
      <c r="BC79" s="672"/>
      <c r="BD79" s="672"/>
      <c r="BE79" s="672"/>
      <c r="BF79" s="664" t="e">
        <f t="shared" ref="BF79:BF85" si="121">+BB79/AX79</f>
        <v>#DIV/0!</v>
      </c>
      <c r="BG79" s="664"/>
      <c r="BH79" s="664"/>
      <c r="BI79" s="664"/>
      <c r="BJ79" s="486">
        <f t="shared" si="99"/>
        <v>1600069243.006217</v>
      </c>
      <c r="BK79" s="667">
        <f t="shared" si="100"/>
        <v>298619591</v>
      </c>
      <c r="BL79" s="664">
        <f t="shared" si="103"/>
        <v>0.18662916764711521</v>
      </c>
      <c r="BM79" s="667">
        <f t="shared" si="104"/>
        <v>298619591</v>
      </c>
      <c r="BN79" s="660">
        <f t="shared" si="105"/>
        <v>0.18662916764711521</v>
      </c>
      <c r="BO79" s="673"/>
      <c r="BP79" s="673" t="s">
        <v>2288</v>
      </c>
      <c r="BQ79" s="673" t="s">
        <v>2286</v>
      </c>
      <c r="BR79" s="579" t="s">
        <v>18</v>
      </c>
    </row>
    <row r="80" spans="1:70" ht="85.5" customHeight="1" x14ac:dyDescent="0.35">
      <c r="A80" s="656" t="s">
        <v>2289</v>
      </c>
      <c r="B80" s="656" t="s">
        <v>2290</v>
      </c>
      <c r="C80" s="715" t="s">
        <v>1717</v>
      </c>
      <c r="D80" s="657">
        <v>5</v>
      </c>
      <c r="E80" s="716">
        <v>35</v>
      </c>
      <c r="F80" s="716">
        <v>60</v>
      </c>
      <c r="G80" s="716"/>
      <c r="H80" s="740">
        <v>5</v>
      </c>
      <c r="I80" s="659"/>
      <c r="J80" s="739"/>
      <c r="K80" s="739"/>
      <c r="L80" s="659"/>
      <c r="M80" s="659"/>
      <c r="N80" s="659"/>
      <c r="O80" s="659"/>
      <c r="P80" s="660">
        <f>IF((H80+L80)/D80&gt;=100%,100%,(H80+L80)/D80)</f>
        <v>1</v>
      </c>
      <c r="Q80" s="660">
        <f t="shared" ref="Q80:S84" si="122">IF((I80+M80)/E80&gt;=100%,100%,(I80+M80)/E80)</f>
        <v>0</v>
      </c>
      <c r="R80" s="660">
        <f t="shared" si="122"/>
        <v>0</v>
      </c>
      <c r="S80" s="660" t="e">
        <f t="shared" si="122"/>
        <v>#DIV/0!</v>
      </c>
      <c r="T80" s="796" t="s">
        <v>2430</v>
      </c>
      <c r="U80" s="662">
        <v>45657</v>
      </c>
      <c r="V80" s="663">
        <f>+SUM(D80:G80)</f>
        <v>100</v>
      </c>
      <c r="W80" s="663">
        <f t="shared" si="119"/>
        <v>5</v>
      </c>
      <c r="X80" s="664">
        <f t="shared" ref="X80:X84" si="123">IF(W80/V80&gt;=100%,100%,W80/V80)</f>
        <v>0.05</v>
      </c>
      <c r="Y80" s="666">
        <v>0.17</v>
      </c>
      <c r="Z80" s="666">
        <v>0.33</v>
      </c>
      <c r="AA80" s="666"/>
      <c r="AB80" s="664"/>
      <c r="AC80" s="664"/>
      <c r="AD80" s="486">
        <v>477136155</v>
      </c>
      <c r="AE80" s="486">
        <v>385000000</v>
      </c>
      <c r="AF80" s="486">
        <v>881576179</v>
      </c>
      <c r="AG80" s="486">
        <v>1140746636</v>
      </c>
      <c r="AH80" s="667">
        <v>449516590</v>
      </c>
      <c r="AI80" s="667"/>
      <c r="AJ80" s="670"/>
      <c r="AK80" s="670"/>
      <c r="AL80" s="664">
        <f t="shared" si="101"/>
        <v>0.94211387103959876</v>
      </c>
      <c r="AM80" s="664"/>
      <c r="AN80" s="664"/>
      <c r="AO80" s="664"/>
      <c r="AP80" s="667">
        <v>0</v>
      </c>
      <c r="AQ80" s="669"/>
      <c r="AR80" s="670"/>
      <c r="AS80" s="670"/>
      <c r="AT80" s="664">
        <f t="shared" si="102"/>
        <v>0</v>
      </c>
      <c r="AU80" s="671"/>
      <c r="AV80" s="671"/>
      <c r="AW80" s="671"/>
      <c r="AX80" s="672">
        <f t="shared" si="120"/>
        <v>449516590</v>
      </c>
      <c r="AY80" s="672"/>
      <c r="AZ80" s="672"/>
      <c r="BA80" s="672"/>
      <c r="BB80" s="672"/>
      <c r="BC80" s="672"/>
      <c r="BD80" s="672"/>
      <c r="BE80" s="672"/>
      <c r="BF80" s="664">
        <f t="shared" si="121"/>
        <v>0</v>
      </c>
      <c r="BG80" s="664"/>
      <c r="BH80" s="664"/>
      <c r="BI80" s="664"/>
      <c r="BJ80" s="486">
        <f t="shared" si="99"/>
        <v>2884458970</v>
      </c>
      <c r="BK80" s="667">
        <f t="shared" si="100"/>
        <v>449516590</v>
      </c>
      <c r="BL80" s="664">
        <f t="shared" si="103"/>
        <v>0.15584086814034315</v>
      </c>
      <c r="BM80" s="667">
        <f t="shared" si="104"/>
        <v>0</v>
      </c>
      <c r="BN80" s="660">
        <f t="shared" si="105"/>
        <v>0</v>
      </c>
      <c r="BO80" s="673"/>
      <c r="BP80" s="673" t="s">
        <v>2288</v>
      </c>
      <c r="BQ80" s="673" t="s">
        <v>2290</v>
      </c>
      <c r="BR80" s="675" t="s">
        <v>18</v>
      </c>
    </row>
    <row r="81" spans="1:70" ht="81" customHeight="1" x14ac:dyDescent="0.35">
      <c r="A81" s="656" t="s">
        <v>2291</v>
      </c>
      <c r="B81" s="656" t="s">
        <v>2292</v>
      </c>
      <c r="C81" s="715" t="s">
        <v>1717</v>
      </c>
      <c r="D81" s="715">
        <v>7</v>
      </c>
      <c r="E81" s="716">
        <v>35</v>
      </c>
      <c r="F81" s="716">
        <v>29</v>
      </c>
      <c r="G81" s="716">
        <v>29</v>
      </c>
      <c r="H81" s="657">
        <v>5</v>
      </c>
      <c r="I81" s="659"/>
      <c r="J81" s="659"/>
      <c r="K81" s="659"/>
      <c r="L81" s="659"/>
      <c r="M81" s="659"/>
      <c r="N81" s="659"/>
      <c r="O81" s="659"/>
      <c r="P81" s="695">
        <f>IF((H81+L81)/D81&gt;=100%,100%,(H81+L81)/D81)</f>
        <v>0.7142857142857143</v>
      </c>
      <c r="Q81" s="695">
        <f t="shared" si="122"/>
        <v>0</v>
      </c>
      <c r="R81" s="695">
        <f t="shared" si="122"/>
        <v>0</v>
      </c>
      <c r="S81" s="695">
        <f t="shared" si="122"/>
        <v>0</v>
      </c>
      <c r="T81" s="697" t="s">
        <v>2431</v>
      </c>
      <c r="U81" s="662">
        <v>45657</v>
      </c>
      <c r="V81" s="663">
        <f>+SUM(D81:G81)</f>
        <v>100</v>
      </c>
      <c r="W81" s="663">
        <f t="shared" si="119"/>
        <v>5</v>
      </c>
      <c r="X81" s="664">
        <f>IF(W81/V81&gt;=100%,100%,W81/V81)</f>
        <v>0.05</v>
      </c>
      <c r="Y81" s="666">
        <v>0.17</v>
      </c>
      <c r="Z81" s="666">
        <v>0.33</v>
      </c>
      <c r="AA81" s="666"/>
      <c r="AB81" s="664"/>
      <c r="AC81" s="664"/>
      <c r="AD81" s="486">
        <v>71221698</v>
      </c>
      <c r="AE81" s="486">
        <v>408348837.51260382</v>
      </c>
      <c r="AF81" s="486">
        <v>630398205</v>
      </c>
      <c r="AG81" s="486">
        <v>707002512</v>
      </c>
      <c r="AH81" s="667">
        <v>71221620</v>
      </c>
      <c r="AI81" s="667"/>
      <c r="AJ81" s="670"/>
      <c r="AK81" s="670"/>
      <c r="AL81" s="664">
        <f t="shared" si="101"/>
        <v>0.99999890482813258</v>
      </c>
      <c r="AM81" s="664"/>
      <c r="AN81" s="664"/>
      <c r="AO81" s="664"/>
      <c r="AP81" s="667">
        <v>7125960</v>
      </c>
      <c r="AQ81" s="669"/>
      <c r="AR81" s="670"/>
      <c r="AS81" s="670"/>
      <c r="AT81" s="664">
        <f t="shared" si="102"/>
        <v>0.10005321692835799</v>
      </c>
      <c r="AU81" s="671"/>
      <c r="AV81" s="671"/>
      <c r="AW81" s="671"/>
      <c r="AX81" s="672">
        <f t="shared" si="120"/>
        <v>64095660</v>
      </c>
      <c r="AY81" s="672"/>
      <c r="AZ81" s="672"/>
      <c r="BA81" s="672"/>
      <c r="BB81" s="672"/>
      <c r="BC81" s="672"/>
      <c r="BD81" s="672"/>
      <c r="BE81" s="672"/>
      <c r="BF81" s="664">
        <f t="shared" si="121"/>
        <v>0</v>
      </c>
      <c r="BG81" s="664"/>
      <c r="BH81" s="664"/>
      <c r="BI81" s="664"/>
      <c r="BJ81" s="486">
        <f t="shared" si="99"/>
        <v>1816971252.5126038</v>
      </c>
      <c r="BK81" s="667">
        <f t="shared" si="100"/>
        <v>71221620</v>
      </c>
      <c r="BL81" s="664">
        <f t="shared" si="103"/>
        <v>3.9197989457186506E-2</v>
      </c>
      <c r="BM81" s="667">
        <f t="shared" si="104"/>
        <v>7125960</v>
      </c>
      <c r="BN81" s="660">
        <f t="shared" si="105"/>
        <v>3.9218892374581309E-3</v>
      </c>
      <c r="BO81" s="673"/>
      <c r="BP81" s="673" t="s">
        <v>2288</v>
      </c>
      <c r="BQ81" s="673"/>
      <c r="BR81" s="675" t="s">
        <v>18</v>
      </c>
    </row>
    <row r="82" spans="1:70" ht="26" x14ac:dyDescent="0.35">
      <c r="A82" s="656" t="s">
        <v>2293</v>
      </c>
      <c r="B82" s="656" t="s">
        <v>2294</v>
      </c>
      <c r="C82" s="715" t="s">
        <v>1717</v>
      </c>
      <c r="D82" s="715"/>
      <c r="E82" s="716">
        <v>100</v>
      </c>
      <c r="F82" s="716">
        <v>100</v>
      </c>
      <c r="G82" s="716">
        <v>100</v>
      </c>
      <c r="H82" s="716"/>
      <c r="I82" s="659"/>
      <c r="J82" s="659"/>
      <c r="K82" s="659"/>
      <c r="L82" s="659"/>
      <c r="M82" s="659"/>
      <c r="N82" s="659"/>
      <c r="O82" s="659"/>
      <c r="P82" s="660"/>
      <c r="Q82" s="660">
        <f t="shared" si="122"/>
        <v>0</v>
      </c>
      <c r="R82" s="660">
        <f t="shared" si="122"/>
        <v>0</v>
      </c>
      <c r="S82" s="660">
        <f t="shared" si="122"/>
        <v>0</v>
      </c>
      <c r="T82" s="741" t="s">
        <v>2172</v>
      </c>
      <c r="U82" s="662">
        <v>45657</v>
      </c>
      <c r="V82" s="663">
        <v>100</v>
      </c>
      <c r="W82" s="663">
        <f t="shared" si="119"/>
        <v>0</v>
      </c>
      <c r="X82" s="664">
        <f t="shared" si="123"/>
        <v>0</v>
      </c>
      <c r="Y82" s="666">
        <v>0.17</v>
      </c>
      <c r="Z82" s="666"/>
      <c r="AA82" s="666"/>
      <c r="AB82" s="664"/>
      <c r="AC82" s="664"/>
      <c r="AD82" s="486">
        <v>0</v>
      </c>
      <c r="AE82" s="486">
        <v>50000000</v>
      </c>
      <c r="AF82" s="486">
        <v>56100000</v>
      </c>
      <c r="AG82" s="486">
        <v>60588000.000000007</v>
      </c>
      <c r="AH82" s="667">
        <v>0</v>
      </c>
      <c r="AI82" s="667"/>
      <c r="AJ82" s="670"/>
      <c r="AK82" s="670"/>
      <c r="AL82" s="664"/>
      <c r="AM82" s="664"/>
      <c r="AN82" s="664"/>
      <c r="AO82" s="664"/>
      <c r="AP82" s="667">
        <v>0</v>
      </c>
      <c r="AQ82" s="669"/>
      <c r="AR82" s="670"/>
      <c r="AS82" s="670"/>
      <c r="AT82" s="664"/>
      <c r="AU82" s="671"/>
      <c r="AV82" s="671"/>
      <c r="AW82" s="671"/>
      <c r="AX82" s="672">
        <f t="shared" si="120"/>
        <v>0</v>
      </c>
      <c r="AY82" s="672"/>
      <c r="AZ82" s="672"/>
      <c r="BA82" s="672"/>
      <c r="BB82" s="672"/>
      <c r="BC82" s="672"/>
      <c r="BD82" s="672"/>
      <c r="BE82" s="672"/>
      <c r="BF82" s="664" t="e">
        <f t="shared" si="121"/>
        <v>#DIV/0!</v>
      </c>
      <c r="BG82" s="664"/>
      <c r="BH82" s="664"/>
      <c r="BI82" s="664"/>
      <c r="BJ82" s="486">
        <f t="shared" si="99"/>
        <v>166688000</v>
      </c>
      <c r="BK82" s="667">
        <f t="shared" si="100"/>
        <v>0</v>
      </c>
      <c r="BL82" s="664">
        <f t="shared" si="103"/>
        <v>0</v>
      </c>
      <c r="BM82" s="667">
        <f t="shared" si="104"/>
        <v>0</v>
      </c>
      <c r="BN82" s="660">
        <f t="shared" si="105"/>
        <v>0</v>
      </c>
      <c r="BO82" s="673"/>
      <c r="BP82" s="673" t="s">
        <v>2288</v>
      </c>
      <c r="BQ82" s="673"/>
      <c r="BR82" s="675" t="s">
        <v>18</v>
      </c>
    </row>
    <row r="83" spans="1:70" ht="39" x14ac:dyDescent="0.35">
      <c r="A83" s="656" t="s">
        <v>2295</v>
      </c>
      <c r="B83" s="714" t="s">
        <v>2296</v>
      </c>
      <c r="C83" s="715" t="s">
        <v>2163</v>
      </c>
      <c r="D83" s="715"/>
      <c r="E83" s="716">
        <v>1</v>
      </c>
      <c r="F83" s="716">
        <v>3</v>
      </c>
      <c r="G83" s="716">
        <v>2</v>
      </c>
      <c r="H83" s="716"/>
      <c r="I83" s="659"/>
      <c r="J83" s="659"/>
      <c r="K83" s="659"/>
      <c r="L83" s="659"/>
      <c r="M83" s="659"/>
      <c r="N83" s="659"/>
      <c r="O83" s="659"/>
      <c r="P83" s="660"/>
      <c r="Q83" s="660">
        <f t="shared" si="122"/>
        <v>0</v>
      </c>
      <c r="R83" s="660">
        <f t="shared" si="122"/>
        <v>0</v>
      </c>
      <c r="S83" s="660">
        <f t="shared" si="122"/>
        <v>0</v>
      </c>
      <c r="T83" s="741" t="s">
        <v>2172</v>
      </c>
      <c r="U83" s="662">
        <v>45657</v>
      </c>
      <c r="V83" s="663">
        <f>+SUM(D83:G83)</f>
        <v>6</v>
      </c>
      <c r="W83" s="663">
        <f t="shared" si="119"/>
        <v>0</v>
      </c>
      <c r="X83" s="664">
        <f t="shared" si="123"/>
        <v>0</v>
      </c>
      <c r="Y83" s="666">
        <v>0.16</v>
      </c>
      <c r="Z83" s="666"/>
      <c r="AA83" s="666"/>
      <c r="AB83" s="664"/>
      <c r="AC83" s="664"/>
      <c r="AD83" s="486">
        <v>0</v>
      </c>
      <c r="AE83" s="486">
        <v>50000000</v>
      </c>
      <c r="AF83" s="486">
        <v>56100000</v>
      </c>
      <c r="AG83" s="486">
        <v>60588000.000000007</v>
      </c>
      <c r="AH83" s="667">
        <v>0</v>
      </c>
      <c r="AI83" s="667"/>
      <c r="AJ83" s="670"/>
      <c r="AK83" s="670"/>
      <c r="AL83" s="664"/>
      <c r="AM83" s="664"/>
      <c r="AN83" s="664"/>
      <c r="AO83" s="664"/>
      <c r="AP83" s="667">
        <v>0</v>
      </c>
      <c r="AQ83" s="669"/>
      <c r="AR83" s="670"/>
      <c r="AS83" s="670"/>
      <c r="AT83" s="664"/>
      <c r="AU83" s="671"/>
      <c r="AV83" s="671"/>
      <c r="AW83" s="671"/>
      <c r="AX83" s="672">
        <f t="shared" si="120"/>
        <v>0</v>
      </c>
      <c r="AY83" s="672"/>
      <c r="AZ83" s="672"/>
      <c r="BA83" s="672"/>
      <c r="BB83" s="672"/>
      <c r="BC83" s="672"/>
      <c r="BD83" s="672"/>
      <c r="BE83" s="672"/>
      <c r="BF83" s="664" t="e">
        <f t="shared" si="121"/>
        <v>#DIV/0!</v>
      </c>
      <c r="BG83" s="664"/>
      <c r="BH83" s="664"/>
      <c r="BI83" s="664"/>
      <c r="BJ83" s="486">
        <f t="shared" si="99"/>
        <v>166688000</v>
      </c>
      <c r="BK83" s="667">
        <f t="shared" si="100"/>
        <v>0</v>
      </c>
      <c r="BL83" s="664">
        <f t="shared" si="103"/>
        <v>0</v>
      </c>
      <c r="BM83" s="667">
        <f t="shared" si="104"/>
        <v>0</v>
      </c>
      <c r="BN83" s="660">
        <f t="shared" si="105"/>
        <v>0</v>
      </c>
      <c r="BO83" s="673"/>
      <c r="BP83" s="673" t="s">
        <v>2288</v>
      </c>
      <c r="BQ83" s="673" t="s">
        <v>2296</v>
      </c>
      <c r="BR83" s="675" t="s">
        <v>18</v>
      </c>
    </row>
    <row r="84" spans="1:70" ht="26" x14ac:dyDescent="0.35">
      <c r="A84" s="656" t="s">
        <v>2297</v>
      </c>
      <c r="B84" s="714" t="s">
        <v>2298</v>
      </c>
      <c r="C84" s="715" t="s">
        <v>2299</v>
      </c>
      <c r="D84" s="742"/>
      <c r="E84" s="716">
        <v>3</v>
      </c>
      <c r="F84" s="716"/>
      <c r="G84" s="716">
        <v>5</v>
      </c>
      <c r="H84" s="743"/>
      <c r="I84" s="660"/>
      <c r="J84" s="660"/>
      <c r="K84" s="659"/>
      <c r="L84" s="659"/>
      <c r="M84" s="743"/>
      <c r="N84" s="743"/>
      <c r="O84" s="743"/>
      <c r="P84" s="660"/>
      <c r="Q84" s="660">
        <f t="shared" si="122"/>
        <v>0</v>
      </c>
      <c r="R84" s="660" t="e">
        <f t="shared" si="122"/>
        <v>#DIV/0!</v>
      </c>
      <c r="S84" s="660">
        <f t="shared" si="122"/>
        <v>0</v>
      </c>
      <c r="T84" s="744" t="s">
        <v>2172</v>
      </c>
      <c r="U84" s="662">
        <v>45657</v>
      </c>
      <c r="V84" s="663">
        <f>+SUM(D84:G84)</f>
        <v>8</v>
      </c>
      <c r="W84" s="663">
        <f t="shared" si="119"/>
        <v>0</v>
      </c>
      <c r="X84" s="664">
        <f t="shared" si="123"/>
        <v>0</v>
      </c>
      <c r="Y84" s="666">
        <v>0.16</v>
      </c>
      <c r="Z84" s="666"/>
      <c r="AA84" s="666"/>
      <c r="AB84" s="664"/>
      <c r="AC84" s="664"/>
      <c r="AD84" s="486">
        <v>0</v>
      </c>
      <c r="AE84" s="486">
        <v>50000000</v>
      </c>
      <c r="AF84" s="486"/>
      <c r="AG84" s="486">
        <v>52500000</v>
      </c>
      <c r="AH84" s="667">
        <v>0</v>
      </c>
      <c r="AI84" s="667"/>
      <c r="AJ84" s="670"/>
      <c r="AK84" s="670"/>
      <c r="AL84" s="664"/>
      <c r="AM84" s="664"/>
      <c r="AN84" s="664"/>
      <c r="AO84" s="664"/>
      <c r="AP84" s="667">
        <v>0</v>
      </c>
      <c r="AQ84" s="669"/>
      <c r="AR84" s="670"/>
      <c r="AS84" s="670"/>
      <c r="AT84" s="664"/>
      <c r="AU84" s="671"/>
      <c r="AV84" s="671"/>
      <c r="AW84" s="671"/>
      <c r="AX84" s="672">
        <f t="shared" si="120"/>
        <v>0</v>
      </c>
      <c r="AY84" s="672"/>
      <c r="AZ84" s="672"/>
      <c r="BA84" s="672"/>
      <c r="BB84" s="672"/>
      <c r="BC84" s="672"/>
      <c r="BD84" s="672"/>
      <c r="BE84" s="672"/>
      <c r="BF84" s="664" t="e">
        <f t="shared" si="121"/>
        <v>#DIV/0!</v>
      </c>
      <c r="BG84" s="664"/>
      <c r="BH84" s="664"/>
      <c r="BI84" s="664"/>
      <c r="BJ84" s="486">
        <f t="shared" si="99"/>
        <v>102500000</v>
      </c>
      <c r="BK84" s="667">
        <f t="shared" si="100"/>
        <v>0</v>
      </c>
      <c r="BL84" s="664">
        <f t="shared" si="103"/>
        <v>0</v>
      </c>
      <c r="BM84" s="667">
        <f t="shared" si="104"/>
        <v>0</v>
      </c>
      <c r="BN84" s="660">
        <f t="shared" si="105"/>
        <v>0</v>
      </c>
      <c r="BO84" s="673"/>
      <c r="BP84" s="673" t="s">
        <v>2288</v>
      </c>
      <c r="BQ84" s="673"/>
      <c r="BR84" s="579" t="s">
        <v>18</v>
      </c>
    </row>
    <row r="85" spans="1:70" ht="27" customHeight="1" x14ac:dyDescent="0.35">
      <c r="A85" s="626" t="s">
        <v>2300</v>
      </c>
      <c r="B85" s="626"/>
      <c r="C85" s="627"/>
      <c r="D85" s="627"/>
      <c r="E85" s="628"/>
      <c r="F85" s="628"/>
      <c r="G85" s="628"/>
      <c r="H85" s="628"/>
      <c r="I85" s="628"/>
      <c r="J85" s="628"/>
      <c r="K85" s="628"/>
      <c r="L85" s="628"/>
      <c r="M85" s="628"/>
      <c r="N85" s="628"/>
      <c r="O85" s="628"/>
      <c r="P85" s="629">
        <f>+(P86*Z86)</f>
        <v>1</v>
      </c>
      <c r="Q85" s="629" t="e">
        <f>+SUMPRODUCT(Q87:Q90,AA87:AA90)</f>
        <v>#DIV/0!</v>
      </c>
      <c r="R85" s="629">
        <f>+SUMPRODUCT(R87:R90,AB87:AB90)</f>
        <v>0</v>
      </c>
      <c r="S85" s="629">
        <f>+SUMPRODUCT(S87:S90,AC87:AC90)</f>
        <v>0</v>
      </c>
      <c r="T85" s="717"/>
      <c r="U85" s="626"/>
      <c r="V85" s="631"/>
      <c r="W85" s="631"/>
      <c r="X85" s="639">
        <f>+(X86*Y86)</f>
        <v>0.32</v>
      </c>
      <c r="Y85" s="629">
        <v>0.33</v>
      </c>
      <c r="Z85" s="629">
        <v>0.33</v>
      </c>
      <c r="AA85" s="629"/>
      <c r="AB85" s="629"/>
      <c r="AC85" s="629"/>
      <c r="AD85" s="633">
        <f t="shared" ref="AD85:AK85" si="124">+AD86</f>
        <v>2198621793</v>
      </c>
      <c r="AE85" s="633">
        <f t="shared" si="124"/>
        <v>3268206712.8790121</v>
      </c>
      <c r="AF85" s="633">
        <f t="shared" si="124"/>
        <v>3782515640.9148512</v>
      </c>
      <c r="AG85" s="633">
        <f t="shared" si="124"/>
        <v>4229045730.8490119</v>
      </c>
      <c r="AH85" s="633">
        <f t="shared" si="124"/>
        <v>2115370017.4049072</v>
      </c>
      <c r="AI85" s="633">
        <f t="shared" si="124"/>
        <v>0</v>
      </c>
      <c r="AJ85" s="633">
        <f t="shared" si="124"/>
        <v>0</v>
      </c>
      <c r="AK85" s="633">
        <f t="shared" si="124"/>
        <v>0</v>
      </c>
      <c r="AL85" s="629">
        <f t="shared" si="101"/>
        <v>0.96213456272463471</v>
      </c>
      <c r="AM85" s="629"/>
      <c r="AN85" s="629"/>
      <c r="AO85" s="629"/>
      <c r="AP85" s="633">
        <f t="shared" ref="AP85:AS85" si="125">+AP86</f>
        <v>2080370018.4049072</v>
      </c>
      <c r="AQ85" s="633">
        <f t="shared" si="125"/>
        <v>0</v>
      </c>
      <c r="AR85" s="633">
        <f t="shared" si="125"/>
        <v>0</v>
      </c>
      <c r="AS85" s="633">
        <f t="shared" si="125"/>
        <v>0</v>
      </c>
      <c r="AT85" s="629">
        <f t="shared" si="102"/>
        <v>0.94621549965001517</v>
      </c>
      <c r="AU85" s="637"/>
      <c r="AV85" s="637"/>
      <c r="AW85" s="637"/>
      <c r="AX85" s="638">
        <f t="shared" ref="AX85:BE85" si="126">+AX86</f>
        <v>34999999</v>
      </c>
      <c r="AY85" s="638">
        <f t="shared" si="126"/>
        <v>0</v>
      </c>
      <c r="AZ85" s="638">
        <f t="shared" si="126"/>
        <v>0</v>
      </c>
      <c r="BA85" s="638">
        <f t="shared" si="126"/>
        <v>0</v>
      </c>
      <c r="BB85" s="638">
        <f t="shared" si="126"/>
        <v>0</v>
      </c>
      <c r="BC85" s="638">
        <f t="shared" si="126"/>
        <v>0</v>
      </c>
      <c r="BD85" s="638">
        <f t="shared" si="126"/>
        <v>0</v>
      </c>
      <c r="BE85" s="638">
        <f t="shared" si="126"/>
        <v>0</v>
      </c>
      <c r="BF85" s="629">
        <f t="shared" si="121"/>
        <v>0</v>
      </c>
      <c r="BG85" s="629"/>
      <c r="BH85" s="629"/>
      <c r="BI85" s="629"/>
      <c r="BJ85" s="633">
        <f t="shared" si="99"/>
        <v>13478389877.642876</v>
      </c>
      <c r="BK85" s="633">
        <f t="shared" si="100"/>
        <v>2115370017.4049072</v>
      </c>
      <c r="BL85" s="629">
        <f t="shared" si="103"/>
        <v>0.15694530553042935</v>
      </c>
      <c r="BM85" s="633">
        <f t="shared" si="104"/>
        <v>2080370018.4049072</v>
      </c>
      <c r="BN85" s="639">
        <f t="shared" si="105"/>
        <v>0.15434855626603419</v>
      </c>
      <c r="BO85" s="627"/>
      <c r="BP85" s="627"/>
      <c r="BQ85" s="627"/>
      <c r="BR85" s="713"/>
    </row>
    <row r="86" spans="1:70" s="640" customFormat="1" ht="37.5" customHeight="1" x14ac:dyDescent="0.35">
      <c r="A86" s="641" t="s">
        <v>2301</v>
      </c>
      <c r="B86" s="641"/>
      <c r="C86" s="642"/>
      <c r="D86" s="643"/>
      <c r="E86" s="644"/>
      <c r="F86" s="644"/>
      <c r="G86" s="644"/>
      <c r="H86" s="644"/>
      <c r="I86" s="644"/>
      <c r="J86" s="644"/>
      <c r="K86" s="644"/>
      <c r="L86" s="644"/>
      <c r="M86" s="644"/>
      <c r="N86" s="644"/>
      <c r="O86" s="644"/>
      <c r="P86" s="645">
        <f>+SUMPRODUCT(P87:P91,Z87:Z91)</f>
        <v>1</v>
      </c>
      <c r="Q86" s="645"/>
      <c r="R86" s="645"/>
      <c r="S86" s="645"/>
      <c r="T86" s="646"/>
      <c r="U86" s="641"/>
      <c r="V86" s="642"/>
      <c r="W86" s="642"/>
      <c r="X86" s="647">
        <f>+SUMPRODUCT(X87:X91,Y87:Y91)</f>
        <v>0.32</v>
      </c>
      <c r="Y86" s="645">
        <v>1</v>
      </c>
      <c r="Z86" s="645">
        <v>1</v>
      </c>
      <c r="AA86" s="645"/>
      <c r="AB86" s="645"/>
      <c r="AC86" s="645"/>
      <c r="AD86" s="648">
        <f>SUM(AD87:AD91)</f>
        <v>2198621793</v>
      </c>
      <c r="AE86" s="648">
        <f t="shared" ref="AE86:AK86" si="127">SUM(AE87:AE91)</f>
        <v>3268206712.8790121</v>
      </c>
      <c r="AF86" s="648">
        <f t="shared" si="127"/>
        <v>3782515640.9148512</v>
      </c>
      <c r="AG86" s="648">
        <f t="shared" si="127"/>
        <v>4229045730.8490119</v>
      </c>
      <c r="AH86" s="648">
        <f t="shared" si="127"/>
        <v>2115370017.4049072</v>
      </c>
      <c r="AI86" s="648">
        <f t="shared" si="127"/>
        <v>0</v>
      </c>
      <c r="AJ86" s="648">
        <f t="shared" si="127"/>
        <v>0</v>
      </c>
      <c r="AK86" s="648">
        <f t="shared" si="127"/>
        <v>0</v>
      </c>
      <c r="AL86" s="649">
        <f t="shared" si="101"/>
        <v>0.96213456272463471</v>
      </c>
      <c r="AM86" s="650"/>
      <c r="AN86" s="650"/>
      <c r="AO86" s="650"/>
      <c r="AP86" s="651">
        <f t="shared" ref="AP86:AS86" si="128">SUM(AP87:AP91)</f>
        <v>2080370018.4049072</v>
      </c>
      <c r="AQ86" s="651">
        <f t="shared" si="128"/>
        <v>0</v>
      </c>
      <c r="AR86" s="651">
        <f t="shared" si="128"/>
        <v>0</v>
      </c>
      <c r="AS86" s="651">
        <f t="shared" si="128"/>
        <v>0</v>
      </c>
      <c r="AT86" s="645">
        <f t="shared" si="102"/>
        <v>0.94621549965001517</v>
      </c>
      <c r="AU86" s="652"/>
      <c r="AV86" s="652"/>
      <c r="AW86" s="652"/>
      <c r="AX86" s="653">
        <f t="shared" ref="AX86:BE86" si="129">SUM(AX87:AX91)</f>
        <v>34999999</v>
      </c>
      <c r="AY86" s="653">
        <f t="shared" si="129"/>
        <v>0</v>
      </c>
      <c r="AZ86" s="653">
        <f t="shared" si="129"/>
        <v>0</v>
      </c>
      <c r="BA86" s="653">
        <f t="shared" si="129"/>
        <v>0</v>
      </c>
      <c r="BB86" s="653">
        <f t="shared" si="129"/>
        <v>0</v>
      </c>
      <c r="BC86" s="653">
        <f t="shared" si="129"/>
        <v>0</v>
      </c>
      <c r="BD86" s="653">
        <f t="shared" si="129"/>
        <v>0</v>
      </c>
      <c r="BE86" s="653">
        <f t="shared" si="129"/>
        <v>0</v>
      </c>
      <c r="BF86" s="654"/>
      <c r="BG86" s="654"/>
      <c r="BH86" s="654"/>
      <c r="BI86" s="654"/>
      <c r="BJ86" s="648">
        <f t="shared" si="99"/>
        <v>13478389877.642876</v>
      </c>
      <c r="BK86" s="648">
        <f t="shared" si="100"/>
        <v>2115370017.4049072</v>
      </c>
      <c r="BL86" s="645">
        <f t="shared" si="103"/>
        <v>0.15694530553042935</v>
      </c>
      <c r="BM86" s="648">
        <f t="shared" si="104"/>
        <v>2080370018.4049072</v>
      </c>
      <c r="BN86" s="643">
        <f t="shared" si="105"/>
        <v>0.15434855626603419</v>
      </c>
      <c r="BO86" s="655"/>
      <c r="BP86" s="655"/>
      <c r="BQ86" s="655"/>
      <c r="BR86" s="687"/>
    </row>
    <row r="87" spans="1:70" ht="67" customHeight="1" x14ac:dyDescent="0.35">
      <c r="A87" s="656" t="s">
        <v>2302</v>
      </c>
      <c r="B87" s="656" t="s">
        <v>2303</v>
      </c>
      <c r="C87" s="715" t="s">
        <v>1717</v>
      </c>
      <c r="D87" s="715">
        <v>10</v>
      </c>
      <c r="E87" s="716">
        <v>40</v>
      </c>
      <c r="F87" s="716">
        <v>10</v>
      </c>
      <c r="G87" s="716">
        <v>40</v>
      </c>
      <c r="H87" s="658">
        <v>10</v>
      </c>
      <c r="I87" s="659"/>
      <c r="J87" s="659"/>
      <c r="K87" s="659"/>
      <c r="L87" s="659"/>
      <c r="M87" s="659"/>
      <c r="N87" s="659"/>
      <c r="O87" s="659"/>
      <c r="P87" s="660">
        <f t="shared" ref="P87:S91" si="130">IF((H87+L87)/D87&gt;=100%,100%,(H87+L87)/D87)</f>
        <v>1</v>
      </c>
      <c r="Q87" s="690">
        <f t="shared" si="130"/>
        <v>0</v>
      </c>
      <c r="R87" s="660">
        <f t="shared" si="130"/>
        <v>0</v>
      </c>
      <c r="S87" s="660">
        <f t="shared" si="130"/>
        <v>0</v>
      </c>
      <c r="T87" s="697" t="s">
        <v>2422</v>
      </c>
      <c r="U87" s="662">
        <v>45657</v>
      </c>
      <c r="V87" s="663">
        <f>+SUM(D87:G87)</f>
        <v>100</v>
      </c>
      <c r="W87" s="663">
        <f>SUM(H87:N87)</f>
        <v>10</v>
      </c>
      <c r="X87" s="664">
        <f>IF(W87/V87&gt;=100%,100%,W87/V87)</f>
        <v>0.1</v>
      </c>
      <c r="Y87" s="666">
        <v>0.2</v>
      </c>
      <c r="Z87" s="665">
        <v>0.25</v>
      </c>
      <c r="AA87" s="666"/>
      <c r="AB87" s="664"/>
      <c r="AC87" s="664"/>
      <c r="AD87" s="486">
        <v>1085309489</v>
      </c>
      <c r="AE87" s="486">
        <v>2836180351.1111999</v>
      </c>
      <c r="AF87" s="486">
        <v>1128887961.0586491</v>
      </c>
      <c r="AG87" s="486">
        <v>1442736667</v>
      </c>
      <c r="AH87" s="667">
        <v>1080366960</v>
      </c>
      <c r="AI87" s="667"/>
      <c r="AJ87" s="670"/>
      <c r="AK87" s="670"/>
      <c r="AL87" s="664">
        <f t="shared" si="101"/>
        <v>0.99544597273856505</v>
      </c>
      <c r="AM87" s="664"/>
      <c r="AN87" s="664"/>
      <c r="AO87" s="664"/>
      <c r="AP87" s="667">
        <v>1045366961</v>
      </c>
      <c r="AQ87" s="669"/>
      <c r="AR87" s="669"/>
      <c r="AS87" s="669"/>
      <c r="AT87" s="664">
        <f t="shared" si="102"/>
        <v>0.96319710791729751</v>
      </c>
      <c r="AU87" s="671"/>
      <c r="AV87" s="671"/>
      <c r="AW87" s="671"/>
      <c r="AX87" s="672">
        <f t="shared" ref="AX87:AX91" si="131">+AH87-AP87</f>
        <v>34999999</v>
      </c>
      <c r="AY87" s="672"/>
      <c r="AZ87" s="672"/>
      <c r="BA87" s="672"/>
      <c r="BB87" s="672"/>
      <c r="BC87" s="672"/>
      <c r="BD87" s="672"/>
      <c r="BE87" s="672"/>
      <c r="BF87" s="664">
        <f t="shared" ref="BF87:BF92" si="132">+BB87/AX87</f>
        <v>0</v>
      </c>
      <c r="BG87" s="664"/>
      <c r="BH87" s="664"/>
      <c r="BI87" s="664"/>
      <c r="BJ87" s="486">
        <f t="shared" si="99"/>
        <v>6493114468.1698494</v>
      </c>
      <c r="BK87" s="667">
        <f t="shared" si="100"/>
        <v>1080366960</v>
      </c>
      <c r="BL87" s="664">
        <f t="shared" si="103"/>
        <v>0.16638655691288198</v>
      </c>
      <c r="BM87" s="667">
        <f t="shared" si="104"/>
        <v>1045366961</v>
      </c>
      <c r="BN87" s="660">
        <f t="shared" si="105"/>
        <v>0.16099623164269386</v>
      </c>
      <c r="BO87" s="673"/>
      <c r="BP87" s="673" t="s">
        <v>2288</v>
      </c>
      <c r="BQ87" s="673"/>
      <c r="BR87" s="579" t="s">
        <v>18</v>
      </c>
    </row>
    <row r="88" spans="1:70" ht="194.25" customHeight="1" x14ac:dyDescent="0.35">
      <c r="A88" s="656" t="s">
        <v>2304</v>
      </c>
      <c r="B88" s="656" t="s">
        <v>2303</v>
      </c>
      <c r="C88" s="715" t="s">
        <v>2263</v>
      </c>
      <c r="D88" s="715">
        <v>37</v>
      </c>
      <c r="E88" s="716">
        <v>37</v>
      </c>
      <c r="F88" s="716">
        <v>37</v>
      </c>
      <c r="G88" s="716">
        <v>37</v>
      </c>
      <c r="H88" s="716">
        <v>37</v>
      </c>
      <c r="I88" s="659"/>
      <c r="J88" s="659"/>
      <c r="K88" s="659"/>
      <c r="L88" s="659"/>
      <c r="M88" s="659"/>
      <c r="N88" s="659"/>
      <c r="O88" s="659"/>
      <c r="P88" s="660">
        <f t="shared" si="130"/>
        <v>1</v>
      </c>
      <c r="Q88" s="690">
        <f t="shared" si="130"/>
        <v>0</v>
      </c>
      <c r="R88" s="660">
        <f t="shared" si="130"/>
        <v>0</v>
      </c>
      <c r="S88" s="660">
        <f t="shared" si="130"/>
        <v>0</v>
      </c>
      <c r="T88" s="738" t="s">
        <v>2305</v>
      </c>
      <c r="U88" s="662">
        <v>45657</v>
      </c>
      <c r="V88" s="663">
        <v>37</v>
      </c>
      <c r="W88" s="663">
        <f>SUM(H88:N88)</f>
        <v>37</v>
      </c>
      <c r="X88" s="664">
        <f>IF(W88/V88&gt;=100%,100%,W88/V88)/4</f>
        <v>0.25</v>
      </c>
      <c r="Y88" s="666">
        <v>0.2</v>
      </c>
      <c r="Z88" s="665">
        <v>0.25</v>
      </c>
      <c r="AA88" s="666"/>
      <c r="AB88" s="664"/>
      <c r="AC88" s="664"/>
      <c r="AD88" s="486">
        <v>364176893</v>
      </c>
      <c r="AE88" s="486">
        <v>322026361.76781201</v>
      </c>
      <c r="AF88" s="486">
        <v>338127679.85620201</v>
      </c>
      <c r="AG88" s="486">
        <v>355034063.84901202</v>
      </c>
      <c r="AH88" s="667">
        <v>321393282.40490723</v>
      </c>
      <c r="AI88" s="667"/>
      <c r="AJ88" s="670"/>
      <c r="AK88" s="670"/>
      <c r="AL88" s="664">
        <f t="shared" si="101"/>
        <v>0.88251970013074721</v>
      </c>
      <c r="AM88" s="664"/>
      <c r="AN88" s="664"/>
      <c r="AO88" s="664"/>
      <c r="AP88" s="667">
        <v>321393282.40490723</v>
      </c>
      <c r="AQ88" s="669"/>
      <c r="AR88" s="669"/>
      <c r="AS88" s="669"/>
      <c r="AT88" s="664">
        <f t="shared" si="102"/>
        <v>0.88251970013074721</v>
      </c>
      <c r="AU88" s="671"/>
      <c r="AV88" s="671"/>
      <c r="AW88" s="671"/>
      <c r="AX88" s="672">
        <f t="shared" si="131"/>
        <v>0</v>
      </c>
      <c r="AY88" s="672"/>
      <c r="AZ88" s="672"/>
      <c r="BA88" s="672"/>
      <c r="BB88" s="672"/>
      <c r="BC88" s="672"/>
      <c r="BD88" s="672"/>
      <c r="BE88" s="672"/>
      <c r="BF88" s="664" t="e">
        <f t="shared" si="132"/>
        <v>#DIV/0!</v>
      </c>
      <c r="BG88" s="664"/>
      <c r="BH88" s="664"/>
      <c r="BI88" s="664"/>
      <c r="BJ88" s="486">
        <f t="shared" si="99"/>
        <v>1379364998.473026</v>
      </c>
      <c r="BK88" s="667">
        <f t="shared" si="100"/>
        <v>321393282.40490723</v>
      </c>
      <c r="BL88" s="664">
        <f t="shared" si="103"/>
        <v>0.23300089734094567</v>
      </c>
      <c r="BM88" s="667">
        <f t="shared" si="104"/>
        <v>321393282.40490723</v>
      </c>
      <c r="BN88" s="660">
        <f t="shared" si="105"/>
        <v>0.23300089734094567</v>
      </c>
      <c r="BO88" s="673"/>
      <c r="BP88" s="673" t="s">
        <v>2288</v>
      </c>
      <c r="BQ88" s="673"/>
      <c r="BR88" s="675" t="s">
        <v>2306</v>
      </c>
    </row>
    <row r="89" spans="1:70" ht="164.15" customHeight="1" x14ac:dyDescent="0.35">
      <c r="A89" s="656" t="s">
        <v>2307</v>
      </c>
      <c r="B89" s="656" t="s">
        <v>2303</v>
      </c>
      <c r="C89" s="715" t="s">
        <v>2269</v>
      </c>
      <c r="D89" s="715">
        <v>1</v>
      </c>
      <c r="E89" s="716">
        <v>1</v>
      </c>
      <c r="F89" s="716">
        <v>1</v>
      </c>
      <c r="G89" s="716">
        <v>1</v>
      </c>
      <c r="H89" s="658">
        <v>1</v>
      </c>
      <c r="I89" s="659"/>
      <c r="J89" s="659"/>
      <c r="K89" s="659"/>
      <c r="L89" s="659"/>
      <c r="M89" s="659"/>
      <c r="N89" s="659"/>
      <c r="O89" s="659"/>
      <c r="P89" s="660">
        <f t="shared" si="130"/>
        <v>1</v>
      </c>
      <c r="Q89" s="690">
        <f t="shared" si="130"/>
        <v>0</v>
      </c>
      <c r="R89" s="660">
        <f t="shared" si="130"/>
        <v>0</v>
      </c>
      <c r="S89" s="660">
        <f t="shared" si="130"/>
        <v>0</v>
      </c>
      <c r="T89" s="722" t="s">
        <v>2308</v>
      </c>
      <c r="U89" s="662">
        <v>45657</v>
      </c>
      <c r="V89" s="663">
        <f>+SUM(D89:G89)</f>
        <v>4</v>
      </c>
      <c r="W89" s="663">
        <f>SUM(H89:N89)</f>
        <v>1</v>
      </c>
      <c r="X89" s="664">
        <f>IF(W89/V89&gt;=100%,100%,W89/V89)</f>
        <v>0.25</v>
      </c>
      <c r="Y89" s="666">
        <v>0.2</v>
      </c>
      <c r="Z89" s="665">
        <v>0.25</v>
      </c>
      <c r="AA89" s="666"/>
      <c r="AB89" s="664"/>
      <c r="AC89" s="664"/>
      <c r="AD89" s="486">
        <v>59202326</v>
      </c>
      <c r="AE89" s="486">
        <v>110000000</v>
      </c>
      <c r="AF89" s="486">
        <v>115500000</v>
      </c>
      <c r="AG89" s="486">
        <v>121275000</v>
      </c>
      <c r="AH89" s="667">
        <v>59201629</v>
      </c>
      <c r="AI89" s="667"/>
      <c r="AJ89" s="670"/>
      <c r="AK89" s="670"/>
      <c r="AL89" s="664">
        <f t="shared" si="101"/>
        <v>0.99998822681392618</v>
      </c>
      <c r="AM89" s="664"/>
      <c r="AN89" s="664"/>
      <c r="AO89" s="664"/>
      <c r="AP89" s="667">
        <v>59201629</v>
      </c>
      <c r="AQ89" s="669"/>
      <c r="AR89" s="669"/>
      <c r="AS89" s="669"/>
      <c r="AT89" s="664">
        <f t="shared" si="102"/>
        <v>0.99998822681392618</v>
      </c>
      <c r="AU89" s="671"/>
      <c r="AV89" s="671"/>
      <c r="AW89" s="671"/>
      <c r="AX89" s="672">
        <f t="shared" si="131"/>
        <v>0</v>
      </c>
      <c r="AY89" s="672"/>
      <c r="AZ89" s="672"/>
      <c r="BA89" s="672"/>
      <c r="BB89" s="672"/>
      <c r="BC89" s="672"/>
      <c r="BD89" s="672"/>
      <c r="BE89" s="672"/>
      <c r="BF89" s="664" t="e">
        <f t="shared" si="132"/>
        <v>#DIV/0!</v>
      </c>
      <c r="BG89" s="664"/>
      <c r="BH89" s="664"/>
      <c r="BI89" s="664"/>
      <c r="BJ89" s="486">
        <f t="shared" si="99"/>
        <v>405977326</v>
      </c>
      <c r="BK89" s="667">
        <f t="shared" si="100"/>
        <v>59201629</v>
      </c>
      <c r="BL89" s="664">
        <f t="shared" si="103"/>
        <v>0.14582496412619853</v>
      </c>
      <c r="BM89" s="667">
        <f t="shared" si="104"/>
        <v>59201629</v>
      </c>
      <c r="BN89" s="660">
        <f t="shared" si="105"/>
        <v>0.14582496412619853</v>
      </c>
      <c r="BO89" s="673"/>
      <c r="BP89" s="673" t="s">
        <v>2288</v>
      </c>
      <c r="BQ89" s="673"/>
      <c r="BR89" s="675" t="s">
        <v>18</v>
      </c>
    </row>
    <row r="90" spans="1:70" ht="39" x14ac:dyDescent="0.35">
      <c r="A90" s="656" t="s">
        <v>2309</v>
      </c>
      <c r="B90" s="714" t="s">
        <v>2303</v>
      </c>
      <c r="C90" s="715" t="s">
        <v>1717</v>
      </c>
      <c r="D90" s="657"/>
      <c r="E90" s="658"/>
      <c r="F90" s="658">
        <v>50</v>
      </c>
      <c r="G90" s="658">
        <v>50</v>
      </c>
      <c r="H90" s="658"/>
      <c r="I90" s="659"/>
      <c r="J90" s="659"/>
      <c r="K90" s="659"/>
      <c r="L90" s="659"/>
      <c r="M90" s="659"/>
      <c r="N90" s="659"/>
      <c r="O90" s="659"/>
      <c r="P90" s="695"/>
      <c r="Q90" s="690" t="e">
        <f t="shared" si="130"/>
        <v>#DIV/0!</v>
      </c>
      <c r="R90" s="695">
        <f t="shared" si="130"/>
        <v>0</v>
      </c>
      <c r="S90" s="695">
        <f t="shared" si="130"/>
        <v>0</v>
      </c>
      <c r="T90" s="697" t="s">
        <v>2172</v>
      </c>
      <c r="U90" s="662">
        <v>45657</v>
      </c>
      <c r="V90" s="663">
        <f>+SUM(D90:G90)</f>
        <v>100</v>
      </c>
      <c r="W90" s="663">
        <f>SUM(H90:N90)</f>
        <v>0</v>
      </c>
      <c r="X90" s="664">
        <f>IF(W90/V90&gt;=100%,100%,W90/V90)</f>
        <v>0</v>
      </c>
      <c r="Y90" s="666">
        <v>0.2</v>
      </c>
      <c r="Z90" s="666"/>
      <c r="AA90" s="666"/>
      <c r="AB90" s="664"/>
      <c r="AC90" s="664"/>
      <c r="AE90" s="486"/>
      <c r="AF90" s="486">
        <v>2200000000</v>
      </c>
      <c r="AG90" s="486">
        <v>2310000000</v>
      </c>
      <c r="AH90" s="667"/>
      <c r="AI90" s="667"/>
      <c r="AJ90" s="670"/>
      <c r="AK90" s="670"/>
      <c r="AL90" s="664"/>
      <c r="AM90" s="664"/>
      <c r="AN90" s="664"/>
      <c r="AO90" s="664"/>
      <c r="AP90" s="667"/>
      <c r="AQ90" s="669"/>
      <c r="AR90" s="669"/>
      <c r="AS90" s="669"/>
      <c r="AT90" s="664"/>
      <c r="AU90" s="671"/>
      <c r="AV90" s="671"/>
      <c r="AW90" s="671"/>
      <c r="AX90" s="672">
        <f t="shared" si="131"/>
        <v>0</v>
      </c>
      <c r="AY90" s="672"/>
      <c r="AZ90" s="672"/>
      <c r="BA90" s="672"/>
      <c r="BB90" s="672"/>
      <c r="BC90" s="672"/>
      <c r="BD90" s="672"/>
      <c r="BE90" s="672"/>
      <c r="BF90" s="664" t="e">
        <f t="shared" si="132"/>
        <v>#DIV/0!</v>
      </c>
      <c r="BG90" s="664"/>
      <c r="BH90" s="664"/>
      <c r="BI90" s="664"/>
      <c r="BJ90" s="486">
        <f t="shared" si="99"/>
        <v>4510000000</v>
      </c>
      <c r="BK90" s="667">
        <f t="shared" si="100"/>
        <v>0</v>
      </c>
      <c r="BL90" s="664">
        <f t="shared" si="103"/>
        <v>0</v>
      </c>
      <c r="BM90" s="667">
        <f t="shared" si="104"/>
        <v>0</v>
      </c>
      <c r="BN90" s="660">
        <f t="shared" si="105"/>
        <v>0</v>
      </c>
      <c r="BO90" s="673"/>
      <c r="BP90" s="673" t="s">
        <v>2288</v>
      </c>
      <c r="BQ90" s="673"/>
      <c r="BR90" s="675" t="s">
        <v>18</v>
      </c>
    </row>
    <row r="91" spans="1:70" ht="48" customHeight="1" x14ac:dyDescent="0.35">
      <c r="A91" s="656" t="s">
        <v>2310</v>
      </c>
      <c r="B91" s="714" t="s">
        <v>2303</v>
      </c>
      <c r="C91" s="715" t="s">
        <v>2163</v>
      </c>
      <c r="D91" s="715">
        <v>1</v>
      </c>
      <c r="E91" s="658"/>
      <c r="F91" s="658"/>
      <c r="G91" s="658"/>
      <c r="H91" s="658">
        <v>1</v>
      </c>
      <c r="I91" s="659"/>
      <c r="J91" s="659"/>
      <c r="K91" s="659"/>
      <c r="L91" s="659"/>
      <c r="M91" s="659"/>
      <c r="N91" s="659"/>
      <c r="O91" s="659"/>
      <c r="P91" s="660">
        <f t="shared" ref="P91" si="133">IF((H91+L91)/D91&gt;=100%,100%,(H91+L91)/D91)</f>
        <v>1</v>
      </c>
      <c r="Q91" s="690" t="e">
        <f t="shared" si="130"/>
        <v>#DIV/0!</v>
      </c>
      <c r="R91" s="695" t="e">
        <f t="shared" si="130"/>
        <v>#DIV/0!</v>
      </c>
      <c r="S91" s="695" t="e">
        <f t="shared" si="130"/>
        <v>#DIV/0!</v>
      </c>
      <c r="T91" s="697" t="s">
        <v>2311</v>
      </c>
      <c r="U91" s="662">
        <v>45657</v>
      </c>
      <c r="V91" s="663">
        <f>+SUM(D91:G91)</f>
        <v>1</v>
      </c>
      <c r="W91" s="663">
        <f>SUM(H91:N91)</f>
        <v>1</v>
      </c>
      <c r="X91" s="664">
        <f>IF(W91/V91&gt;=100%,100%,W91/V91)</f>
        <v>1</v>
      </c>
      <c r="Y91" s="666">
        <v>0.2</v>
      </c>
      <c r="Z91" s="665">
        <v>0.25</v>
      </c>
      <c r="AA91" s="666"/>
      <c r="AB91" s="664"/>
      <c r="AC91" s="664"/>
      <c r="AD91" s="486">
        <v>689933085</v>
      </c>
      <c r="AE91" s="486"/>
      <c r="AF91" s="486"/>
      <c r="AG91" s="486"/>
      <c r="AH91" s="667">
        <v>654408146</v>
      </c>
      <c r="AI91" s="667"/>
      <c r="AJ91" s="670"/>
      <c r="AK91" s="670"/>
      <c r="AL91" s="664">
        <f t="shared" si="101"/>
        <v>0.9485095877087848</v>
      </c>
      <c r="AM91" s="664"/>
      <c r="AN91" s="664"/>
      <c r="AO91" s="664"/>
      <c r="AP91" s="667">
        <v>654408146</v>
      </c>
      <c r="AQ91" s="669"/>
      <c r="AR91" s="669"/>
      <c r="AS91" s="669"/>
      <c r="AT91" s="664">
        <f t="shared" si="102"/>
        <v>0.9485095877087848</v>
      </c>
      <c r="AU91" s="671"/>
      <c r="AV91" s="671"/>
      <c r="AW91" s="671"/>
      <c r="AX91" s="672">
        <f t="shared" si="131"/>
        <v>0</v>
      </c>
      <c r="AY91" s="672"/>
      <c r="AZ91" s="672"/>
      <c r="BA91" s="672"/>
      <c r="BB91" s="672"/>
      <c r="BC91" s="672"/>
      <c r="BD91" s="672"/>
      <c r="BE91" s="672"/>
      <c r="BF91" s="664" t="e">
        <f t="shared" si="132"/>
        <v>#DIV/0!</v>
      </c>
      <c r="BG91" s="664"/>
      <c r="BH91" s="664"/>
      <c r="BI91" s="664"/>
      <c r="BJ91" s="486">
        <f t="shared" si="99"/>
        <v>689933085</v>
      </c>
      <c r="BK91" s="667">
        <f t="shared" si="100"/>
        <v>654408146</v>
      </c>
      <c r="BL91" s="664">
        <f t="shared" si="103"/>
        <v>0.9485095877087848</v>
      </c>
      <c r="BM91" s="667">
        <f t="shared" si="104"/>
        <v>654408146</v>
      </c>
      <c r="BN91" s="660">
        <f t="shared" si="105"/>
        <v>0.9485095877087848</v>
      </c>
      <c r="BO91" s="673"/>
      <c r="BP91" s="673" t="s">
        <v>2288</v>
      </c>
      <c r="BQ91" s="673"/>
      <c r="BR91" s="675" t="s">
        <v>18</v>
      </c>
    </row>
    <row r="92" spans="1:70" ht="44.15" customHeight="1" x14ac:dyDescent="0.35">
      <c r="A92" s="626" t="s">
        <v>2312</v>
      </c>
      <c r="B92" s="626"/>
      <c r="C92" s="627"/>
      <c r="D92" s="627"/>
      <c r="E92" s="628"/>
      <c r="F92" s="628"/>
      <c r="G92" s="628"/>
      <c r="H92" s="628"/>
      <c r="I92" s="628"/>
      <c r="J92" s="628"/>
      <c r="K92" s="628"/>
      <c r="L92" s="628"/>
      <c r="M92" s="628"/>
      <c r="N92" s="628"/>
      <c r="O92" s="628"/>
      <c r="P92" s="629">
        <f>+(P93*Z93)</f>
        <v>1</v>
      </c>
      <c r="Q92" s="629">
        <f>+SUMPRODUCT(Q94:Q95,AA94:AA95)</f>
        <v>0</v>
      </c>
      <c r="R92" s="629">
        <f>+SUMPRODUCT(R94:R95,AB94:AB95)</f>
        <v>0</v>
      </c>
      <c r="S92" s="629">
        <f>+SUMPRODUCT(S94:S95,AC94:AC95)</f>
        <v>0</v>
      </c>
      <c r="T92" s="630"/>
      <c r="U92" s="626"/>
      <c r="V92" s="589"/>
      <c r="W92" s="631"/>
      <c r="X92" s="639">
        <f>+(X93*Y93)</f>
        <v>0.19642857142857142</v>
      </c>
      <c r="Y92" s="629">
        <v>0.33</v>
      </c>
      <c r="Z92" s="629">
        <v>0.33</v>
      </c>
      <c r="AA92" s="629"/>
      <c r="AB92" s="629"/>
      <c r="AC92" s="629"/>
      <c r="AD92" s="633">
        <f>+AD93</f>
        <v>718993231.39999998</v>
      </c>
      <c r="AE92" s="633">
        <f>+AE93</f>
        <v>652338197.61664474</v>
      </c>
      <c r="AF92" s="633">
        <f t="shared" ref="AF92:AK92" si="134">+AF93</f>
        <v>684955107.49747717</v>
      </c>
      <c r="AG92" s="633">
        <f t="shared" si="134"/>
        <v>719202862.37830949</v>
      </c>
      <c r="AH92" s="633">
        <f t="shared" si="134"/>
        <v>690721028</v>
      </c>
      <c r="AI92" s="633">
        <f t="shared" si="134"/>
        <v>0</v>
      </c>
      <c r="AJ92" s="633">
        <f t="shared" si="134"/>
        <v>0</v>
      </c>
      <c r="AK92" s="633">
        <f t="shared" si="134"/>
        <v>0</v>
      </c>
      <c r="AL92" s="629">
        <f t="shared" si="101"/>
        <v>0.96067806737909167</v>
      </c>
      <c r="AM92" s="629"/>
      <c r="AN92" s="629"/>
      <c r="AO92" s="629"/>
      <c r="AP92" s="633">
        <f t="shared" ref="AP92:AS92" si="135">+AP93</f>
        <v>690721028</v>
      </c>
      <c r="AQ92" s="633">
        <f t="shared" si="135"/>
        <v>0</v>
      </c>
      <c r="AR92" s="633">
        <f t="shared" si="135"/>
        <v>0</v>
      </c>
      <c r="AS92" s="633">
        <f t="shared" si="135"/>
        <v>0</v>
      </c>
      <c r="AT92" s="629">
        <f t="shared" si="102"/>
        <v>0.96067806737909167</v>
      </c>
      <c r="AU92" s="637"/>
      <c r="AV92" s="637"/>
      <c r="AW92" s="637"/>
      <c r="AX92" s="638">
        <f t="shared" ref="AX92:BE92" si="136">+AX93</f>
        <v>0</v>
      </c>
      <c r="AY92" s="638">
        <f t="shared" si="136"/>
        <v>0</v>
      </c>
      <c r="AZ92" s="638">
        <f t="shared" si="136"/>
        <v>0</v>
      </c>
      <c r="BA92" s="638">
        <f t="shared" si="136"/>
        <v>0</v>
      </c>
      <c r="BB92" s="638">
        <f t="shared" si="136"/>
        <v>0</v>
      </c>
      <c r="BC92" s="638">
        <f t="shared" si="136"/>
        <v>0</v>
      </c>
      <c r="BD92" s="638">
        <f t="shared" si="136"/>
        <v>0</v>
      </c>
      <c r="BE92" s="638">
        <f t="shared" si="136"/>
        <v>0</v>
      </c>
      <c r="BF92" s="629" t="e">
        <f t="shared" si="132"/>
        <v>#DIV/0!</v>
      </c>
      <c r="BG92" s="629"/>
      <c r="BH92" s="629"/>
      <c r="BI92" s="629"/>
      <c r="BJ92" s="633">
        <f t="shared" si="99"/>
        <v>2775489398.8924313</v>
      </c>
      <c r="BK92" s="633">
        <f t="shared" si="100"/>
        <v>690721028</v>
      </c>
      <c r="BL92" s="629">
        <f t="shared" si="103"/>
        <v>0.24886458880932302</v>
      </c>
      <c r="BM92" s="633">
        <f t="shared" si="104"/>
        <v>690721028</v>
      </c>
      <c r="BN92" s="639">
        <f t="shared" si="105"/>
        <v>0.24886458880932302</v>
      </c>
      <c r="BO92" s="627"/>
      <c r="BP92" s="627"/>
      <c r="BQ92" s="627"/>
      <c r="BR92" s="713"/>
    </row>
    <row r="93" spans="1:70" s="640" customFormat="1" ht="37.5" customHeight="1" x14ac:dyDescent="0.35">
      <c r="A93" s="641" t="s">
        <v>2313</v>
      </c>
      <c r="B93" s="641"/>
      <c r="C93" s="642"/>
      <c r="D93" s="643"/>
      <c r="E93" s="644"/>
      <c r="F93" s="644"/>
      <c r="G93" s="644"/>
      <c r="H93" s="644"/>
      <c r="I93" s="644"/>
      <c r="J93" s="644"/>
      <c r="K93" s="644"/>
      <c r="L93" s="644"/>
      <c r="M93" s="644"/>
      <c r="N93" s="644"/>
      <c r="O93" s="644"/>
      <c r="P93" s="645">
        <f>+SUMPRODUCT(P94:P95,Z94:Z95)</f>
        <v>1</v>
      </c>
      <c r="Q93" s="645"/>
      <c r="R93" s="645"/>
      <c r="S93" s="645"/>
      <c r="T93" s="646"/>
      <c r="U93" s="641"/>
      <c r="V93" s="642"/>
      <c r="W93" s="642"/>
      <c r="X93" s="647">
        <f>+SUMPRODUCT(X94:X95,Y94:Y95)</f>
        <v>0.19642857142857142</v>
      </c>
      <c r="Y93" s="645">
        <v>1</v>
      </c>
      <c r="Z93" s="645">
        <v>1</v>
      </c>
      <c r="AA93" s="645"/>
      <c r="AB93" s="645"/>
      <c r="AC93" s="645"/>
      <c r="AD93" s="648">
        <f>SUM(AD94:AD95)</f>
        <v>718993231.39999998</v>
      </c>
      <c r="AE93" s="648">
        <f>SUM(AE94:AE95)</f>
        <v>652338197.61664474</v>
      </c>
      <c r="AF93" s="648">
        <f t="shared" ref="AF93:AK93" si="137">SUM(AF94:AF95)</f>
        <v>684955107.49747717</v>
      </c>
      <c r="AG93" s="648">
        <f t="shared" si="137"/>
        <v>719202862.37830949</v>
      </c>
      <c r="AH93" s="648">
        <f t="shared" si="137"/>
        <v>690721028</v>
      </c>
      <c r="AI93" s="648">
        <f t="shared" si="137"/>
        <v>0</v>
      </c>
      <c r="AJ93" s="648">
        <f t="shared" si="137"/>
        <v>0</v>
      </c>
      <c r="AK93" s="648">
        <f t="shared" si="137"/>
        <v>0</v>
      </c>
      <c r="AL93" s="649">
        <f t="shared" si="101"/>
        <v>0.96067806737909167</v>
      </c>
      <c r="AM93" s="650"/>
      <c r="AN93" s="650"/>
      <c r="AO93" s="650"/>
      <c r="AP93" s="651">
        <f t="shared" ref="AP93:AS93" si="138">SUM(AP94:AP95)</f>
        <v>690721028</v>
      </c>
      <c r="AQ93" s="651">
        <f t="shared" si="138"/>
        <v>0</v>
      </c>
      <c r="AR93" s="651">
        <f t="shared" si="138"/>
        <v>0</v>
      </c>
      <c r="AS93" s="651">
        <f t="shared" si="138"/>
        <v>0</v>
      </c>
      <c r="AT93" s="645">
        <f t="shared" si="102"/>
        <v>0.96067806737909167</v>
      </c>
      <c r="AU93" s="652"/>
      <c r="AV93" s="652"/>
      <c r="AW93" s="652"/>
      <c r="AX93" s="653">
        <f t="shared" ref="AX93:BE93" si="139">SUM(AX94:AX95)</f>
        <v>0</v>
      </c>
      <c r="AY93" s="653">
        <f t="shared" si="139"/>
        <v>0</v>
      </c>
      <c r="AZ93" s="653">
        <f t="shared" si="139"/>
        <v>0</v>
      </c>
      <c r="BA93" s="653">
        <f t="shared" si="139"/>
        <v>0</v>
      </c>
      <c r="BB93" s="653">
        <f t="shared" si="139"/>
        <v>0</v>
      </c>
      <c r="BC93" s="653">
        <f t="shared" si="139"/>
        <v>0</v>
      </c>
      <c r="BD93" s="653">
        <f t="shared" si="139"/>
        <v>0</v>
      </c>
      <c r="BE93" s="653">
        <f t="shared" si="139"/>
        <v>0</v>
      </c>
      <c r="BF93" s="654"/>
      <c r="BG93" s="654"/>
      <c r="BH93" s="654"/>
      <c r="BI93" s="654"/>
      <c r="BJ93" s="648">
        <f t="shared" si="99"/>
        <v>2775489398.8924313</v>
      </c>
      <c r="BK93" s="648">
        <f t="shared" si="100"/>
        <v>690721028</v>
      </c>
      <c r="BL93" s="645">
        <f t="shared" si="103"/>
        <v>0.24886458880932302</v>
      </c>
      <c r="BM93" s="648">
        <f t="shared" si="104"/>
        <v>690721028</v>
      </c>
      <c r="BN93" s="643">
        <f t="shared" si="105"/>
        <v>0.24886458880932302</v>
      </c>
      <c r="BO93" s="655"/>
      <c r="BP93" s="655"/>
      <c r="BQ93" s="655"/>
      <c r="BR93" s="687"/>
    </row>
    <row r="94" spans="1:70" ht="80.150000000000006" customHeight="1" x14ac:dyDescent="0.35">
      <c r="A94" s="656" t="s">
        <v>2314</v>
      </c>
      <c r="B94" s="656" t="s">
        <v>2315</v>
      </c>
      <c r="C94" s="715" t="s">
        <v>2316</v>
      </c>
      <c r="D94" s="715">
        <v>1</v>
      </c>
      <c r="E94" s="716">
        <v>2</v>
      </c>
      <c r="F94" s="716">
        <v>2</v>
      </c>
      <c r="G94" s="716">
        <v>2</v>
      </c>
      <c r="H94" s="659">
        <v>1</v>
      </c>
      <c r="I94" s="659"/>
      <c r="J94" s="659"/>
      <c r="K94" s="659"/>
      <c r="L94" s="659"/>
      <c r="M94" s="659"/>
      <c r="N94" s="659"/>
      <c r="O94" s="659"/>
      <c r="P94" s="660">
        <f t="shared" ref="P94:S95" si="140">IF((H94+L94)/D94&gt;=100%,100%,(H94+L94)/D94)</f>
        <v>1</v>
      </c>
      <c r="Q94" s="660">
        <f t="shared" si="140"/>
        <v>0</v>
      </c>
      <c r="R94" s="660">
        <f t="shared" si="140"/>
        <v>0</v>
      </c>
      <c r="S94" s="660">
        <f t="shared" si="140"/>
        <v>0</v>
      </c>
      <c r="T94" s="697" t="s">
        <v>2317</v>
      </c>
      <c r="U94" s="662">
        <v>45657</v>
      </c>
      <c r="V94" s="663">
        <f>+SUM(D94:G94)</f>
        <v>7</v>
      </c>
      <c r="W94" s="663">
        <f>SUM(H94:N94)</f>
        <v>1</v>
      </c>
      <c r="X94" s="664">
        <f>IF(W94/V94&gt;=100%,100%,W94/V94)</f>
        <v>0.14285714285714285</v>
      </c>
      <c r="Y94" s="666">
        <v>0.5</v>
      </c>
      <c r="Z94" s="666">
        <v>0.5</v>
      </c>
      <c r="AA94" s="666"/>
      <c r="AB94" s="664"/>
      <c r="AC94" s="664"/>
      <c r="AD94" s="486">
        <v>30000000</v>
      </c>
      <c r="AE94" s="486">
        <v>80000000</v>
      </c>
      <c r="AF94" s="486">
        <v>84000000</v>
      </c>
      <c r="AG94" s="486">
        <v>88200000</v>
      </c>
      <c r="AH94" s="667">
        <v>30000000</v>
      </c>
      <c r="AI94" s="667"/>
      <c r="AJ94" s="670"/>
      <c r="AK94" s="670"/>
      <c r="AL94" s="664">
        <f t="shared" si="101"/>
        <v>1</v>
      </c>
      <c r="AM94" s="664"/>
      <c r="AN94" s="664"/>
      <c r="AO94" s="664"/>
      <c r="AP94" s="667">
        <v>30000000</v>
      </c>
      <c r="AQ94" s="669"/>
      <c r="AR94" s="669"/>
      <c r="AS94" s="670"/>
      <c r="AT94" s="664">
        <f t="shared" si="102"/>
        <v>1</v>
      </c>
      <c r="AU94" s="671"/>
      <c r="AV94" s="671"/>
      <c r="AW94" s="671"/>
      <c r="AX94" s="672">
        <f t="shared" ref="AX94:AX95" si="141">+AH94-AP94</f>
        <v>0</v>
      </c>
      <c r="AY94" s="672"/>
      <c r="AZ94" s="672"/>
      <c r="BA94" s="672"/>
      <c r="BB94" s="672"/>
      <c r="BC94" s="672"/>
      <c r="BD94" s="672"/>
      <c r="BE94" s="672"/>
      <c r="BF94" s="664" t="e">
        <f>+BB94/AX94</f>
        <v>#DIV/0!</v>
      </c>
      <c r="BG94" s="664"/>
      <c r="BH94" s="664"/>
      <c r="BI94" s="664"/>
      <c r="BJ94" s="486">
        <f t="shared" si="99"/>
        <v>282200000</v>
      </c>
      <c r="BK94" s="667">
        <f t="shared" si="100"/>
        <v>30000000</v>
      </c>
      <c r="BL94" s="664">
        <f t="shared" si="103"/>
        <v>0.10630758327427356</v>
      </c>
      <c r="BM94" s="667">
        <f t="shared" si="104"/>
        <v>30000000</v>
      </c>
      <c r="BN94" s="660">
        <f t="shared" si="105"/>
        <v>0.10630758327427356</v>
      </c>
      <c r="BO94" s="673"/>
      <c r="BP94" s="673" t="s">
        <v>2288</v>
      </c>
      <c r="BQ94" s="673"/>
      <c r="BR94" s="579" t="s">
        <v>18</v>
      </c>
    </row>
    <row r="95" spans="1:70" ht="84.65" customHeight="1" x14ac:dyDescent="0.35">
      <c r="A95" s="656" t="s">
        <v>2318</v>
      </c>
      <c r="B95" s="656" t="s">
        <v>2315</v>
      </c>
      <c r="C95" s="715" t="s">
        <v>2316</v>
      </c>
      <c r="D95" s="715">
        <v>25</v>
      </c>
      <c r="E95" s="716">
        <v>25</v>
      </c>
      <c r="F95" s="716">
        <v>25</v>
      </c>
      <c r="G95" s="716">
        <v>25</v>
      </c>
      <c r="H95" s="659">
        <v>33</v>
      </c>
      <c r="I95" s="659"/>
      <c r="J95" s="659"/>
      <c r="K95" s="659"/>
      <c r="L95" s="659"/>
      <c r="M95" s="659"/>
      <c r="N95" s="659"/>
      <c r="O95" s="659"/>
      <c r="P95" s="660">
        <f t="shared" si="140"/>
        <v>1</v>
      </c>
      <c r="Q95" s="660">
        <f t="shared" si="140"/>
        <v>0</v>
      </c>
      <c r="R95" s="660">
        <f t="shared" si="140"/>
        <v>0</v>
      </c>
      <c r="S95" s="660">
        <f t="shared" si="140"/>
        <v>0</v>
      </c>
      <c r="T95" s="697" t="s">
        <v>2319</v>
      </c>
      <c r="U95" s="662">
        <v>45657</v>
      </c>
      <c r="V95" s="663">
        <v>25</v>
      </c>
      <c r="W95" s="663">
        <f>SUM(H95:N95)</f>
        <v>33</v>
      </c>
      <c r="X95" s="664">
        <f>IF(W95/V95&gt;=100%,100%,W95/V95)/4</f>
        <v>0.25</v>
      </c>
      <c r="Y95" s="666">
        <v>0.5</v>
      </c>
      <c r="Z95" s="666">
        <v>0.5</v>
      </c>
      <c r="AA95" s="666"/>
      <c r="AB95" s="664"/>
      <c r="AC95" s="664"/>
      <c r="AD95" s="486">
        <v>688993231.39999998</v>
      </c>
      <c r="AE95" s="486">
        <v>572338197.61664474</v>
      </c>
      <c r="AF95" s="486">
        <v>600955107.49747717</v>
      </c>
      <c r="AG95" s="486">
        <v>631002862.37830949</v>
      </c>
      <c r="AH95" s="667">
        <v>660721028</v>
      </c>
      <c r="AI95" s="667"/>
      <c r="AJ95" s="670"/>
      <c r="AK95" s="670"/>
      <c r="AL95" s="664">
        <f t="shared" si="101"/>
        <v>0.95896591996622049</v>
      </c>
      <c r="AM95" s="664"/>
      <c r="AN95" s="664"/>
      <c r="AO95" s="664"/>
      <c r="AP95" s="667">
        <v>660721028</v>
      </c>
      <c r="AQ95" s="669"/>
      <c r="AR95" s="669"/>
      <c r="AS95" s="670"/>
      <c r="AT95" s="664">
        <f t="shared" si="102"/>
        <v>0.95896591996622049</v>
      </c>
      <c r="AU95" s="671"/>
      <c r="AV95" s="671"/>
      <c r="AW95" s="671"/>
      <c r="AX95" s="672">
        <f t="shared" si="141"/>
        <v>0</v>
      </c>
      <c r="AY95" s="672"/>
      <c r="AZ95" s="672"/>
      <c r="BA95" s="672"/>
      <c r="BB95" s="672"/>
      <c r="BC95" s="672"/>
      <c r="BD95" s="672"/>
      <c r="BE95" s="672"/>
      <c r="BF95" s="664" t="e">
        <f>+BB95/AX95</f>
        <v>#DIV/0!</v>
      </c>
      <c r="BG95" s="664"/>
      <c r="BH95" s="664"/>
      <c r="BI95" s="664"/>
      <c r="BJ95" s="486">
        <f t="shared" si="99"/>
        <v>2493289398.8924313</v>
      </c>
      <c r="BK95" s="667">
        <f t="shared" si="100"/>
        <v>660721028</v>
      </c>
      <c r="BL95" s="664">
        <f t="shared" si="103"/>
        <v>0.26499973420394174</v>
      </c>
      <c r="BM95" s="667">
        <f t="shared" si="104"/>
        <v>660721028</v>
      </c>
      <c r="BN95" s="660">
        <f t="shared" si="105"/>
        <v>0.26499973420394174</v>
      </c>
      <c r="BO95" s="673"/>
      <c r="BP95" s="673" t="s">
        <v>2288</v>
      </c>
      <c r="BQ95" s="673"/>
      <c r="BR95" s="579" t="s">
        <v>18</v>
      </c>
    </row>
    <row r="96" spans="1:70" ht="54" customHeight="1" x14ac:dyDescent="0.35">
      <c r="A96" s="611" t="s">
        <v>2320</v>
      </c>
      <c r="B96" s="611"/>
      <c r="C96" s="625"/>
      <c r="D96" s="625"/>
      <c r="E96" s="614"/>
      <c r="F96" s="614"/>
      <c r="G96" s="614"/>
      <c r="H96" s="614"/>
      <c r="I96" s="614"/>
      <c r="J96" s="614"/>
      <c r="K96" s="614"/>
      <c r="L96" s="614"/>
      <c r="M96" s="614"/>
      <c r="N96" s="614"/>
      <c r="O96" s="614"/>
      <c r="P96" s="615">
        <f>+(P97*Z97)</f>
        <v>1</v>
      </c>
      <c r="Q96" s="616" t="e">
        <f>+(Q97*AA97)</f>
        <v>#DIV/0!</v>
      </c>
      <c r="R96" s="616">
        <f>+(R97*AB97)</f>
        <v>0</v>
      </c>
      <c r="S96" s="616" t="e">
        <f>+(S97*AC97)</f>
        <v>#DIV/0!</v>
      </c>
      <c r="T96" s="719"/>
      <c r="U96" s="611"/>
      <c r="V96" s="720"/>
      <c r="W96" s="708"/>
      <c r="X96" s="615">
        <f>+(X97*Y97)</f>
        <v>0.16750000000000001</v>
      </c>
      <c r="Y96" s="615">
        <v>0.33</v>
      </c>
      <c r="Z96" s="615">
        <v>0.33</v>
      </c>
      <c r="AA96" s="615"/>
      <c r="AB96" s="615"/>
      <c r="AC96" s="615"/>
      <c r="AD96" s="620">
        <f t="shared" ref="AD96:AK97" si="142">+AD97</f>
        <v>4727855140.3504</v>
      </c>
      <c r="AE96" s="620">
        <f t="shared" si="142"/>
        <v>386235863.69</v>
      </c>
      <c r="AF96" s="620">
        <f t="shared" si="142"/>
        <v>608047656.78363609</v>
      </c>
      <c r="AG96" s="620">
        <f t="shared" si="142"/>
        <v>689950039.53882515</v>
      </c>
      <c r="AH96" s="620">
        <f t="shared" si="142"/>
        <v>4651479213</v>
      </c>
      <c r="AI96" s="620">
        <f t="shared" si="142"/>
        <v>0</v>
      </c>
      <c r="AJ96" s="620">
        <f t="shared" si="142"/>
        <v>0</v>
      </c>
      <c r="AK96" s="620">
        <f t="shared" si="142"/>
        <v>0</v>
      </c>
      <c r="AL96" s="615">
        <f t="shared" si="101"/>
        <v>0.98384554410337977</v>
      </c>
      <c r="AM96" s="615"/>
      <c r="AN96" s="615"/>
      <c r="AO96" s="615"/>
      <c r="AP96" s="620">
        <f t="shared" ref="AP96:AS97" si="143">+AP97</f>
        <v>4651479212</v>
      </c>
      <c r="AQ96" s="620">
        <f t="shared" si="143"/>
        <v>0</v>
      </c>
      <c r="AR96" s="620">
        <f t="shared" si="143"/>
        <v>0</v>
      </c>
      <c r="AS96" s="620">
        <f t="shared" si="143"/>
        <v>0</v>
      </c>
      <c r="AT96" s="615">
        <f t="shared" si="102"/>
        <v>0.98384554389186729</v>
      </c>
      <c r="AU96" s="621"/>
      <c r="AV96" s="621"/>
      <c r="AW96" s="621"/>
      <c r="AX96" s="622">
        <f t="shared" ref="AX96:BE97" si="144">+AX97</f>
        <v>0</v>
      </c>
      <c r="AY96" s="622">
        <f t="shared" si="144"/>
        <v>0</v>
      </c>
      <c r="AZ96" s="622">
        <f t="shared" si="144"/>
        <v>0</v>
      </c>
      <c r="BA96" s="622">
        <f t="shared" si="144"/>
        <v>0</v>
      </c>
      <c r="BB96" s="622">
        <f t="shared" si="144"/>
        <v>0</v>
      </c>
      <c r="BC96" s="622">
        <f t="shared" si="144"/>
        <v>0</v>
      </c>
      <c r="BD96" s="622">
        <f t="shared" si="144"/>
        <v>0</v>
      </c>
      <c r="BE96" s="622">
        <f t="shared" si="144"/>
        <v>0</v>
      </c>
      <c r="BF96" s="615" t="e">
        <f>+BB96/AX96</f>
        <v>#DIV/0!</v>
      </c>
      <c r="BG96" s="615"/>
      <c r="BH96" s="615"/>
      <c r="BI96" s="615"/>
      <c r="BJ96" s="620">
        <f t="shared" si="99"/>
        <v>6412088700.3628607</v>
      </c>
      <c r="BK96" s="620">
        <f t="shared" si="100"/>
        <v>4651479213</v>
      </c>
      <c r="BL96" s="615">
        <f t="shared" si="103"/>
        <v>0.7254234041922677</v>
      </c>
      <c r="BM96" s="620">
        <f t="shared" si="104"/>
        <v>4651479212</v>
      </c>
      <c r="BN96" s="624">
        <f t="shared" si="105"/>
        <v>0.72542340403631234</v>
      </c>
      <c r="BO96" s="625"/>
      <c r="BP96" s="625"/>
      <c r="BQ96" s="625"/>
      <c r="BR96" s="710"/>
    </row>
    <row r="97" spans="1:70" ht="36.75" customHeight="1" x14ac:dyDescent="0.35">
      <c r="A97" s="626" t="s">
        <v>2321</v>
      </c>
      <c r="B97" s="626"/>
      <c r="C97" s="627"/>
      <c r="D97" s="627"/>
      <c r="E97" s="628"/>
      <c r="F97" s="628"/>
      <c r="G97" s="628"/>
      <c r="H97" s="628"/>
      <c r="I97" s="628"/>
      <c r="J97" s="628"/>
      <c r="K97" s="628"/>
      <c r="L97" s="628"/>
      <c r="M97" s="628"/>
      <c r="N97" s="628"/>
      <c r="O97" s="628"/>
      <c r="P97" s="629">
        <f>+(P98*Z98)</f>
        <v>1</v>
      </c>
      <c r="Q97" s="737" t="e">
        <f>+SUMPRODUCT(Q99:Q101,AA99:AA101)</f>
        <v>#DIV/0!</v>
      </c>
      <c r="R97" s="737">
        <f>+SUMPRODUCT(R99:R101,AB99:AB101)</f>
        <v>0</v>
      </c>
      <c r="S97" s="737" t="e">
        <f>+SUMPRODUCT(S99:S101,AC99:AC101)</f>
        <v>#DIV/0!</v>
      </c>
      <c r="T97" s="630"/>
      <c r="U97" s="626"/>
      <c r="V97" s="589"/>
      <c r="W97" s="631"/>
      <c r="X97" s="639">
        <f>+(X98*Y98)</f>
        <v>0.16750000000000001</v>
      </c>
      <c r="Y97" s="629">
        <v>1</v>
      </c>
      <c r="Z97" s="629">
        <v>1</v>
      </c>
      <c r="AA97" s="629"/>
      <c r="AB97" s="629"/>
      <c r="AC97" s="629"/>
      <c r="AD97" s="633">
        <f>+AD98</f>
        <v>4727855140.3504</v>
      </c>
      <c r="AE97" s="633">
        <f t="shared" si="142"/>
        <v>386235863.69</v>
      </c>
      <c r="AF97" s="633">
        <f t="shared" si="142"/>
        <v>608047656.78363609</v>
      </c>
      <c r="AG97" s="633">
        <f t="shared" si="142"/>
        <v>689950039.53882515</v>
      </c>
      <c r="AH97" s="633">
        <f t="shared" si="142"/>
        <v>4651479213</v>
      </c>
      <c r="AI97" s="633">
        <f t="shared" si="142"/>
        <v>0</v>
      </c>
      <c r="AJ97" s="633">
        <f t="shared" si="142"/>
        <v>0</v>
      </c>
      <c r="AK97" s="633">
        <f t="shared" si="142"/>
        <v>0</v>
      </c>
      <c r="AL97" s="629">
        <f t="shared" si="101"/>
        <v>0.98384554410337977</v>
      </c>
      <c r="AM97" s="629"/>
      <c r="AN97" s="629"/>
      <c r="AO97" s="629"/>
      <c r="AP97" s="633">
        <f t="shared" si="143"/>
        <v>4651479212</v>
      </c>
      <c r="AQ97" s="633">
        <f t="shared" si="143"/>
        <v>0</v>
      </c>
      <c r="AR97" s="633">
        <f t="shared" si="143"/>
        <v>0</v>
      </c>
      <c r="AS97" s="633">
        <f t="shared" si="143"/>
        <v>0</v>
      </c>
      <c r="AT97" s="629">
        <f t="shared" si="102"/>
        <v>0.98384554389186729</v>
      </c>
      <c r="AU97" s="637"/>
      <c r="AV97" s="637"/>
      <c r="AW97" s="637"/>
      <c r="AX97" s="638">
        <f t="shared" si="144"/>
        <v>0</v>
      </c>
      <c r="AY97" s="638">
        <f t="shared" si="144"/>
        <v>0</v>
      </c>
      <c r="AZ97" s="638">
        <f t="shared" si="144"/>
        <v>0</v>
      </c>
      <c r="BA97" s="638">
        <f t="shared" si="144"/>
        <v>0</v>
      </c>
      <c r="BB97" s="638">
        <f t="shared" si="144"/>
        <v>0</v>
      </c>
      <c r="BC97" s="638">
        <f t="shared" si="144"/>
        <v>0</v>
      </c>
      <c r="BD97" s="638">
        <f t="shared" si="144"/>
        <v>0</v>
      </c>
      <c r="BE97" s="638">
        <f t="shared" si="144"/>
        <v>0</v>
      </c>
      <c r="BF97" s="629" t="e">
        <f>+BB97/AX97</f>
        <v>#DIV/0!</v>
      </c>
      <c r="BG97" s="629"/>
      <c r="BH97" s="629"/>
      <c r="BI97" s="629"/>
      <c r="BJ97" s="633">
        <f t="shared" si="99"/>
        <v>6412088700.3628607</v>
      </c>
      <c r="BK97" s="633">
        <f t="shared" si="100"/>
        <v>4651479213</v>
      </c>
      <c r="BL97" s="629">
        <f t="shared" si="103"/>
        <v>0.7254234041922677</v>
      </c>
      <c r="BM97" s="633">
        <f t="shared" si="104"/>
        <v>4651479212</v>
      </c>
      <c r="BN97" s="639">
        <f t="shared" si="105"/>
        <v>0.72542340403631234</v>
      </c>
      <c r="BO97" s="627"/>
      <c r="BP97" s="627"/>
      <c r="BQ97" s="627"/>
      <c r="BR97" s="713"/>
    </row>
    <row r="98" spans="1:70" s="640" customFormat="1" ht="37.5" customHeight="1" x14ac:dyDescent="0.35">
      <c r="A98" s="641" t="s">
        <v>2322</v>
      </c>
      <c r="B98" s="641"/>
      <c r="C98" s="642"/>
      <c r="D98" s="643"/>
      <c r="E98" s="644"/>
      <c r="F98" s="644"/>
      <c r="G98" s="644"/>
      <c r="H98" s="644"/>
      <c r="I98" s="644"/>
      <c r="J98" s="644"/>
      <c r="K98" s="644"/>
      <c r="L98" s="644"/>
      <c r="M98" s="644"/>
      <c r="N98" s="644"/>
      <c r="O98" s="644"/>
      <c r="P98" s="645">
        <f>+SUMPRODUCT(P99:P101,Z99:Z101)</f>
        <v>1</v>
      </c>
      <c r="Q98" s="645"/>
      <c r="R98" s="645"/>
      <c r="S98" s="645"/>
      <c r="T98" s="646"/>
      <c r="U98" s="641"/>
      <c r="V98" s="642"/>
      <c r="W98" s="642"/>
      <c r="X98" s="647">
        <f>+SUMPRODUCT(X99:X101,Y99:Y101)</f>
        <v>0.16750000000000001</v>
      </c>
      <c r="Y98" s="645">
        <v>1</v>
      </c>
      <c r="Z98" s="645">
        <v>1</v>
      </c>
      <c r="AA98" s="645"/>
      <c r="AB98" s="645"/>
      <c r="AC98" s="645"/>
      <c r="AD98" s="648">
        <f>SUM(AD99:AD101)</f>
        <v>4727855140.3504</v>
      </c>
      <c r="AE98" s="648">
        <f t="shared" ref="AE98:AK98" si="145">SUM(AE99:AE101)</f>
        <v>386235863.69</v>
      </c>
      <c r="AF98" s="648">
        <f t="shared" si="145"/>
        <v>608047656.78363609</v>
      </c>
      <c r="AG98" s="648">
        <f t="shared" si="145"/>
        <v>689950039.53882515</v>
      </c>
      <c r="AH98" s="648">
        <f t="shared" si="145"/>
        <v>4651479213</v>
      </c>
      <c r="AI98" s="648">
        <f t="shared" si="145"/>
        <v>0</v>
      </c>
      <c r="AJ98" s="648">
        <f t="shared" si="145"/>
        <v>0</v>
      </c>
      <c r="AK98" s="648">
        <f t="shared" si="145"/>
        <v>0</v>
      </c>
      <c r="AL98" s="649">
        <f t="shared" si="101"/>
        <v>0.98384554410337977</v>
      </c>
      <c r="AM98" s="650"/>
      <c r="AN98" s="650"/>
      <c r="AO98" s="650"/>
      <c r="AP98" s="651">
        <f t="shared" ref="AP98:AS98" si="146">SUM(AP99:AP101)</f>
        <v>4651479212</v>
      </c>
      <c r="AQ98" s="651">
        <f t="shared" si="146"/>
        <v>0</v>
      </c>
      <c r="AR98" s="651">
        <f t="shared" si="146"/>
        <v>0</v>
      </c>
      <c r="AS98" s="651">
        <f t="shared" si="146"/>
        <v>0</v>
      </c>
      <c r="AT98" s="645">
        <f t="shared" si="102"/>
        <v>0.98384554389186729</v>
      </c>
      <c r="AU98" s="652"/>
      <c r="AV98" s="652"/>
      <c r="AW98" s="652"/>
      <c r="AX98" s="653">
        <f t="shared" ref="AX98:BE98" si="147">SUM(AX99:AX101)</f>
        <v>0</v>
      </c>
      <c r="AY98" s="653">
        <f t="shared" si="147"/>
        <v>0</v>
      </c>
      <c r="AZ98" s="653">
        <f t="shared" si="147"/>
        <v>0</v>
      </c>
      <c r="BA98" s="653">
        <f t="shared" si="147"/>
        <v>0</v>
      </c>
      <c r="BB98" s="653">
        <f t="shared" si="147"/>
        <v>0</v>
      </c>
      <c r="BC98" s="653">
        <f t="shared" si="147"/>
        <v>0</v>
      </c>
      <c r="BD98" s="653">
        <f t="shared" si="147"/>
        <v>0</v>
      </c>
      <c r="BE98" s="653">
        <f t="shared" si="147"/>
        <v>0</v>
      </c>
      <c r="BF98" s="654"/>
      <c r="BG98" s="654"/>
      <c r="BH98" s="654"/>
      <c r="BI98" s="654"/>
      <c r="BJ98" s="648">
        <f t="shared" si="99"/>
        <v>6412088700.3628607</v>
      </c>
      <c r="BK98" s="648">
        <f t="shared" si="100"/>
        <v>4651479213</v>
      </c>
      <c r="BL98" s="645">
        <f t="shared" si="103"/>
        <v>0.7254234041922677</v>
      </c>
      <c r="BM98" s="648">
        <f t="shared" si="104"/>
        <v>4651479212</v>
      </c>
      <c r="BN98" s="643">
        <f t="shared" si="105"/>
        <v>0.72542340403631234</v>
      </c>
      <c r="BO98" s="655"/>
      <c r="BP98" s="655"/>
      <c r="BQ98" s="655"/>
      <c r="BR98" s="687"/>
    </row>
    <row r="99" spans="1:70" ht="75.650000000000006" customHeight="1" x14ac:dyDescent="0.35">
      <c r="A99" s="656" t="s">
        <v>2323</v>
      </c>
      <c r="B99" s="656" t="s">
        <v>2324</v>
      </c>
      <c r="C99" s="715" t="s">
        <v>2325</v>
      </c>
      <c r="D99" s="715">
        <v>37</v>
      </c>
      <c r="E99" s="716">
        <v>37</v>
      </c>
      <c r="F99" s="716">
        <v>37</v>
      </c>
      <c r="G99" s="716">
        <v>37</v>
      </c>
      <c r="H99" s="716">
        <v>37</v>
      </c>
      <c r="I99" s="659"/>
      <c r="J99" s="659"/>
      <c r="K99" s="659"/>
      <c r="L99" s="659"/>
      <c r="M99" s="659"/>
      <c r="N99" s="659"/>
      <c r="O99" s="659"/>
      <c r="P99" s="660">
        <f>IF((H99+L99)/D99&gt;=100%,100%,(H99+L99)/D99)</f>
        <v>1</v>
      </c>
      <c r="Q99" s="660">
        <f>IF((I99+M99)/E99&gt;=100%,100%,(I99+M99)/E99)</f>
        <v>0</v>
      </c>
      <c r="R99" s="660">
        <f>IF((J99+N99)/F99&gt;=100%,100%,(J99+N99)/F99)</f>
        <v>0</v>
      </c>
      <c r="S99" s="660">
        <f>IF((K99+O99)/G99&gt;=100%,100%,(K99+O99)/G99)</f>
        <v>0</v>
      </c>
      <c r="T99" s="697" t="s">
        <v>2326</v>
      </c>
      <c r="U99" s="662">
        <v>45657</v>
      </c>
      <c r="V99" s="663">
        <v>37</v>
      </c>
      <c r="W99" s="663">
        <f>SUM(H99:N99)</f>
        <v>37</v>
      </c>
      <c r="X99" s="664">
        <f>IF(W99/V99&gt;=100%,100%,W99/V99)/4</f>
        <v>0.25</v>
      </c>
      <c r="Y99" s="666">
        <v>0.34</v>
      </c>
      <c r="Z99" s="666">
        <v>0.5</v>
      </c>
      <c r="AA99" s="666"/>
      <c r="AB99" s="664"/>
      <c r="AC99" s="664"/>
      <c r="AD99" s="486">
        <v>26055585.350400001</v>
      </c>
      <c r="AE99" s="486">
        <v>36235863.93</v>
      </c>
      <c r="AF99" s="486">
        <v>38047657.126500003</v>
      </c>
      <c r="AG99" s="486">
        <v>39950039.982825004</v>
      </c>
      <c r="AH99" s="667">
        <v>26055585</v>
      </c>
      <c r="AI99" s="667"/>
      <c r="AJ99" s="670"/>
      <c r="AK99" s="670"/>
      <c r="AL99" s="664">
        <f t="shared" si="101"/>
        <v>0.99999998655182776</v>
      </c>
      <c r="AM99" s="664"/>
      <c r="AN99" s="664"/>
      <c r="AO99" s="664"/>
      <c r="AP99" s="667">
        <v>26055585</v>
      </c>
      <c r="AQ99" s="669"/>
      <c r="AR99" s="670"/>
      <c r="AS99" s="670"/>
      <c r="AT99" s="664">
        <f t="shared" si="102"/>
        <v>0.99999998655182776</v>
      </c>
      <c r="AU99" s="671"/>
      <c r="AV99" s="671"/>
      <c r="AW99" s="671"/>
      <c r="AX99" s="672">
        <f>+AH99-AP99</f>
        <v>0</v>
      </c>
      <c r="AY99" s="672"/>
      <c r="AZ99" s="672"/>
      <c r="BA99" s="672"/>
      <c r="BB99" s="672"/>
      <c r="BC99" s="672"/>
      <c r="BD99" s="672"/>
      <c r="BE99" s="672"/>
      <c r="BF99" s="664" t="e">
        <f t="shared" ref="BF99:BF104" si="148">+BB99/AX99</f>
        <v>#DIV/0!</v>
      </c>
      <c r="BG99" s="664"/>
      <c r="BH99" s="664"/>
      <c r="BI99" s="664"/>
      <c r="BJ99" s="486">
        <f t="shared" si="99"/>
        <v>140289146.389725</v>
      </c>
      <c r="BK99" s="667">
        <f t="shared" si="100"/>
        <v>26055585</v>
      </c>
      <c r="BL99" s="664">
        <f t="shared" si="103"/>
        <v>0.18572773211989799</v>
      </c>
      <c r="BM99" s="667">
        <f t="shared" si="104"/>
        <v>26055585</v>
      </c>
      <c r="BN99" s="660">
        <f t="shared" si="105"/>
        <v>0.18572773211989799</v>
      </c>
      <c r="BO99" s="673"/>
      <c r="BP99" s="673" t="s">
        <v>2327</v>
      </c>
      <c r="BQ99" s="673" t="s">
        <v>2324</v>
      </c>
      <c r="BR99" s="579" t="s">
        <v>18</v>
      </c>
    </row>
    <row r="100" spans="1:70" ht="62.15" customHeight="1" x14ac:dyDescent="0.35">
      <c r="A100" s="656" t="s">
        <v>2328</v>
      </c>
      <c r="B100" s="656" t="s">
        <v>2324</v>
      </c>
      <c r="C100" s="715" t="s">
        <v>2163</v>
      </c>
      <c r="D100" s="715"/>
      <c r="E100" s="716"/>
      <c r="F100" s="716">
        <v>1</v>
      </c>
      <c r="G100" s="716"/>
      <c r="H100" s="716">
        <v>0</v>
      </c>
      <c r="I100" s="659"/>
      <c r="J100" s="739"/>
      <c r="K100" s="739"/>
      <c r="L100" s="659"/>
      <c r="M100" s="659"/>
      <c r="N100" s="659"/>
      <c r="O100" s="659"/>
      <c r="P100" s="660"/>
      <c r="Q100" s="660" t="e">
        <f t="shared" ref="Q100:S101" si="149">IF((I100+M100)/E100&gt;=100%,100%,(I100+M100)/E100)</f>
        <v>#DIV/0!</v>
      </c>
      <c r="R100" s="660">
        <f t="shared" si="149"/>
        <v>0</v>
      </c>
      <c r="S100" s="660" t="e">
        <f t="shared" si="149"/>
        <v>#DIV/0!</v>
      </c>
      <c r="T100" s="697" t="s">
        <v>2172</v>
      </c>
      <c r="U100" s="662">
        <v>45657</v>
      </c>
      <c r="V100" s="663">
        <f>+SUM(D100:G100)</f>
        <v>1</v>
      </c>
      <c r="W100" s="663">
        <f>SUM(H100:N100)</f>
        <v>0</v>
      </c>
      <c r="X100" s="664">
        <f>IF(W100/V100&gt;=100%,100%,W100/V100)</f>
        <v>0</v>
      </c>
      <c r="Y100" s="666">
        <v>0.33</v>
      </c>
      <c r="Z100" s="666"/>
      <c r="AA100" s="666"/>
      <c r="AB100" s="664"/>
      <c r="AC100" s="664"/>
      <c r="AD100" s="486">
        <v>0</v>
      </c>
      <c r="AE100" s="486">
        <v>0</v>
      </c>
      <c r="AF100" s="486">
        <v>70000000</v>
      </c>
      <c r="AG100" s="486">
        <v>0</v>
      </c>
      <c r="AH100" s="667">
        <v>0</v>
      </c>
      <c r="AI100" s="667"/>
      <c r="AJ100" s="670"/>
      <c r="AK100" s="670"/>
      <c r="AL100" s="664"/>
      <c r="AM100" s="664"/>
      <c r="AN100" s="664"/>
      <c r="AO100" s="664"/>
      <c r="AP100" s="667">
        <v>0</v>
      </c>
      <c r="AQ100" s="669"/>
      <c r="AR100" s="670"/>
      <c r="AS100" s="670"/>
      <c r="AT100" s="664"/>
      <c r="AU100" s="671"/>
      <c r="AV100" s="671"/>
      <c r="AW100" s="671"/>
      <c r="AX100" s="672">
        <f>+AH100-AP100</f>
        <v>0</v>
      </c>
      <c r="AY100" s="672"/>
      <c r="AZ100" s="672"/>
      <c r="BA100" s="672"/>
      <c r="BB100" s="672"/>
      <c r="BC100" s="672"/>
      <c r="BD100" s="672"/>
      <c r="BE100" s="672"/>
      <c r="BF100" s="664" t="e">
        <f t="shared" si="148"/>
        <v>#DIV/0!</v>
      </c>
      <c r="BG100" s="664"/>
      <c r="BH100" s="664"/>
      <c r="BI100" s="664"/>
      <c r="BJ100" s="486">
        <f t="shared" si="99"/>
        <v>70000000</v>
      </c>
      <c r="BK100" s="667">
        <f t="shared" si="100"/>
        <v>0</v>
      </c>
      <c r="BL100" s="664">
        <f t="shared" si="103"/>
        <v>0</v>
      </c>
      <c r="BM100" s="667">
        <f t="shared" si="104"/>
        <v>0</v>
      </c>
      <c r="BN100" s="660">
        <f t="shared" si="105"/>
        <v>0</v>
      </c>
      <c r="BO100" s="673"/>
      <c r="BP100" s="673" t="s">
        <v>2327</v>
      </c>
      <c r="BQ100" s="673" t="s">
        <v>2324</v>
      </c>
      <c r="BR100" s="735" t="s">
        <v>2329</v>
      </c>
    </row>
    <row r="101" spans="1:70" ht="77.5" customHeight="1" x14ac:dyDescent="0.35">
      <c r="A101" s="656" t="s">
        <v>2330</v>
      </c>
      <c r="B101" s="656" t="s">
        <v>2331</v>
      </c>
      <c r="C101" s="715" t="s">
        <v>2269</v>
      </c>
      <c r="D101" s="715">
        <v>1</v>
      </c>
      <c r="E101" s="716">
        <v>1</v>
      </c>
      <c r="F101" s="716">
        <v>1</v>
      </c>
      <c r="G101" s="716">
        <v>1</v>
      </c>
      <c r="H101" s="658">
        <v>1</v>
      </c>
      <c r="I101" s="659"/>
      <c r="J101" s="659"/>
      <c r="K101" s="659"/>
      <c r="L101" s="659"/>
      <c r="M101" s="659"/>
      <c r="N101" s="659"/>
      <c r="O101" s="659"/>
      <c r="P101" s="695">
        <f>IF((H101+L101)/D101&gt;=100%,100%,(H101+L101)/D101)</f>
        <v>1</v>
      </c>
      <c r="Q101" s="695">
        <f t="shared" si="149"/>
        <v>0</v>
      </c>
      <c r="R101" s="695">
        <f t="shared" si="149"/>
        <v>0</v>
      </c>
      <c r="S101" s="695">
        <f t="shared" si="149"/>
        <v>0</v>
      </c>
      <c r="T101" s="697" t="s">
        <v>2332</v>
      </c>
      <c r="U101" s="662">
        <v>45657</v>
      </c>
      <c r="V101" s="663">
        <f>+SUM(D101:G101)</f>
        <v>4</v>
      </c>
      <c r="W101" s="663">
        <f>SUM(H101:N101)</f>
        <v>1</v>
      </c>
      <c r="X101" s="664">
        <f>IF(W101/V101&gt;=100%,100%,W101/V101)</f>
        <v>0.25</v>
      </c>
      <c r="Y101" s="666">
        <v>0.33</v>
      </c>
      <c r="Z101" s="666">
        <v>0.5</v>
      </c>
      <c r="AA101" s="666"/>
      <c r="AB101" s="664"/>
      <c r="AC101" s="664"/>
      <c r="AD101" s="486">
        <v>4701799555</v>
      </c>
      <c r="AE101" s="486">
        <v>349999999.75999999</v>
      </c>
      <c r="AF101" s="486">
        <v>499999999.65713602</v>
      </c>
      <c r="AG101" s="486">
        <v>649999999.55600011</v>
      </c>
      <c r="AH101" s="667">
        <v>4625423628</v>
      </c>
      <c r="AI101" s="667"/>
      <c r="AJ101" s="670"/>
      <c r="AK101" s="670"/>
      <c r="AL101" s="664">
        <f t="shared" si="101"/>
        <v>0.98375602232579651</v>
      </c>
      <c r="AM101" s="664"/>
      <c r="AN101" s="664"/>
      <c r="AO101" s="664"/>
      <c r="AP101" s="667">
        <v>4625423627</v>
      </c>
      <c r="AQ101" s="669"/>
      <c r="AR101" s="670"/>
      <c r="AS101" s="670"/>
      <c r="AT101" s="664">
        <f t="shared" si="102"/>
        <v>0.98375602211311197</v>
      </c>
      <c r="AU101" s="671"/>
      <c r="AV101" s="671"/>
      <c r="AW101" s="671"/>
      <c r="AX101" s="672"/>
      <c r="AY101" s="672"/>
      <c r="AZ101" s="672"/>
      <c r="BA101" s="672"/>
      <c r="BB101" s="672"/>
      <c r="BC101" s="672"/>
      <c r="BD101" s="672"/>
      <c r="BE101" s="672"/>
      <c r="BF101" s="664" t="e">
        <f t="shared" si="148"/>
        <v>#DIV/0!</v>
      </c>
      <c r="BG101" s="664"/>
      <c r="BH101" s="664"/>
      <c r="BI101" s="664"/>
      <c r="BJ101" s="486">
        <f t="shared" si="99"/>
        <v>6201799553.9731359</v>
      </c>
      <c r="BK101" s="667">
        <f t="shared" si="100"/>
        <v>4625423628</v>
      </c>
      <c r="BL101" s="664">
        <f t="shared" si="103"/>
        <v>0.74581959441703616</v>
      </c>
      <c r="BM101" s="667">
        <f t="shared" si="104"/>
        <v>4625423627</v>
      </c>
      <c r="BN101" s="660">
        <f t="shared" si="105"/>
        <v>0.74581959425579258</v>
      </c>
      <c r="BO101" s="673"/>
      <c r="BP101" s="673" t="s">
        <v>2327</v>
      </c>
      <c r="BQ101" s="673"/>
      <c r="BR101" s="735" t="s">
        <v>2333</v>
      </c>
    </row>
    <row r="102" spans="1:70" ht="26" x14ac:dyDescent="0.35">
      <c r="A102" s="599" t="s">
        <v>2334</v>
      </c>
      <c r="B102" s="599"/>
      <c r="C102" s="746"/>
      <c r="D102" s="746"/>
      <c r="E102" s="747"/>
      <c r="F102" s="747"/>
      <c r="G102" s="601"/>
      <c r="H102" s="747"/>
      <c r="I102" s="747"/>
      <c r="J102" s="601"/>
      <c r="K102" s="747"/>
      <c r="L102" s="747"/>
      <c r="M102" s="601"/>
      <c r="N102" s="601"/>
      <c r="O102" s="601"/>
      <c r="P102" s="607">
        <f>+(P103*Z103)+(P109*Z109)</f>
        <v>0.99947500000000011</v>
      </c>
      <c r="Q102" s="603" t="e">
        <f>+(Q103*AA103)+(Q109*AA109)</f>
        <v>#DIV/0!</v>
      </c>
      <c r="R102" s="603">
        <f>+(R103*AB103)+(R109*AB109)</f>
        <v>0</v>
      </c>
      <c r="S102" s="603" t="e">
        <f>+(S103*AC103)+(S109*AC109)</f>
        <v>#DIV/0!</v>
      </c>
      <c r="T102" s="748"/>
      <c r="U102" s="749"/>
      <c r="V102" s="750"/>
      <c r="W102" s="751"/>
      <c r="X102" s="607">
        <f>+(X103*Y103)+(X109*Y109)</f>
        <v>0.24611875000000003</v>
      </c>
      <c r="Y102" s="607">
        <v>0.2</v>
      </c>
      <c r="Z102" s="607">
        <v>0.2</v>
      </c>
      <c r="AA102" s="607"/>
      <c r="AB102" s="607"/>
      <c r="AC102" s="607"/>
      <c r="AD102" s="608">
        <f>+AD103+AD109</f>
        <v>14460094113.65</v>
      </c>
      <c r="AE102" s="608">
        <f t="shared" ref="AE102:AK102" si="150">+AE103+AE109</f>
        <v>13137508331.79649</v>
      </c>
      <c r="AF102" s="608">
        <f t="shared" si="150"/>
        <v>11541076666.961292</v>
      </c>
      <c r="AG102" s="608">
        <f t="shared" si="150"/>
        <v>11869992207.830633</v>
      </c>
      <c r="AH102" s="608">
        <f t="shared" si="150"/>
        <v>14020372060.879244</v>
      </c>
      <c r="AI102" s="608">
        <f t="shared" si="150"/>
        <v>0</v>
      </c>
      <c r="AJ102" s="608">
        <f t="shared" si="150"/>
        <v>0</v>
      </c>
      <c r="AK102" s="608">
        <f t="shared" si="150"/>
        <v>0</v>
      </c>
      <c r="AL102" s="607">
        <f>+AH102/AD102</f>
        <v>0.96959065070291151</v>
      </c>
      <c r="AM102" s="607"/>
      <c r="AN102" s="607"/>
      <c r="AO102" s="607"/>
      <c r="AP102" s="608">
        <f t="shared" ref="AP102:AS102" si="151">+AP103+AP109</f>
        <v>13639998937.879244</v>
      </c>
      <c r="AQ102" s="608">
        <f t="shared" si="151"/>
        <v>0</v>
      </c>
      <c r="AR102" s="608">
        <f t="shared" si="151"/>
        <v>0</v>
      </c>
      <c r="AS102" s="608">
        <f t="shared" si="151"/>
        <v>0</v>
      </c>
      <c r="AT102" s="607">
        <f t="shared" si="102"/>
        <v>0.94328562668229077</v>
      </c>
      <c r="AU102" s="609"/>
      <c r="AV102" s="609"/>
      <c r="AW102" s="609"/>
      <c r="AX102" s="610">
        <f t="shared" ref="AX102:BE102" si="152">+AX103+AX109</f>
        <v>380373123</v>
      </c>
      <c r="AY102" s="610">
        <f t="shared" si="152"/>
        <v>0</v>
      </c>
      <c r="AZ102" s="610">
        <f t="shared" si="152"/>
        <v>0</v>
      </c>
      <c r="BA102" s="610">
        <f t="shared" si="152"/>
        <v>0</v>
      </c>
      <c r="BB102" s="610">
        <f t="shared" si="152"/>
        <v>0</v>
      </c>
      <c r="BC102" s="610">
        <f t="shared" si="152"/>
        <v>0</v>
      </c>
      <c r="BD102" s="610">
        <f t="shared" si="152"/>
        <v>0</v>
      </c>
      <c r="BE102" s="610">
        <f t="shared" si="152"/>
        <v>0</v>
      </c>
      <c r="BF102" s="607">
        <f t="shared" si="148"/>
        <v>0</v>
      </c>
      <c r="BG102" s="607"/>
      <c r="BH102" s="607"/>
      <c r="BI102" s="607"/>
      <c r="BJ102" s="608">
        <f t="shared" si="99"/>
        <v>51008671320.238411</v>
      </c>
      <c r="BK102" s="608">
        <f t="shared" si="100"/>
        <v>14020372060.879244</v>
      </c>
      <c r="BL102" s="607">
        <f t="shared" si="103"/>
        <v>0.274862522351498</v>
      </c>
      <c r="BM102" s="608">
        <f t="shared" si="104"/>
        <v>13639998937.879244</v>
      </c>
      <c r="BN102" s="602">
        <f t="shared" si="105"/>
        <v>0.26740549370999556</v>
      </c>
      <c r="BO102" s="600"/>
      <c r="BP102" s="600"/>
      <c r="BQ102" s="600"/>
      <c r="BR102" s="706"/>
    </row>
    <row r="103" spans="1:70" ht="14.5" x14ac:dyDescent="0.35">
      <c r="A103" s="611" t="s">
        <v>2335</v>
      </c>
      <c r="B103" s="611"/>
      <c r="C103" s="625"/>
      <c r="D103" s="625"/>
      <c r="E103" s="614"/>
      <c r="F103" s="614"/>
      <c r="G103" s="614"/>
      <c r="H103" s="614"/>
      <c r="I103" s="614"/>
      <c r="J103" s="614"/>
      <c r="K103" s="614"/>
      <c r="L103" s="614"/>
      <c r="M103" s="614"/>
      <c r="N103" s="614"/>
      <c r="O103" s="614"/>
      <c r="P103" s="624">
        <f>+(P104*Z104)</f>
        <v>1</v>
      </c>
      <c r="Q103" s="624">
        <f>+(Q104*AA104)</f>
        <v>0</v>
      </c>
      <c r="R103" s="624">
        <f>+(R104*AB104)</f>
        <v>0</v>
      </c>
      <c r="S103" s="624">
        <f>+(S104*AC104)</f>
        <v>0</v>
      </c>
      <c r="T103" s="752"/>
      <c r="U103" s="611"/>
      <c r="V103" s="720"/>
      <c r="W103" s="708"/>
      <c r="X103" s="615">
        <f>+(X104*Y104)</f>
        <v>0.25</v>
      </c>
      <c r="Y103" s="615">
        <v>0.5</v>
      </c>
      <c r="Z103" s="615">
        <v>0.5</v>
      </c>
      <c r="AA103" s="615"/>
      <c r="AB103" s="615"/>
      <c r="AC103" s="615"/>
      <c r="AD103" s="620">
        <f>+AD104</f>
        <v>4299682006.8999996</v>
      </c>
      <c r="AE103" s="620">
        <f t="shared" ref="AE103:AK104" si="153">+AE104</f>
        <v>1403394765.1371</v>
      </c>
      <c r="AF103" s="620">
        <f t="shared" si="153"/>
        <v>1473564503.393955</v>
      </c>
      <c r="AG103" s="620">
        <f t="shared" si="153"/>
        <v>1547242728.8303475</v>
      </c>
      <c r="AH103" s="620">
        <f t="shared" si="153"/>
        <v>4285336267.6900001</v>
      </c>
      <c r="AI103" s="620">
        <f t="shared" si="153"/>
        <v>0</v>
      </c>
      <c r="AJ103" s="620">
        <f t="shared" si="153"/>
        <v>0</v>
      </c>
      <c r="AK103" s="620">
        <f t="shared" si="153"/>
        <v>0</v>
      </c>
      <c r="AL103" s="615">
        <f>+AH103/AD103</f>
        <v>0.99666353484118642</v>
      </c>
      <c r="AM103" s="615"/>
      <c r="AN103" s="615"/>
      <c r="AO103" s="615"/>
      <c r="AP103" s="620">
        <f t="shared" ref="AP103:AS104" si="154">+AP104</f>
        <v>4025771735.6900001</v>
      </c>
      <c r="AQ103" s="620">
        <f t="shared" si="154"/>
        <v>0</v>
      </c>
      <c r="AR103" s="620">
        <f t="shared" si="154"/>
        <v>0</v>
      </c>
      <c r="AS103" s="620">
        <f t="shared" si="154"/>
        <v>0</v>
      </c>
      <c r="AT103" s="615">
        <f t="shared" si="102"/>
        <v>0.93629522583985592</v>
      </c>
      <c r="AU103" s="621"/>
      <c r="AV103" s="621"/>
      <c r="AW103" s="621"/>
      <c r="AX103" s="622">
        <f t="shared" ref="AX103:BE104" si="155">+AX104</f>
        <v>259564532</v>
      </c>
      <c r="AY103" s="622">
        <f t="shared" si="155"/>
        <v>0</v>
      </c>
      <c r="AZ103" s="622">
        <f t="shared" si="155"/>
        <v>0</v>
      </c>
      <c r="BA103" s="622">
        <f t="shared" si="155"/>
        <v>0</v>
      </c>
      <c r="BB103" s="622">
        <f t="shared" si="155"/>
        <v>0</v>
      </c>
      <c r="BC103" s="622">
        <f t="shared" si="155"/>
        <v>0</v>
      </c>
      <c r="BD103" s="622">
        <f t="shared" si="155"/>
        <v>0</v>
      </c>
      <c r="BE103" s="622">
        <f t="shared" si="155"/>
        <v>0</v>
      </c>
      <c r="BF103" s="615">
        <f t="shared" si="148"/>
        <v>0</v>
      </c>
      <c r="BG103" s="615"/>
      <c r="BH103" s="615"/>
      <c r="BI103" s="615"/>
      <c r="BJ103" s="620">
        <f t="shared" si="99"/>
        <v>8723884004.2614021</v>
      </c>
      <c r="BK103" s="620">
        <f t="shared" si="100"/>
        <v>4285336267.6900001</v>
      </c>
      <c r="BL103" s="615">
        <f t="shared" si="103"/>
        <v>0.49121884995223675</v>
      </c>
      <c r="BM103" s="620">
        <f t="shared" si="104"/>
        <v>4025771735.6900001</v>
      </c>
      <c r="BN103" s="624">
        <f t="shared" si="105"/>
        <v>0.46146552770801513</v>
      </c>
      <c r="BO103" s="625"/>
      <c r="BP103" s="625"/>
      <c r="BQ103" s="625"/>
      <c r="BR103" s="710"/>
    </row>
    <row r="104" spans="1:70" ht="14.5" x14ac:dyDescent="0.35">
      <c r="A104" s="626" t="s">
        <v>2336</v>
      </c>
      <c r="B104" s="626"/>
      <c r="C104" s="627"/>
      <c r="D104" s="627"/>
      <c r="E104" s="628"/>
      <c r="F104" s="628"/>
      <c r="G104" s="628"/>
      <c r="H104" s="628"/>
      <c r="I104" s="628"/>
      <c r="J104" s="628"/>
      <c r="K104" s="628"/>
      <c r="L104" s="628"/>
      <c r="M104" s="628"/>
      <c r="N104" s="628"/>
      <c r="O104" s="628"/>
      <c r="P104" s="629">
        <f>+(P105*Z105)</f>
        <v>1</v>
      </c>
      <c r="Q104" s="629">
        <f>+SUMPRODUCT(Q106:Q108,AA106:AA108)</f>
        <v>0</v>
      </c>
      <c r="R104" s="629">
        <f>+SUMPRODUCT(R106:R108,AB106:AB108)</f>
        <v>0</v>
      </c>
      <c r="S104" s="629">
        <f>+SUMPRODUCT(S106:S108,AC106:AC108)</f>
        <v>0</v>
      </c>
      <c r="T104" s="717"/>
      <c r="U104" s="626"/>
      <c r="V104" s="589"/>
      <c r="W104" s="631"/>
      <c r="X104" s="639">
        <f>+(X105*Y105)</f>
        <v>0.25</v>
      </c>
      <c r="Y104" s="629">
        <v>1</v>
      </c>
      <c r="Z104" s="629">
        <v>1</v>
      </c>
      <c r="AA104" s="629"/>
      <c r="AB104" s="629"/>
      <c r="AC104" s="629"/>
      <c r="AD104" s="633">
        <f>+AD105</f>
        <v>4299682006.8999996</v>
      </c>
      <c r="AE104" s="633">
        <f t="shared" si="153"/>
        <v>1403394765.1371</v>
      </c>
      <c r="AF104" s="633">
        <f t="shared" si="153"/>
        <v>1473564503.393955</v>
      </c>
      <c r="AG104" s="633">
        <f t="shared" si="153"/>
        <v>1547242728.8303475</v>
      </c>
      <c r="AH104" s="633">
        <f t="shared" si="153"/>
        <v>4285336267.6900001</v>
      </c>
      <c r="AI104" s="633">
        <f t="shared" si="153"/>
        <v>0</v>
      </c>
      <c r="AJ104" s="633">
        <f t="shared" si="153"/>
        <v>0</v>
      </c>
      <c r="AK104" s="633">
        <f t="shared" si="153"/>
        <v>0</v>
      </c>
      <c r="AL104" s="629">
        <f t="shared" si="101"/>
        <v>0.99666353484118642</v>
      </c>
      <c r="AM104" s="629"/>
      <c r="AN104" s="629"/>
      <c r="AO104" s="629"/>
      <c r="AP104" s="633">
        <f t="shared" si="154"/>
        <v>4025771735.6900001</v>
      </c>
      <c r="AQ104" s="633">
        <f t="shared" si="154"/>
        <v>0</v>
      </c>
      <c r="AR104" s="633">
        <f t="shared" si="154"/>
        <v>0</v>
      </c>
      <c r="AS104" s="633">
        <f t="shared" si="154"/>
        <v>0</v>
      </c>
      <c r="AT104" s="629">
        <f t="shared" si="102"/>
        <v>0.93629522583985592</v>
      </c>
      <c r="AU104" s="637"/>
      <c r="AV104" s="637"/>
      <c r="AW104" s="637"/>
      <c r="AX104" s="638">
        <f t="shared" si="155"/>
        <v>259564532</v>
      </c>
      <c r="AY104" s="638">
        <f t="shared" si="155"/>
        <v>0</v>
      </c>
      <c r="AZ104" s="638">
        <f t="shared" si="155"/>
        <v>0</v>
      </c>
      <c r="BA104" s="638">
        <f t="shared" si="155"/>
        <v>0</v>
      </c>
      <c r="BB104" s="638">
        <f t="shared" si="155"/>
        <v>0</v>
      </c>
      <c r="BC104" s="638">
        <f t="shared" si="155"/>
        <v>0</v>
      </c>
      <c r="BD104" s="638">
        <f t="shared" si="155"/>
        <v>0</v>
      </c>
      <c r="BE104" s="638">
        <f t="shared" si="155"/>
        <v>0</v>
      </c>
      <c r="BF104" s="629">
        <f t="shared" si="148"/>
        <v>0</v>
      </c>
      <c r="BG104" s="629"/>
      <c r="BH104" s="629"/>
      <c r="BI104" s="629"/>
      <c r="BJ104" s="633">
        <f t="shared" si="99"/>
        <v>8723884004.2614021</v>
      </c>
      <c r="BK104" s="633">
        <f t="shared" si="100"/>
        <v>4285336267.6900001</v>
      </c>
      <c r="BL104" s="629">
        <f t="shared" si="103"/>
        <v>0.49121884995223675</v>
      </c>
      <c r="BM104" s="633">
        <f t="shared" si="104"/>
        <v>4025771735.6900001</v>
      </c>
      <c r="BN104" s="639">
        <f t="shared" si="105"/>
        <v>0.46146552770801513</v>
      </c>
      <c r="BO104" s="627"/>
      <c r="BP104" s="627"/>
      <c r="BQ104" s="627"/>
      <c r="BR104" s="713"/>
    </row>
    <row r="105" spans="1:70" s="640" customFormat="1" ht="113.5" customHeight="1" x14ac:dyDescent="0.35">
      <c r="A105" s="641" t="s">
        <v>2337</v>
      </c>
      <c r="B105" s="641"/>
      <c r="C105" s="642"/>
      <c r="D105" s="643"/>
      <c r="E105" s="644"/>
      <c r="F105" s="644"/>
      <c r="G105" s="644"/>
      <c r="H105" s="644"/>
      <c r="I105" s="644"/>
      <c r="J105" s="644"/>
      <c r="K105" s="644"/>
      <c r="L105" s="644"/>
      <c r="M105" s="644"/>
      <c r="N105" s="644"/>
      <c r="O105" s="644"/>
      <c r="P105" s="645">
        <f>+SUMPRODUCT(P106:P108,Z106:Z108)</f>
        <v>1</v>
      </c>
      <c r="Q105" s="645"/>
      <c r="R105" s="645"/>
      <c r="S105" s="645"/>
      <c r="T105" s="646"/>
      <c r="U105" s="641"/>
      <c r="V105" s="642"/>
      <c r="W105" s="642"/>
      <c r="X105" s="647">
        <f>+SUMPRODUCT(X106:X108,Y106:Y108)</f>
        <v>0.25</v>
      </c>
      <c r="Y105" s="645">
        <v>1</v>
      </c>
      <c r="Z105" s="645">
        <v>1</v>
      </c>
      <c r="AA105" s="645"/>
      <c r="AB105" s="645"/>
      <c r="AC105" s="645"/>
      <c r="AD105" s="648">
        <f>SUM(AD106:AD108)</f>
        <v>4299682006.8999996</v>
      </c>
      <c r="AE105" s="648">
        <f t="shared" ref="AE105:AK105" si="156">SUM(AE106:AE108)</f>
        <v>1403394765.1371</v>
      </c>
      <c r="AF105" s="648">
        <f t="shared" si="156"/>
        <v>1473564503.393955</v>
      </c>
      <c r="AG105" s="648">
        <f t="shared" si="156"/>
        <v>1547242728.8303475</v>
      </c>
      <c r="AH105" s="648">
        <f t="shared" si="156"/>
        <v>4285336267.6900001</v>
      </c>
      <c r="AI105" s="648">
        <f t="shared" si="156"/>
        <v>0</v>
      </c>
      <c r="AJ105" s="648">
        <f t="shared" si="156"/>
        <v>0</v>
      </c>
      <c r="AK105" s="648">
        <f t="shared" si="156"/>
        <v>0</v>
      </c>
      <c r="AL105" s="649">
        <f t="shared" si="101"/>
        <v>0.99666353484118642</v>
      </c>
      <c r="AM105" s="650"/>
      <c r="AN105" s="650"/>
      <c r="AO105" s="650"/>
      <c r="AP105" s="651">
        <f t="shared" ref="AP105:AS105" si="157">SUM(AP106:AP108)</f>
        <v>4025771735.6900001</v>
      </c>
      <c r="AQ105" s="651">
        <f t="shared" si="157"/>
        <v>0</v>
      </c>
      <c r="AR105" s="651">
        <f t="shared" si="157"/>
        <v>0</v>
      </c>
      <c r="AS105" s="651">
        <f t="shared" si="157"/>
        <v>0</v>
      </c>
      <c r="AT105" s="645">
        <f t="shared" si="102"/>
        <v>0.93629522583985592</v>
      </c>
      <c r="AU105" s="652"/>
      <c r="AV105" s="652"/>
      <c r="AW105" s="652"/>
      <c r="AX105" s="653">
        <f t="shared" ref="AX105:BE105" si="158">SUM(AX106:AX108)</f>
        <v>259564532</v>
      </c>
      <c r="AY105" s="653">
        <f t="shared" si="158"/>
        <v>0</v>
      </c>
      <c r="AZ105" s="653">
        <f t="shared" si="158"/>
        <v>0</v>
      </c>
      <c r="BA105" s="653">
        <f t="shared" si="158"/>
        <v>0</v>
      </c>
      <c r="BB105" s="653">
        <f t="shared" si="158"/>
        <v>0</v>
      </c>
      <c r="BC105" s="653">
        <f t="shared" si="158"/>
        <v>0</v>
      </c>
      <c r="BD105" s="653">
        <f t="shared" si="158"/>
        <v>0</v>
      </c>
      <c r="BE105" s="653">
        <f t="shared" si="158"/>
        <v>0</v>
      </c>
      <c r="BF105" s="654"/>
      <c r="BG105" s="654"/>
      <c r="BH105" s="654"/>
      <c r="BI105" s="654"/>
      <c r="BJ105" s="648">
        <f t="shared" si="99"/>
        <v>8723884004.2614021</v>
      </c>
      <c r="BK105" s="648">
        <f t="shared" si="100"/>
        <v>4285336267.6900001</v>
      </c>
      <c r="BL105" s="645">
        <f t="shared" si="103"/>
        <v>0.49121884995223675</v>
      </c>
      <c r="BM105" s="648">
        <f t="shared" si="104"/>
        <v>4025771735.6900001</v>
      </c>
      <c r="BN105" s="643">
        <f t="shared" si="105"/>
        <v>0.46146552770801513</v>
      </c>
      <c r="BO105" s="655"/>
      <c r="BP105" s="655"/>
      <c r="BQ105" s="655"/>
      <c r="BR105" s="687"/>
    </row>
    <row r="106" spans="1:70" ht="123" customHeight="1" x14ac:dyDescent="0.35">
      <c r="A106" s="656" t="s">
        <v>1959</v>
      </c>
      <c r="B106" s="656" t="s">
        <v>2338</v>
      </c>
      <c r="C106" s="487" t="s">
        <v>1717</v>
      </c>
      <c r="D106" s="487">
        <v>100</v>
      </c>
      <c r="E106" s="716">
        <v>100</v>
      </c>
      <c r="F106" s="716">
        <v>100</v>
      </c>
      <c r="G106" s="716">
        <v>100</v>
      </c>
      <c r="H106" s="716">
        <v>100</v>
      </c>
      <c r="I106" s="659"/>
      <c r="J106" s="659"/>
      <c r="K106" s="659"/>
      <c r="L106" s="659"/>
      <c r="M106" s="659"/>
      <c r="N106" s="659"/>
      <c r="O106" s="659"/>
      <c r="P106" s="660">
        <f t="shared" ref="P106:S108" si="159">IF((H106+L106)/D106&gt;=100%,100%,(H106+L106)/D106)</f>
        <v>1</v>
      </c>
      <c r="Q106" s="660">
        <f t="shared" si="159"/>
        <v>0</v>
      </c>
      <c r="R106" s="660">
        <f t="shared" si="159"/>
        <v>0</v>
      </c>
      <c r="S106" s="660">
        <f t="shared" si="159"/>
        <v>0</v>
      </c>
      <c r="T106" s="738" t="s">
        <v>2434</v>
      </c>
      <c r="U106" s="662">
        <v>45657</v>
      </c>
      <c r="V106" s="663">
        <v>100</v>
      </c>
      <c r="W106" s="663">
        <f>SUM(H106:N106)</f>
        <v>100</v>
      </c>
      <c r="X106" s="664">
        <f>IF(W106/V106&gt;=100%,100%,W106/V106)/4</f>
        <v>0.25</v>
      </c>
      <c r="Y106" s="666">
        <v>0.34</v>
      </c>
      <c r="Z106" s="666">
        <v>0.34</v>
      </c>
      <c r="AA106" s="666"/>
      <c r="AB106" s="664"/>
      <c r="AC106" s="664"/>
      <c r="AD106" s="486">
        <v>717110879</v>
      </c>
      <c r="AE106" s="486">
        <v>652651851.13499999</v>
      </c>
      <c r="AF106" s="486">
        <v>685284443.69175005</v>
      </c>
      <c r="AG106" s="486">
        <v>719548665.87633753</v>
      </c>
      <c r="AH106" s="667">
        <v>707801771.69000006</v>
      </c>
      <c r="AI106" s="667"/>
      <c r="AJ106" s="670"/>
      <c r="AK106" s="670"/>
      <c r="AL106" s="664">
        <f t="shared" si="101"/>
        <v>0.98701859421937466</v>
      </c>
      <c r="AM106" s="664"/>
      <c r="AN106" s="664"/>
      <c r="AO106" s="664"/>
      <c r="AP106" s="667">
        <v>707801771.69000006</v>
      </c>
      <c r="AQ106" s="669"/>
      <c r="AR106" s="669"/>
      <c r="AS106" s="670"/>
      <c r="AT106" s="664">
        <f t="shared" si="102"/>
        <v>0.98701859421937466</v>
      </c>
      <c r="AU106" s="671"/>
      <c r="AV106" s="671"/>
      <c r="AW106" s="671"/>
      <c r="AX106" s="672">
        <f t="shared" ref="AX106:AX108" si="160">+AH106-AP106</f>
        <v>0</v>
      </c>
      <c r="AY106" s="672"/>
      <c r="AZ106" s="672"/>
      <c r="BA106" s="672"/>
      <c r="BB106" s="672"/>
      <c r="BC106" s="672"/>
      <c r="BD106" s="672"/>
      <c r="BE106" s="672"/>
      <c r="BF106" s="664" t="e">
        <f>+BB106/AX106</f>
        <v>#DIV/0!</v>
      </c>
      <c r="BG106" s="664"/>
      <c r="BH106" s="664"/>
      <c r="BI106" s="664"/>
      <c r="BJ106" s="486">
        <f t="shared" si="99"/>
        <v>2774595839.7030878</v>
      </c>
      <c r="BK106" s="667">
        <f t="shared" si="100"/>
        <v>707801771.69000006</v>
      </c>
      <c r="BL106" s="664">
        <f t="shared" si="103"/>
        <v>0.25510085525311771</v>
      </c>
      <c r="BM106" s="667">
        <f t="shared" si="104"/>
        <v>707801771.69000006</v>
      </c>
      <c r="BN106" s="660">
        <f t="shared" si="105"/>
        <v>0.25510085525311771</v>
      </c>
      <c r="BO106" s="673"/>
      <c r="BP106" s="673" t="s">
        <v>2339</v>
      </c>
      <c r="BQ106" s="673" t="s">
        <v>2338</v>
      </c>
      <c r="BR106" s="579" t="s">
        <v>18</v>
      </c>
    </row>
    <row r="107" spans="1:70" ht="149.5" customHeight="1" x14ac:dyDescent="0.35">
      <c r="A107" s="656" t="s">
        <v>1960</v>
      </c>
      <c r="B107" s="656" t="s">
        <v>2338</v>
      </c>
      <c r="C107" s="487" t="s">
        <v>2325</v>
      </c>
      <c r="D107" s="487">
        <v>37</v>
      </c>
      <c r="E107" s="716">
        <v>37</v>
      </c>
      <c r="F107" s="716">
        <v>37</v>
      </c>
      <c r="G107" s="716">
        <v>37</v>
      </c>
      <c r="H107" s="716">
        <v>37</v>
      </c>
      <c r="I107" s="659"/>
      <c r="J107" s="659"/>
      <c r="K107" s="659"/>
      <c r="L107" s="659"/>
      <c r="M107" s="659"/>
      <c r="N107" s="659"/>
      <c r="O107" s="659"/>
      <c r="P107" s="660">
        <f>IF((H107+L107)/D107&gt;=100%,100%,(H107+L107)/D107)</f>
        <v>1</v>
      </c>
      <c r="Q107" s="660">
        <f>IF((I107+M107)/E107&gt;=100%,100%,(I107+M107)/E107)</f>
        <v>0</v>
      </c>
      <c r="R107" s="660">
        <f>IF((J107+N107)/F107&gt;=100%,100%,(J107+N107)/F107)</f>
        <v>0</v>
      </c>
      <c r="S107" s="660">
        <f>IF((K107+O107)/G107&gt;=100%,100%,(K107+O107)/G107)</f>
        <v>0</v>
      </c>
      <c r="T107" s="753" t="s">
        <v>2340</v>
      </c>
      <c r="U107" s="662">
        <v>45657</v>
      </c>
      <c r="V107" s="663">
        <v>37</v>
      </c>
      <c r="W107" s="663">
        <f>SUM(H107:N107)</f>
        <v>37</v>
      </c>
      <c r="X107" s="664">
        <f>IF(W107/V107&gt;=100%,100%,W107/V107)/4</f>
        <v>0.25</v>
      </c>
      <c r="Y107" s="666">
        <v>0.33</v>
      </c>
      <c r="Z107" s="666">
        <v>0.33</v>
      </c>
      <c r="AA107" s="666"/>
      <c r="AB107" s="664"/>
      <c r="AC107" s="664"/>
      <c r="AD107" s="486">
        <v>3354877985.5</v>
      </c>
      <c r="AE107" s="486">
        <v>607211893.32209992</v>
      </c>
      <c r="AF107" s="486">
        <v>637572487.98820496</v>
      </c>
      <c r="AG107" s="486">
        <v>669451112.65430999</v>
      </c>
      <c r="AH107" s="667">
        <v>3349841354</v>
      </c>
      <c r="AI107" s="667"/>
      <c r="AJ107" s="670"/>
      <c r="AK107" s="670"/>
      <c r="AL107" s="664">
        <f t="shared" si="101"/>
        <v>0.99849871395568823</v>
      </c>
      <c r="AM107" s="664"/>
      <c r="AN107" s="664"/>
      <c r="AO107" s="664"/>
      <c r="AP107" s="667">
        <v>3090276822</v>
      </c>
      <c r="AQ107" s="669"/>
      <c r="AR107" s="669"/>
      <c r="AS107" s="670"/>
      <c r="AT107" s="664">
        <f t="shared" si="102"/>
        <v>0.92112942269625797</v>
      </c>
      <c r="AU107" s="671"/>
      <c r="AV107" s="671"/>
      <c r="AW107" s="671"/>
      <c r="AX107" s="672">
        <f t="shared" si="160"/>
        <v>259564532</v>
      </c>
      <c r="AY107" s="672"/>
      <c r="AZ107" s="672"/>
      <c r="BA107" s="672"/>
      <c r="BB107" s="672"/>
      <c r="BC107" s="672"/>
      <c r="BD107" s="672"/>
      <c r="BE107" s="672"/>
      <c r="BF107" s="664">
        <f>+BB107/AX107</f>
        <v>0</v>
      </c>
      <c r="BG107" s="664"/>
      <c r="BH107" s="664"/>
      <c r="BI107" s="664"/>
      <c r="BJ107" s="486">
        <f t="shared" si="99"/>
        <v>5269113479.4646149</v>
      </c>
      <c r="BK107" s="667">
        <f t="shared" si="100"/>
        <v>3349841354</v>
      </c>
      <c r="BL107" s="664">
        <f t="shared" si="103"/>
        <v>0.63575046676359903</v>
      </c>
      <c r="BM107" s="667">
        <f t="shared" si="104"/>
        <v>3090276822</v>
      </c>
      <c r="BN107" s="660">
        <f t="shared" si="105"/>
        <v>0.58648894810175878</v>
      </c>
      <c r="BO107" s="673"/>
      <c r="BP107" s="673" t="s">
        <v>2339</v>
      </c>
      <c r="BQ107" s="673" t="s">
        <v>2338</v>
      </c>
      <c r="BR107" s="579" t="s">
        <v>18</v>
      </c>
    </row>
    <row r="108" spans="1:70" ht="80.5" customHeight="1" x14ac:dyDescent="0.35">
      <c r="A108" s="656" t="s">
        <v>1961</v>
      </c>
      <c r="B108" s="656" t="s">
        <v>2338</v>
      </c>
      <c r="C108" s="487" t="s">
        <v>2325</v>
      </c>
      <c r="D108" s="487">
        <v>37</v>
      </c>
      <c r="E108" s="716">
        <v>37</v>
      </c>
      <c r="F108" s="716">
        <v>37</v>
      </c>
      <c r="G108" s="716">
        <v>37</v>
      </c>
      <c r="H108" s="716">
        <v>37</v>
      </c>
      <c r="I108" s="659"/>
      <c r="J108" s="659"/>
      <c r="K108" s="659"/>
      <c r="L108" s="659"/>
      <c r="M108" s="659"/>
      <c r="N108" s="659"/>
      <c r="O108" s="659"/>
      <c r="P108" s="660">
        <f t="shared" si="159"/>
        <v>1</v>
      </c>
      <c r="Q108" s="660">
        <f t="shared" si="159"/>
        <v>0</v>
      </c>
      <c r="R108" s="660">
        <f t="shared" si="159"/>
        <v>0</v>
      </c>
      <c r="S108" s="660">
        <f t="shared" si="159"/>
        <v>0</v>
      </c>
      <c r="T108" s="738" t="s">
        <v>2341</v>
      </c>
      <c r="U108" s="662">
        <v>45657</v>
      </c>
      <c r="V108" s="663">
        <v>37</v>
      </c>
      <c r="W108" s="663">
        <f>SUM(H108:N108)</f>
        <v>37</v>
      </c>
      <c r="X108" s="664">
        <f>IF(W108/V108&gt;=100%,100%,W108/V108)/4</f>
        <v>0.25</v>
      </c>
      <c r="Y108" s="666">
        <v>0.33</v>
      </c>
      <c r="Z108" s="666">
        <v>0.33</v>
      </c>
      <c r="AA108" s="666"/>
      <c r="AB108" s="664"/>
      <c r="AC108" s="664"/>
      <c r="AD108" s="486">
        <v>227693142.40000001</v>
      </c>
      <c r="AE108" s="486">
        <v>143531020.67999998</v>
      </c>
      <c r="AF108" s="486">
        <v>150707571.71399999</v>
      </c>
      <c r="AG108" s="486">
        <v>158242950.29969999</v>
      </c>
      <c r="AH108" s="667">
        <v>227693142</v>
      </c>
      <c r="AI108" s="667"/>
      <c r="AJ108" s="670"/>
      <c r="AK108" s="670"/>
      <c r="AL108" s="664">
        <f t="shared" si="101"/>
        <v>0.9999999982432497</v>
      </c>
      <c r="AM108" s="664"/>
      <c r="AN108" s="664"/>
      <c r="AO108" s="664"/>
      <c r="AP108" s="667">
        <v>227693142</v>
      </c>
      <c r="AQ108" s="669"/>
      <c r="AR108" s="669"/>
      <c r="AS108" s="670"/>
      <c r="AT108" s="664">
        <f t="shared" si="102"/>
        <v>0.9999999982432497</v>
      </c>
      <c r="AU108" s="671"/>
      <c r="AV108" s="671"/>
      <c r="AW108" s="671"/>
      <c r="AX108" s="672">
        <f t="shared" si="160"/>
        <v>0</v>
      </c>
      <c r="AY108" s="672"/>
      <c r="AZ108" s="672"/>
      <c r="BA108" s="672"/>
      <c r="BB108" s="672"/>
      <c r="BC108" s="672"/>
      <c r="BD108" s="672"/>
      <c r="BE108" s="672"/>
      <c r="BF108" s="664" t="e">
        <f>+BB108/AX108</f>
        <v>#DIV/0!</v>
      </c>
      <c r="BG108" s="664"/>
      <c r="BH108" s="664"/>
      <c r="BI108" s="664"/>
      <c r="BJ108" s="486">
        <f t="shared" si="99"/>
        <v>680174685.09369993</v>
      </c>
      <c r="BK108" s="667">
        <f t="shared" si="100"/>
        <v>227693142</v>
      </c>
      <c r="BL108" s="664">
        <f t="shared" si="103"/>
        <v>0.33475686024485507</v>
      </c>
      <c r="BM108" s="667">
        <f t="shared" si="104"/>
        <v>227693142</v>
      </c>
      <c r="BN108" s="660">
        <f t="shared" si="105"/>
        <v>0.33475686024485507</v>
      </c>
      <c r="BO108" s="673"/>
      <c r="BP108" s="673" t="s">
        <v>2339</v>
      </c>
      <c r="BQ108" s="673" t="s">
        <v>2338</v>
      </c>
      <c r="BR108" s="579" t="s">
        <v>18</v>
      </c>
    </row>
    <row r="109" spans="1:70" ht="40.5" customHeight="1" x14ac:dyDescent="0.35">
      <c r="A109" s="611" t="s">
        <v>2342</v>
      </c>
      <c r="B109" s="611"/>
      <c r="C109" s="625"/>
      <c r="D109" s="625"/>
      <c r="E109" s="614"/>
      <c r="F109" s="614"/>
      <c r="G109" s="614"/>
      <c r="H109" s="614"/>
      <c r="I109" s="614"/>
      <c r="J109" s="614"/>
      <c r="K109" s="614"/>
      <c r="L109" s="614"/>
      <c r="M109" s="614"/>
      <c r="N109" s="614"/>
      <c r="O109" s="614"/>
      <c r="P109" s="615">
        <f>+(P110*Z110)+(P116*Z116)</f>
        <v>0.99895000000000023</v>
      </c>
      <c r="Q109" s="616" t="e">
        <f>+(Q110*AA109)+(Q116*AA116)</f>
        <v>#DIV/0!</v>
      </c>
      <c r="R109" s="616">
        <f>+(R110*AB109)+(R116*AB116)</f>
        <v>0</v>
      </c>
      <c r="S109" s="616" t="e">
        <f>+(S110*AC109)+(S116*AC116)</f>
        <v>#DIV/0!</v>
      </c>
      <c r="T109" s="752"/>
      <c r="U109" s="611"/>
      <c r="V109" s="720"/>
      <c r="W109" s="708"/>
      <c r="X109" s="615">
        <f>+(X110*Y110)+(X116*Y116)</f>
        <v>0.24223750000000005</v>
      </c>
      <c r="Y109" s="615">
        <v>0.5</v>
      </c>
      <c r="Z109" s="615">
        <v>0.5</v>
      </c>
      <c r="AA109" s="615"/>
      <c r="AB109" s="615"/>
      <c r="AC109" s="615"/>
      <c r="AD109" s="620">
        <f>+AD110+AD116</f>
        <v>10160412106.75</v>
      </c>
      <c r="AE109" s="620">
        <f t="shared" ref="AE109:AK109" si="161">+AE110+AE116</f>
        <v>11734113566.659389</v>
      </c>
      <c r="AF109" s="620">
        <f t="shared" si="161"/>
        <v>10067512163.567337</v>
      </c>
      <c r="AG109" s="620">
        <f t="shared" si="161"/>
        <v>10322749479.000286</v>
      </c>
      <c r="AH109" s="620">
        <f t="shared" si="161"/>
        <v>9735035793.1892433</v>
      </c>
      <c r="AI109" s="620">
        <f t="shared" si="161"/>
        <v>0</v>
      </c>
      <c r="AJ109" s="620">
        <f t="shared" si="161"/>
        <v>0</v>
      </c>
      <c r="AK109" s="620">
        <f t="shared" si="161"/>
        <v>0</v>
      </c>
      <c r="AL109" s="615">
        <f t="shared" si="101"/>
        <v>0.95813395075991448</v>
      </c>
      <c r="AM109" s="615"/>
      <c r="AN109" s="615"/>
      <c r="AO109" s="615"/>
      <c r="AP109" s="620">
        <f t="shared" ref="AP109:AS109" si="162">+AP110+AP116</f>
        <v>9614227202.1892433</v>
      </c>
      <c r="AQ109" s="620">
        <f t="shared" si="162"/>
        <v>0</v>
      </c>
      <c r="AR109" s="620">
        <f t="shared" si="162"/>
        <v>0</v>
      </c>
      <c r="AS109" s="620">
        <f t="shared" si="162"/>
        <v>0</v>
      </c>
      <c r="AT109" s="615">
        <f t="shared" si="102"/>
        <v>0.94624382369314508</v>
      </c>
      <c r="AU109" s="621"/>
      <c r="AV109" s="621"/>
      <c r="AW109" s="621"/>
      <c r="AX109" s="622">
        <f t="shared" ref="AX109:BE109" si="163">+AX110+AX116</f>
        <v>120808591</v>
      </c>
      <c r="AY109" s="622">
        <f t="shared" si="163"/>
        <v>0</v>
      </c>
      <c r="AZ109" s="622">
        <f t="shared" si="163"/>
        <v>0</v>
      </c>
      <c r="BA109" s="622">
        <f t="shared" si="163"/>
        <v>0</v>
      </c>
      <c r="BB109" s="622">
        <f t="shared" si="163"/>
        <v>0</v>
      </c>
      <c r="BC109" s="622">
        <f t="shared" si="163"/>
        <v>0</v>
      </c>
      <c r="BD109" s="622">
        <f t="shared" si="163"/>
        <v>0</v>
      </c>
      <c r="BE109" s="622">
        <f t="shared" si="163"/>
        <v>0</v>
      </c>
      <c r="BF109" s="615">
        <f>+BB109/AX109</f>
        <v>0</v>
      </c>
      <c r="BG109" s="615"/>
      <c r="BH109" s="615"/>
      <c r="BI109" s="615"/>
      <c r="BJ109" s="620">
        <f t="shared" si="99"/>
        <v>42284787315.977013</v>
      </c>
      <c r="BK109" s="620">
        <f t="shared" si="100"/>
        <v>9735035793.1892433</v>
      </c>
      <c r="BL109" s="615">
        <f t="shared" si="103"/>
        <v>0.23022548796197748</v>
      </c>
      <c r="BM109" s="620">
        <f t="shared" si="104"/>
        <v>9614227202.1892433</v>
      </c>
      <c r="BN109" s="624">
        <f t="shared" si="105"/>
        <v>0.22736846540922709</v>
      </c>
      <c r="BO109" s="625"/>
      <c r="BP109" s="625"/>
      <c r="BQ109" s="625"/>
      <c r="BR109" s="710"/>
    </row>
    <row r="110" spans="1:70" ht="32.5" customHeight="1" x14ac:dyDescent="0.35">
      <c r="A110" s="626" t="s">
        <v>2343</v>
      </c>
      <c r="B110" s="626"/>
      <c r="C110" s="627"/>
      <c r="D110" s="627"/>
      <c r="E110" s="628"/>
      <c r="F110" s="628"/>
      <c r="G110" s="628"/>
      <c r="H110" s="628"/>
      <c r="I110" s="628"/>
      <c r="J110" s="628"/>
      <c r="K110" s="628"/>
      <c r="L110" s="628"/>
      <c r="M110" s="628"/>
      <c r="N110" s="628"/>
      <c r="O110" s="628"/>
      <c r="P110" s="629">
        <f>+(P111*Z111)</f>
        <v>1</v>
      </c>
      <c r="Q110" s="629">
        <f>+SUMPRODUCT(Q112:Q115,AA112:AA115)</f>
        <v>0</v>
      </c>
      <c r="R110" s="629">
        <f>+SUMPRODUCT(R112:R115,AB112:AB115)</f>
        <v>0</v>
      </c>
      <c r="S110" s="629">
        <f>+SUMPRODUCT(S112:S115,AC112:AC115)</f>
        <v>0</v>
      </c>
      <c r="T110" s="717"/>
      <c r="U110" s="626"/>
      <c r="V110" s="589"/>
      <c r="W110" s="631"/>
      <c r="X110" s="639">
        <f>+(X111*Y111)</f>
        <v>0.25</v>
      </c>
      <c r="Y110" s="629">
        <v>0.5</v>
      </c>
      <c r="Z110" s="629">
        <v>0.5</v>
      </c>
      <c r="AA110" s="629"/>
      <c r="AB110" s="629"/>
      <c r="AC110" s="629"/>
      <c r="AD110" s="633">
        <f>+AD111</f>
        <v>2647724097.1999998</v>
      </c>
      <c r="AE110" s="633">
        <f t="shared" ref="AE110:AK110" si="164">+AE111</f>
        <v>4929894059.0499725</v>
      </c>
      <c r="AF110" s="633">
        <f t="shared" si="164"/>
        <v>2703771679.4325504</v>
      </c>
      <c r="AG110" s="633">
        <f t="shared" si="164"/>
        <v>2851161971.3544989</v>
      </c>
      <c r="AH110" s="633">
        <f t="shared" si="164"/>
        <v>2462753603</v>
      </c>
      <c r="AI110" s="633">
        <f t="shared" si="164"/>
        <v>0</v>
      </c>
      <c r="AJ110" s="633">
        <f t="shared" si="164"/>
        <v>0</v>
      </c>
      <c r="AK110" s="633">
        <f t="shared" si="164"/>
        <v>0</v>
      </c>
      <c r="AL110" s="629">
        <f t="shared" si="101"/>
        <v>0.93013981540009838</v>
      </c>
      <c r="AM110" s="629"/>
      <c r="AN110" s="629"/>
      <c r="AO110" s="629"/>
      <c r="AP110" s="633">
        <f t="shared" ref="AP110:AS110" si="165">+AP111</f>
        <v>2429627381</v>
      </c>
      <c r="AQ110" s="633">
        <f t="shared" si="165"/>
        <v>0</v>
      </c>
      <c r="AR110" s="633">
        <f t="shared" si="165"/>
        <v>0</v>
      </c>
      <c r="AS110" s="633">
        <f t="shared" si="165"/>
        <v>0</v>
      </c>
      <c r="AT110" s="629">
        <f t="shared" si="102"/>
        <v>0.91762860925326784</v>
      </c>
      <c r="AU110" s="637"/>
      <c r="AV110" s="637"/>
      <c r="AW110" s="637"/>
      <c r="AX110" s="638">
        <f t="shared" ref="AX110:BE110" si="166">+AX111</f>
        <v>33126222</v>
      </c>
      <c r="AY110" s="638">
        <f t="shared" si="166"/>
        <v>0</v>
      </c>
      <c r="AZ110" s="638">
        <f t="shared" si="166"/>
        <v>0</v>
      </c>
      <c r="BA110" s="638">
        <f t="shared" si="166"/>
        <v>0</v>
      </c>
      <c r="BB110" s="638">
        <f t="shared" si="166"/>
        <v>0</v>
      </c>
      <c r="BC110" s="638">
        <f t="shared" si="166"/>
        <v>0</v>
      </c>
      <c r="BD110" s="638">
        <f t="shared" si="166"/>
        <v>0</v>
      </c>
      <c r="BE110" s="638">
        <f t="shared" si="166"/>
        <v>0</v>
      </c>
      <c r="BF110" s="629">
        <f>+BB110/AX110</f>
        <v>0</v>
      </c>
      <c r="BG110" s="629"/>
      <c r="BH110" s="629"/>
      <c r="BI110" s="629"/>
      <c r="BJ110" s="633">
        <f t="shared" si="99"/>
        <v>13132551807.037022</v>
      </c>
      <c r="BK110" s="633">
        <f t="shared" si="100"/>
        <v>2462753603</v>
      </c>
      <c r="BL110" s="629">
        <f t="shared" si="103"/>
        <v>0.18753046926343317</v>
      </c>
      <c r="BM110" s="633">
        <f t="shared" si="104"/>
        <v>2429627381</v>
      </c>
      <c r="BN110" s="639">
        <f t="shared" si="105"/>
        <v>0.18500801799221492</v>
      </c>
      <c r="BO110" s="627"/>
      <c r="BP110" s="627"/>
      <c r="BQ110" s="627"/>
      <c r="BR110" s="713"/>
    </row>
    <row r="111" spans="1:70" s="640" customFormat="1" ht="59.5" customHeight="1" x14ac:dyDescent="0.35">
      <c r="A111" s="641" t="s">
        <v>2344</v>
      </c>
      <c r="B111" s="641"/>
      <c r="C111" s="642"/>
      <c r="D111" s="643"/>
      <c r="E111" s="644"/>
      <c r="F111" s="644"/>
      <c r="G111" s="644"/>
      <c r="H111" s="644"/>
      <c r="I111" s="644"/>
      <c r="J111" s="644"/>
      <c r="K111" s="644"/>
      <c r="L111" s="644"/>
      <c r="M111" s="644"/>
      <c r="N111" s="644"/>
      <c r="O111" s="644"/>
      <c r="P111" s="645">
        <f>+SUMPRODUCT(P112:P115,Z112:Z115)</f>
        <v>1</v>
      </c>
      <c r="Q111" s="645"/>
      <c r="R111" s="645"/>
      <c r="S111" s="645"/>
      <c r="T111" s="646"/>
      <c r="U111" s="641"/>
      <c r="V111" s="642"/>
      <c r="W111" s="642"/>
      <c r="X111" s="647">
        <f>+SUMPRODUCT(X112:X115,Y112:Y115)</f>
        <v>0.25</v>
      </c>
      <c r="Y111" s="645">
        <v>1</v>
      </c>
      <c r="Z111" s="645">
        <v>1</v>
      </c>
      <c r="AA111" s="645"/>
      <c r="AB111" s="645"/>
      <c r="AC111" s="645"/>
      <c r="AD111" s="648">
        <f>SUM(AD112:AD115)</f>
        <v>2647724097.1999998</v>
      </c>
      <c r="AE111" s="648">
        <f t="shared" ref="AE111:AK111" si="167">SUM(AE112:AE115)</f>
        <v>4929894059.0499725</v>
      </c>
      <c r="AF111" s="648">
        <f t="shared" si="167"/>
        <v>2703771679.4325504</v>
      </c>
      <c r="AG111" s="648">
        <f t="shared" si="167"/>
        <v>2851161971.3544989</v>
      </c>
      <c r="AH111" s="648">
        <f t="shared" si="167"/>
        <v>2462753603</v>
      </c>
      <c r="AI111" s="648">
        <f t="shared" si="167"/>
        <v>0</v>
      </c>
      <c r="AJ111" s="648">
        <f t="shared" si="167"/>
        <v>0</v>
      </c>
      <c r="AK111" s="648">
        <f t="shared" si="167"/>
        <v>0</v>
      </c>
      <c r="AL111" s="649">
        <f t="shared" si="101"/>
        <v>0.93013981540009838</v>
      </c>
      <c r="AM111" s="650"/>
      <c r="AN111" s="650"/>
      <c r="AO111" s="650"/>
      <c r="AP111" s="651">
        <f t="shared" ref="AP111:AS111" si="168">SUM(AP112:AP115)</f>
        <v>2429627381</v>
      </c>
      <c r="AQ111" s="651">
        <f t="shared" si="168"/>
        <v>0</v>
      </c>
      <c r="AR111" s="651">
        <f t="shared" si="168"/>
        <v>0</v>
      </c>
      <c r="AS111" s="651">
        <f t="shared" si="168"/>
        <v>0</v>
      </c>
      <c r="AT111" s="645">
        <f t="shared" si="102"/>
        <v>0.91762860925326784</v>
      </c>
      <c r="AU111" s="652"/>
      <c r="AV111" s="652"/>
      <c r="AW111" s="652"/>
      <c r="AX111" s="653">
        <f t="shared" ref="AX111:BE111" si="169">SUM(AX112:AX115)</f>
        <v>33126222</v>
      </c>
      <c r="AY111" s="653">
        <f t="shared" si="169"/>
        <v>0</v>
      </c>
      <c r="AZ111" s="653">
        <f t="shared" si="169"/>
        <v>0</v>
      </c>
      <c r="BA111" s="653">
        <f t="shared" si="169"/>
        <v>0</v>
      </c>
      <c r="BB111" s="653">
        <f t="shared" si="169"/>
        <v>0</v>
      </c>
      <c r="BC111" s="653">
        <f t="shared" si="169"/>
        <v>0</v>
      </c>
      <c r="BD111" s="653">
        <f t="shared" si="169"/>
        <v>0</v>
      </c>
      <c r="BE111" s="653">
        <f t="shared" si="169"/>
        <v>0</v>
      </c>
      <c r="BF111" s="654"/>
      <c r="BG111" s="654"/>
      <c r="BH111" s="654"/>
      <c r="BI111" s="654"/>
      <c r="BJ111" s="648">
        <f t="shared" si="99"/>
        <v>13132551807.037022</v>
      </c>
      <c r="BK111" s="648">
        <f t="shared" si="100"/>
        <v>2462753603</v>
      </c>
      <c r="BL111" s="645">
        <f t="shared" si="103"/>
        <v>0.18753046926343317</v>
      </c>
      <c r="BM111" s="648">
        <f t="shared" si="104"/>
        <v>2429627381</v>
      </c>
      <c r="BN111" s="643">
        <f t="shared" si="105"/>
        <v>0.18500801799221492</v>
      </c>
      <c r="BO111" s="655"/>
      <c r="BP111" s="655"/>
      <c r="BQ111" s="655"/>
      <c r="BR111" s="687"/>
    </row>
    <row r="112" spans="1:70" ht="65" x14ac:dyDescent="0.35">
      <c r="A112" s="656" t="s">
        <v>2345</v>
      </c>
      <c r="B112" s="656" t="s">
        <v>2346</v>
      </c>
      <c r="C112" s="487" t="s">
        <v>2269</v>
      </c>
      <c r="D112" s="487">
        <v>1</v>
      </c>
      <c r="E112" s="716">
        <v>1</v>
      </c>
      <c r="F112" s="716">
        <v>1</v>
      </c>
      <c r="G112" s="716">
        <v>1</v>
      </c>
      <c r="H112" s="716">
        <v>1</v>
      </c>
      <c r="I112" s="659"/>
      <c r="J112" s="659"/>
      <c r="K112" s="659"/>
      <c r="L112" s="659"/>
      <c r="M112" s="659"/>
      <c r="N112" s="659"/>
      <c r="O112" s="659"/>
      <c r="P112" s="660">
        <f t="shared" ref="P112:S115" si="170">IF((H112+L112)/D112&gt;=100%,100%,(H112+L112)/D112)</f>
        <v>1</v>
      </c>
      <c r="Q112" s="690">
        <f t="shared" si="170"/>
        <v>0</v>
      </c>
      <c r="R112" s="690">
        <f t="shared" si="170"/>
        <v>0</v>
      </c>
      <c r="S112" s="690">
        <f t="shared" si="170"/>
        <v>0</v>
      </c>
      <c r="T112" s="697" t="s">
        <v>2347</v>
      </c>
      <c r="U112" s="662">
        <v>45657</v>
      </c>
      <c r="V112" s="663">
        <f>+SUM(D112:G112)</f>
        <v>4</v>
      </c>
      <c r="W112" s="663">
        <f>SUM(H112:N112)</f>
        <v>1</v>
      </c>
      <c r="X112" s="664">
        <f t="shared" ref="X112" si="171">IF(W112/V112&gt;=100%,100%,W112/V112)</f>
        <v>0.25</v>
      </c>
      <c r="Y112" s="666">
        <v>0.25</v>
      </c>
      <c r="Z112" s="666">
        <v>0.25</v>
      </c>
      <c r="AA112" s="666"/>
      <c r="AB112" s="664"/>
      <c r="AC112" s="664"/>
      <c r="AD112" s="486">
        <v>568246582.39999998</v>
      </c>
      <c r="AE112" s="486">
        <v>2717012866.4937954</v>
      </c>
      <c r="AF112" s="486">
        <v>380246426.60124451</v>
      </c>
      <c r="AG112" s="486">
        <v>402017591.0373717</v>
      </c>
      <c r="AH112" s="667">
        <v>477329812</v>
      </c>
      <c r="AI112" s="667"/>
      <c r="AJ112" s="670"/>
      <c r="AK112" s="670"/>
      <c r="AL112" s="664">
        <f t="shared" si="101"/>
        <v>0.84000472116169833</v>
      </c>
      <c r="AM112" s="664"/>
      <c r="AN112" s="664"/>
      <c r="AO112" s="664"/>
      <c r="AP112" s="667">
        <v>477329812</v>
      </c>
      <c r="AQ112" s="669"/>
      <c r="AR112" s="670"/>
      <c r="AS112" s="670"/>
      <c r="AT112" s="664">
        <f t="shared" si="102"/>
        <v>0.84000472116169833</v>
      </c>
      <c r="AU112" s="671"/>
      <c r="AV112" s="671"/>
      <c r="AW112" s="671"/>
      <c r="AX112" s="672">
        <f t="shared" ref="AX112:AX115" si="172">+AH112-AP112</f>
        <v>0</v>
      </c>
      <c r="AY112" s="672"/>
      <c r="AZ112" s="672"/>
      <c r="BA112" s="672"/>
      <c r="BB112" s="672"/>
      <c r="BC112" s="672"/>
      <c r="BD112" s="672"/>
      <c r="BE112" s="672"/>
      <c r="BF112" s="664" t="e">
        <f>+BB112/AX112</f>
        <v>#DIV/0!</v>
      </c>
      <c r="BG112" s="664"/>
      <c r="BH112" s="664"/>
      <c r="BI112" s="664"/>
      <c r="BJ112" s="486">
        <f t="shared" si="99"/>
        <v>4067523466.5324116</v>
      </c>
      <c r="BK112" s="667">
        <f t="shared" si="100"/>
        <v>477329812</v>
      </c>
      <c r="BL112" s="664">
        <f t="shared" si="103"/>
        <v>0.11735145867687558</v>
      </c>
      <c r="BM112" s="667">
        <f t="shared" si="104"/>
        <v>477329812</v>
      </c>
      <c r="BN112" s="660">
        <f t="shared" si="105"/>
        <v>0.11735145867687558</v>
      </c>
      <c r="BO112" s="673"/>
      <c r="BP112" s="673" t="s">
        <v>2348</v>
      </c>
      <c r="BQ112" s="673"/>
      <c r="BR112" s="579" t="s">
        <v>18</v>
      </c>
    </row>
    <row r="113" spans="1:70" ht="91" x14ac:dyDescent="0.35">
      <c r="A113" s="656" t="s">
        <v>2349</v>
      </c>
      <c r="B113" s="656" t="s">
        <v>2350</v>
      </c>
      <c r="C113" s="487" t="s">
        <v>869</v>
      </c>
      <c r="D113" s="487">
        <v>1</v>
      </c>
      <c r="E113" s="716">
        <v>1</v>
      </c>
      <c r="F113" s="716">
        <v>1</v>
      </c>
      <c r="G113" s="716">
        <v>1</v>
      </c>
      <c r="H113" s="716">
        <v>1</v>
      </c>
      <c r="I113" s="659"/>
      <c r="J113" s="754"/>
      <c r="K113" s="754"/>
      <c r="L113" s="659"/>
      <c r="M113" s="732"/>
      <c r="N113" s="732"/>
      <c r="O113" s="732"/>
      <c r="P113" s="660">
        <f t="shared" si="170"/>
        <v>1</v>
      </c>
      <c r="Q113" s="690">
        <f t="shared" si="170"/>
        <v>0</v>
      </c>
      <c r="R113" s="690">
        <f t="shared" si="170"/>
        <v>0</v>
      </c>
      <c r="S113" s="690">
        <f t="shared" si="170"/>
        <v>0</v>
      </c>
      <c r="T113" s="697" t="s">
        <v>2351</v>
      </c>
      <c r="U113" s="662">
        <v>45657</v>
      </c>
      <c r="V113" s="663">
        <v>1</v>
      </c>
      <c r="W113" s="663">
        <f>SUM(H113:N113)</f>
        <v>1</v>
      </c>
      <c r="X113" s="664">
        <f>IF(W113/V113&gt;=100%,100%,W113/V113)/4</f>
        <v>0.25</v>
      </c>
      <c r="Y113" s="666">
        <v>0.25</v>
      </c>
      <c r="Z113" s="666">
        <v>0.25</v>
      </c>
      <c r="AA113" s="666"/>
      <c r="AB113" s="664"/>
      <c r="AC113" s="664"/>
      <c r="AD113" s="486">
        <v>876256776.39999998</v>
      </c>
      <c r="AE113" s="486">
        <v>755239242.4655776</v>
      </c>
      <c r="AF113" s="486">
        <v>793001204.58885694</v>
      </c>
      <c r="AG113" s="486">
        <v>836195622.40939486</v>
      </c>
      <c r="AH113" s="667">
        <v>825176650</v>
      </c>
      <c r="AI113" s="667"/>
      <c r="AJ113" s="670"/>
      <c r="AK113" s="670"/>
      <c r="AL113" s="664">
        <f t="shared" si="101"/>
        <v>0.94170644065104203</v>
      </c>
      <c r="AM113" s="664"/>
      <c r="AN113" s="664"/>
      <c r="AO113" s="664"/>
      <c r="AP113" s="667">
        <v>792050428</v>
      </c>
      <c r="AQ113" s="669"/>
      <c r="AR113" s="670"/>
      <c r="AS113" s="670"/>
      <c r="AT113" s="664">
        <f t="shared" si="102"/>
        <v>0.90390220005378785</v>
      </c>
      <c r="AU113" s="671"/>
      <c r="AV113" s="671"/>
      <c r="AW113" s="671"/>
      <c r="AX113" s="672">
        <f t="shared" si="172"/>
        <v>33126222</v>
      </c>
      <c r="AY113" s="672"/>
      <c r="AZ113" s="672"/>
      <c r="BA113" s="672"/>
      <c r="BB113" s="672"/>
      <c r="BC113" s="672"/>
      <c r="BD113" s="672"/>
      <c r="BE113" s="672"/>
      <c r="BF113" s="664">
        <f>+BB113/AX113</f>
        <v>0</v>
      </c>
      <c r="BG113" s="664"/>
      <c r="BH113" s="664"/>
      <c r="BI113" s="664"/>
      <c r="BJ113" s="486">
        <f t="shared" si="99"/>
        <v>3260692845.8638291</v>
      </c>
      <c r="BK113" s="667">
        <f t="shared" si="100"/>
        <v>825176650</v>
      </c>
      <c r="BL113" s="664">
        <f t="shared" si="103"/>
        <v>0.25306788741133102</v>
      </c>
      <c r="BM113" s="667">
        <f t="shared" si="104"/>
        <v>792050428</v>
      </c>
      <c r="BN113" s="660">
        <f t="shared" si="105"/>
        <v>0.24290862876112712</v>
      </c>
      <c r="BO113" s="673"/>
      <c r="BP113" s="673" t="s">
        <v>2348</v>
      </c>
      <c r="BQ113" s="673"/>
      <c r="BR113" s="675" t="s">
        <v>18</v>
      </c>
    </row>
    <row r="114" spans="1:70" ht="52" x14ac:dyDescent="0.35">
      <c r="A114" s="656" t="s">
        <v>2352</v>
      </c>
      <c r="B114" s="714" t="s">
        <v>2353</v>
      </c>
      <c r="C114" s="487" t="s">
        <v>1717</v>
      </c>
      <c r="D114" s="487">
        <v>100</v>
      </c>
      <c r="E114" s="716">
        <v>100</v>
      </c>
      <c r="F114" s="716">
        <v>100</v>
      </c>
      <c r="G114" s="716">
        <v>100</v>
      </c>
      <c r="H114" s="716">
        <v>100</v>
      </c>
      <c r="I114" s="659"/>
      <c r="J114" s="739"/>
      <c r="K114" s="739"/>
      <c r="L114" s="659"/>
      <c r="M114" s="659"/>
      <c r="N114" s="659"/>
      <c r="O114" s="659"/>
      <c r="P114" s="660">
        <f t="shared" si="170"/>
        <v>1</v>
      </c>
      <c r="Q114" s="690">
        <f t="shared" si="170"/>
        <v>0</v>
      </c>
      <c r="R114" s="690">
        <f t="shared" si="170"/>
        <v>0</v>
      </c>
      <c r="S114" s="690">
        <f t="shared" si="170"/>
        <v>0</v>
      </c>
      <c r="T114" s="697" t="s">
        <v>2354</v>
      </c>
      <c r="U114" s="662">
        <v>45657</v>
      </c>
      <c r="V114" s="663">
        <v>100</v>
      </c>
      <c r="W114" s="663">
        <f>SUM(H114:N114)</f>
        <v>100</v>
      </c>
      <c r="X114" s="664">
        <f>IF(W114/V114&gt;=100%,100%,W114/V114)/4</f>
        <v>0.25</v>
      </c>
      <c r="Y114" s="666">
        <v>0.25</v>
      </c>
      <c r="Z114" s="666">
        <v>0.25</v>
      </c>
      <c r="AA114" s="666"/>
      <c r="AB114" s="664"/>
      <c r="AC114" s="664"/>
      <c r="AD114" s="486">
        <v>1087917245.4000001</v>
      </c>
      <c r="AE114" s="486">
        <v>1092756769.7675986</v>
      </c>
      <c r="AF114" s="486">
        <v>1147394608.2313411</v>
      </c>
      <c r="AG114" s="486">
        <v>1210662846.6063852</v>
      </c>
      <c r="AH114" s="667">
        <v>1046735787</v>
      </c>
      <c r="AI114" s="667"/>
      <c r="AJ114" s="670"/>
      <c r="AK114" s="670"/>
      <c r="AL114" s="664">
        <f t="shared" si="101"/>
        <v>0.96214651567099785</v>
      </c>
      <c r="AM114" s="664"/>
      <c r="AN114" s="664"/>
      <c r="AO114" s="664"/>
      <c r="AP114" s="667">
        <v>1046735787</v>
      </c>
      <c r="AQ114" s="669"/>
      <c r="AR114" s="670"/>
      <c r="AS114" s="670"/>
      <c r="AT114" s="664">
        <f t="shared" si="102"/>
        <v>0.96214651567099785</v>
      </c>
      <c r="AU114" s="671"/>
      <c r="AV114" s="671"/>
      <c r="AW114" s="671"/>
      <c r="AX114" s="672">
        <f t="shared" si="172"/>
        <v>0</v>
      </c>
      <c r="AY114" s="672"/>
      <c r="AZ114" s="672"/>
      <c r="BA114" s="672"/>
      <c r="BB114" s="672"/>
      <c r="BC114" s="672"/>
      <c r="BD114" s="672"/>
      <c r="BE114" s="672"/>
      <c r="BF114" s="664" t="e">
        <f>+BB114/AX114</f>
        <v>#DIV/0!</v>
      </c>
      <c r="BG114" s="664"/>
      <c r="BH114" s="664"/>
      <c r="BI114" s="664"/>
      <c r="BJ114" s="486">
        <f t="shared" si="99"/>
        <v>4538731470.0053253</v>
      </c>
      <c r="BK114" s="667">
        <f t="shared" si="100"/>
        <v>1046735787</v>
      </c>
      <c r="BL114" s="664">
        <f t="shared" si="103"/>
        <v>0.23062298219611829</v>
      </c>
      <c r="BM114" s="667">
        <f t="shared" si="104"/>
        <v>1046735787</v>
      </c>
      <c r="BN114" s="660">
        <f t="shared" si="105"/>
        <v>0.23062298219611829</v>
      </c>
      <c r="BO114" s="673"/>
      <c r="BP114" s="673" t="s">
        <v>2348</v>
      </c>
      <c r="BQ114" s="673"/>
      <c r="BR114" s="675" t="s">
        <v>18</v>
      </c>
    </row>
    <row r="115" spans="1:70" ht="117" x14ac:dyDescent="0.35">
      <c r="A115" s="656" t="s">
        <v>2355</v>
      </c>
      <c r="B115" s="714" t="s">
        <v>2353</v>
      </c>
      <c r="C115" s="487" t="s">
        <v>1717</v>
      </c>
      <c r="D115" s="487">
        <v>100</v>
      </c>
      <c r="E115" s="716">
        <v>100</v>
      </c>
      <c r="F115" s="716">
        <v>100</v>
      </c>
      <c r="G115" s="716">
        <v>100</v>
      </c>
      <c r="H115" s="716">
        <v>100</v>
      </c>
      <c r="I115" s="660"/>
      <c r="J115" s="739"/>
      <c r="K115" s="739"/>
      <c r="L115" s="659"/>
      <c r="M115" s="659"/>
      <c r="N115" s="659"/>
      <c r="O115" s="659"/>
      <c r="P115" s="660">
        <f t="shared" si="170"/>
        <v>1</v>
      </c>
      <c r="Q115" s="690">
        <f t="shared" si="170"/>
        <v>0</v>
      </c>
      <c r="R115" s="690">
        <f t="shared" si="170"/>
        <v>0</v>
      </c>
      <c r="S115" s="690">
        <f t="shared" si="170"/>
        <v>0</v>
      </c>
      <c r="T115" s="697" t="s">
        <v>2356</v>
      </c>
      <c r="U115" s="662">
        <v>45657</v>
      </c>
      <c r="V115" s="663">
        <v>100</v>
      </c>
      <c r="W115" s="663">
        <f>SUM(H115:N115)</f>
        <v>100</v>
      </c>
      <c r="X115" s="664">
        <f>IF(W115/V115&gt;=100%,100%,W115/V115)/4</f>
        <v>0.25</v>
      </c>
      <c r="Y115" s="666">
        <v>0.25</v>
      </c>
      <c r="Z115" s="666">
        <v>0.25</v>
      </c>
      <c r="AA115" s="666"/>
      <c r="AB115" s="664"/>
      <c r="AC115" s="664"/>
      <c r="AD115" s="486">
        <v>115303493</v>
      </c>
      <c r="AE115" s="486">
        <v>364885180.32300138</v>
      </c>
      <c r="AF115" s="486">
        <v>383129440.01110816</v>
      </c>
      <c r="AG115" s="486">
        <v>402285911.3013469</v>
      </c>
      <c r="AH115" s="667">
        <v>113511354</v>
      </c>
      <c r="AI115" s="667"/>
      <c r="AJ115" s="670"/>
      <c r="AK115" s="670"/>
      <c r="AL115" s="664">
        <f t="shared" si="101"/>
        <v>0.98445720113613555</v>
      </c>
      <c r="AM115" s="664"/>
      <c r="AN115" s="664"/>
      <c r="AO115" s="664"/>
      <c r="AP115" s="667">
        <v>113511354</v>
      </c>
      <c r="AQ115" s="669"/>
      <c r="AR115" s="670"/>
      <c r="AS115" s="670"/>
      <c r="AT115" s="664">
        <f t="shared" si="102"/>
        <v>0.98445720113613555</v>
      </c>
      <c r="AU115" s="657"/>
      <c r="AV115" s="657"/>
      <c r="AW115" s="657"/>
      <c r="AX115" s="672">
        <f t="shared" si="172"/>
        <v>0</v>
      </c>
      <c r="AY115" s="672"/>
      <c r="AZ115" s="672"/>
      <c r="BA115" s="672"/>
      <c r="BB115" s="672"/>
      <c r="BC115" s="672"/>
      <c r="BD115" s="672"/>
      <c r="BE115" s="672"/>
      <c r="BF115" s="664" t="e">
        <f>+BB115/AX115</f>
        <v>#DIV/0!</v>
      </c>
      <c r="BG115" s="664"/>
      <c r="BH115" s="664"/>
      <c r="BI115" s="664"/>
      <c r="BJ115" s="486">
        <f t="shared" si="99"/>
        <v>1265604024.6354566</v>
      </c>
      <c r="BK115" s="667">
        <f t="shared" si="100"/>
        <v>113511354</v>
      </c>
      <c r="BL115" s="664">
        <f t="shared" si="103"/>
        <v>8.9689469842430147E-2</v>
      </c>
      <c r="BM115" s="667">
        <f t="shared" si="104"/>
        <v>113511354</v>
      </c>
      <c r="BN115" s="660">
        <f t="shared" si="105"/>
        <v>8.9689469842430147E-2</v>
      </c>
      <c r="BO115" s="673"/>
      <c r="BP115" s="673" t="s">
        <v>2348</v>
      </c>
      <c r="BQ115" s="673"/>
      <c r="BR115" s="675" t="s">
        <v>18</v>
      </c>
    </row>
    <row r="116" spans="1:70" ht="33.65" customHeight="1" x14ac:dyDescent="0.35">
      <c r="A116" s="626" t="s">
        <v>2357</v>
      </c>
      <c r="B116" s="626"/>
      <c r="C116" s="627"/>
      <c r="D116" s="627"/>
      <c r="E116" s="628"/>
      <c r="F116" s="628"/>
      <c r="G116" s="628"/>
      <c r="H116" s="628"/>
      <c r="I116" s="628"/>
      <c r="J116" s="628"/>
      <c r="K116" s="628"/>
      <c r="L116" s="628"/>
      <c r="M116" s="628"/>
      <c r="N116" s="628"/>
      <c r="O116" s="628"/>
      <c r="P116" s="629">
        <f>+(P117*Z117)</f>
        <v>0.99790000000000045</v>
      </c>
      <c r="Q116" s="629" t="e">
        <f>+SUMPRODUCT(Q118:Q133,AA118:AA133)</f>
        <v>#DIV/0!</v>
      </c>
      <c r="R116" s="629">
        <f>+SUMPRODUCT(R118:R133,AB118:AB133)</f>
        <v>0</v>
      </c>
      <c r="S116" s="629" t="e">
        <f>+SUMPRODUCT(S118:S133,AC118:AC133)</f>
        <v>#DIV/0!</v>
      </c>
      <c r="T116" s="717"/>
      <c r="U116" s="626"/>
      <c r="V116" s="589"/>
      <c r="W116" s="631"/>
      <c r="X116" s="639">
        <f>+(X117*Y117)</f>
        <v>0.2344750000000001</v>
      </c>
      <c r="Y116" s="629">
        <v>0.5</v>
      </c>
      <c r="Z116" s="629">
        <v>0.5</v>
      </c>
      <c r="AA116" s="629"/>
      <c r="AB116" s="629"/>
      <c r="AC116" s="629"/>
      <c r="AD116" s="633">
        <f>+AD117</f>
        <v>7512688009.5500002</v>
      </c>
      <c r="AE116" s="633">
        <f t="shared" ref="AE116:AK116" si="173">+AE117</f>
        <v>6804219507.6094179</v>
      </c>
      <c r="AF116" s="633">
        <f t="shared" si="173"/>
        <v>7363740484.1347866</v>
      </c>
      <c r="AG116" s="633">
        <f t="shared" si="173"/>
        <v>7471587507.6457863</v>
      </c>
      <c r="AH116" s="633">
        <f t="shared" si="173"/>
        <v>7272282190.1892443</v>
      </c>
      <c r="AI116" s="633">
        <f t="shared" si="173"/>
        <v>0</v>
      </c>
      <c r="AJ116" s="633">
        <f t="shared" si="173"/>
        <v>0</v>
      </c>
      <c r="AK116" s="633">
        <f t="shared" si="173"/>
        <v>0</v>
      </c>
      <c r="AL116" s="629">
        <f t="shared" si="101"/>
        <v>0.96800002621496384</v>
      </c>
      <c r="AM116" s="629"/>
      <c r="AN116" s="629"/>
      <c r="AO116" s="629"/>
      <c r="AP116" s="633">
        <f t="shared" ref="AP116:AS116" si="174">+AP117</f>
        <v>7184599821.1892443</v>
      </c>
      <c r="AQ116" s="633">
        <f t="shared" si="174"/>
        <v>0</v>
      </c>
      <c r="AR116" s="633">
        <f t="shared" si="174"/>
        <v>0</v>
      </c>
      <c r="AS116" s="633">
        <f t="shared" si="174"/>
        <v>0</v>
      </c>
      <c r="AT116" s="629">
        <f t="shared" si="102"/>
        <v>0.95632878831868218</v>
      </c>
      <c r="AU116" s="637"/>
      <c r="AV116" s="637"/>
      <c r="AW116" s="637"/>
      <c r="AX116" s="638">
        <f t="shared" ref="AX116:BD116" si="175">+AX117</f>
        <v>87682369</v>
      </c>
      <c r="AY116" s="638">
        <f t="shared" si="175"/>
        <v>0</v>
      </c>
      <c r="AZ116" s="638">
        <f t="shared" si="175"/>
        <v>0</v>
      </c>
      <c r="BA116" s="638">
        <f t="shared" si="175"/>
        <v>0</v>
      </c>
      <c r="BB116" s="638">
        <f t="shared" si="175"/>
        <v>0</v>
      </c>
      <c r="BC116" s="638">
        <f t="shared" si="175"/>
        <v>0</v>
      </c>
      <c r="BD116" s="638">
        <f t="shared" si="175"/>
        <v>0</v>
      </c>
      <c r="BE116" s="638">
        <f>+BE117</f>
        <v>0</v>
      </c>
      <c r="BF116" s="629">
        <f>+BB116/AX116</f>
        <v>0</v>
      </c>
      <c r="BG116" s="629"/>
      <c r="BH116" s="629"/>
      <c r="BI116" s="629"/>
      <c r="BJ116" s="633">
        <f t="shared" si="99"/>
        <v>29152235508.939991</v>
      </c>
      <c r="BK116" s="633">
        <f t="shared" si="100"/>
        <v>7272282190.1892443</v>
      </c>
      <c r="BL116" s="629">
        <f t="shared" si="103"/>
        <v>0.24945881724779168</v>
      </c>
      <c r="BM116" s="633">
        <f t="shared" si="104"/>
        <v>7184599821.1892443</v>
      </c>
      <c r="BN116" s="639">
        <f t="shared" si="105"/>
        <v>0.24645107641868405</v>
      </c>
      <c r="BO116" s="627"/>
      <c r="BP116" s="627"/>
      <c r="BQ116" s="627"/>
      <c r="BR116" s="713"/>
    </row>
    <row r="117" spans="1:70" s="640" customFormat="1" ht="37.5" customHeight="1" x14ac:dyDescent="0.35">
      <c r="A117" s="641" t="s">
        <v>2358</v>
      </c>
      <c r="B117" s="641"/>
      <c r="C117" s="642"/>
      <c r="D117" s="643"/>
      <c r="E117" s="644"/>
      <c r="F117" s="644"/>
      <c r="G117" s="644"/>
      <c r="H117" s="644"/>
      <c r="I117" s="644"/>
      <c r="J117" s="644"/>
      <c r="K117" s="644"/>
      <c r="L117" s="644"/>
      <c r="M117" s="644"/>
      <c r="N117" s="644"/>
      <c r="O117" s="644"/>
      <c r="P117" s="645">
        <f>+SUMPRODUCT(P118:P133,Z118:Z133)</f>
        <v>0.99790000000000045</v>
      </c>
      <c r="Q117" s="645"/>
      <c r="R117" s="645"/>
      <c r="S117" s="645"/>
      <c r="T117" s="646"/>
      <c r="U117" s="641"/>
      <c r="V117" s="642"/>
      <c r="W117" s="642"/>
      <c r="X117" s="647">
        <f>+SUMPRODUCT(X118:X133,Y118:Y133)</f>
        <v>0.2344750000000001</v>
      </c>
      <c r="Y117" s="645">
        <v>1</v>
      </c>
      <c r="Z117" s="645">
        <v>1</v>
      </c>
      <c r="AA117" s="645"/>
      <c r="AB117" s="645"/>
      <c r="AC117" s="645"/>
      <c r="AD117" s="648">
        <f>SUM(AD118:AD133)</f>
        <v>7512688009.5500002</v>
      </c>
      <c r="AE117" s="648">
        <f t="shared" ref="AE117:AK117" si="176">SUM(AE118:AE133)</f>
        <v>6804219507.6094179</v>
      </c>
      <c r="AF117" s="648">
        <f t="shared" si="176"/>
        <v>7363740484.1347866</v>
      </c>
      <c r="AG117" s="648">
        <f t="shared" si="176"/>
        <v>7471587507.6457863</v>
      </c>
      <c r="AH117" s="648">
        <f t="shared" si="176"/>
        <v>7272282190.1892443</v>
      </c>
      <c r="AI117" s="648">
        <f t="shared" si="176"/>
        <v>0</v>
      </c>
      <c r="AJ117" s="648">
        <f t="shared" si="176"/>
        <v>0</v>
      </c>
      <c r="AK117" s="648">
        <f t="shared" si="176"/>
        <v>0</v>
      </c>
      <c r="AL117" s="649">
        <f t="shared" si="101"/>
        <v>0.96800002621496384</v>
      </c>
      <c r="AM117" s="650"/>
      <c r="AN117" s="650"/>
      <c r="AO117" s="650"/>
      <c r="AP117" s="651">
        <f t="shared" ref="AP117:AS117" si="177">SUM(AP118:AP133)</f>
        <v>7184599821.1892443</v>
      </c>
      <c r="AQ117" s="651">
        <f t="shared" si="177"/>
        <v>0</v>
      </c>
      <c r="AR117" s="651">
        <f t="shared" si="177"/>
        <v>0</v>
      </c>
      <c r="AS117" s="651">
        <f t="shared" si="177"/>
        <v>0</v>
      </c>
      <c r="AT117" s="645">
        <f t="shared" si="102"/>
        <v>0.95632878831868218</v>
      </c>
      <c r="AU117" s="652"/>
      <c r="AV117" s="652"/>
      <c r="AW117" s="652"/>
      <c r="AX117" s="653">
        <f t="shared" ref="AX117:BD117" si="178">SUM(AX118:AX133)</f>
        <v>87682369</v>
      </c>
      <c r="AY117" s="653">
        <f t="shared" si="178"/>
        <v>0</v>
      </c>
      <c r="AZ117" s="653">
        <f t="shared" si="178"/>
        <v>0</v>
      </c>
      <c r="BA117" s="653">
        <f t="shared" si="178"/>
        <v>0</v>
      </c>
      <c r="BB117" s="653">
        <f t="shared" si="178"/>
        <v>0</v>
      </c>
      <c r="BC117" s="653">
        <f t="shared" si="178"/>
        <v>0</v>
      </c>
      <c r="BD117" s="653">
        <f t="shared" si="178"/>
        <v>0</v>
      </c>
      <c r="BE117" s="653">
        <f>SUM(BE118:BE133)</f>
        <v>0</v>
      </c>
      <c r="BF117" s="654"/>
      <c r="BG117" s="654"/>
      <c r="BH117" s="654"/>
      <c r="BI117" s="654"/>
      <c r="BJ117" s="648">
        <f t="shared" si="99"/>
        <v>29152235508.939991</v>
      </c>
      <c r="BK117" s="648">
        <f t="shared" si="100"/>
        <v>7272282190.1892443</v>
      </c>
      <c r="BL117" s="645">
        <f t="shared" si="103"/>
        <v>0.24945881724779168</v>
      </c>
      <c r="BM117" s="648">
        <f t="shared" si="104"/>
        <v>7184599821.1892443</v>
      </c>
      <c r="BN117" s="643">
        <f t="shared" si="105"/>
        <v>0.24645107641868405</v>
      </c>
      <c r="BO117" s="655"/>
      <c r="BP117" s="655"/>
      <c r="BQ117" s="655"/>
      <c r="BR117" s="687"/>
    </row>
    <row r="118" spans="1:70" ht="56.15" customHeight="1" x14ac:dyDescent="0.35">
      <c r="A118" s="656" t="s">
        <v>2359</v>
      </c>
      <c r="B118" s="656" t="s">
        <v>2360</v>
      </c>
      <c r="C118" s="487" t="s">
        <v>2361</v>
      </c>
      <c r="D118" s="487">
        <v>55</v>
      </c>
      <c r="E118" s="716">
        <v>53</v>
      </c>
      <c r="F118" s="716">
        <v>51</v>
      </c>
      <c r="G118" s="716">
        <v>50</v>
      </c>
      <c r="H118" s="659">
        <v>55</v>
      </c>
      <c r="I118" s="659"/>
      <c r="J118" s="659"/>
      <c r="K118" s="659"/>
      <c r="L118" s="660"/>
      <c r="M118" s="659"/>
      <c r="N118" s="659"/>
      <c r="O118" s="659"/>
      <c r="P118" s="660">
        <f t="shared" ref="P118:S133" si="179">IF((H118+L118)/D118&gt;=100%,100%,(H118+L118)/D118)</f>
        <v>1</v>
      </c>
      <c r="Q118" s="690">
        <f t="shared" si="179"/>
        <v>0</v>
      </c>
      <c r="R118" s="690">
        <f t="shared" si="179"/>
        <v>0</v>
      </c>
      <c r="S118" s="690">
        <f t="shared" si="179"/>
        <v>0</v>
      </c>
      <c r="T118" s="697" t="s">
        <v>2419</v>
      </c>
      <c r="U118" s="662">
        <v>45657</v>
      </c>
      <c r="V118" s="663">
        <v>50</v>
      </c>
      <c r="W118" s="663">
        <f t="shared" ref="W118:W133" si="180">SUM(H118:N118)</f>
        <v>55</v>
      </c>
      <c r="X118" s="664">
        <f t="shared" ref="X118:X126" si="181">IF(W118/V118&gt;=100%,100%,W118/V118)/4</f>
        <v>0.25</v>
      </c>
      <c r="Y118" s="666">
        <v>7.0000000000000007E-2</v>
      </c>
      <c r="Z118" s="666">
        <v>7.0000000000000007E-2</v>
      </c>
      <c r="AA118" s="666"/>
      <c r="AB118" s="664"/>
      <c r="AC118" s="664"/>
      <c r="AD118" s="486">
        <v>695481701</v>
      </c>
      <c r="AE118" s="486">
        <v>580174951.08167994</v>
      </c>
      <c r="AF118" s="486">
        <v>609183699.3904283</v>
      </c>
      <c r="AG118" s="486">
        <v>639642884.18984807</v>
      </c>
      <c r="AH118" s="667">
        <v>684895617</v>
      </c>
      <c r="AI118" s="667"/>
      <c r="AJ118" s="670"/>
      <c r="AK118" s="670"/>
      <c r="AL118" s="664">
        <f t="shared" si="101"/>
        <v>0.9847787742153693</v>
      </c>
      <c r="AM118" s="664"/>
      <c r="AN118" s="664"/>
      <c r="AO118" s="664"/>
      <c r="AP118" s="667">
        <v>683623482</v>
      </c>
      <c r="AQ118" s="669"/>
      <c r="AR118" s="670"/>
      <c r="AS118" s="670"/>
      <c r="AT118" s="664">
        <f t="shared" si="102"/>
        <v>0.98294963191274531</v>
      </c>
      <c r="AU118" s="671"/>
      <c r="AV118" s="671"/>
      <c r="AW118" s="671"/>
      <c r="AX118" s="672">
        <f t="shared" ref="AX118:AX133" si="182">+AH118-AP118</f>
        <v>1272135</v>
      </c>
      <c r="AY118" s="672"/>
      <c r="AZ118" s="672"/>
      <c r="BA118" s="672"/>
      <c r="BB118" s="672"/>
      <c r="BC118" s="672"/>
      <c r="BD118" s="672"/>
      <c r="BE118" s="672"/>
      <c r="BF118" s="664">
        <f t="shared" ref="BF118:BF134" si="183">+BB118/AX118</f>
        <v>0</v>
      </c>
      <c r="BG118" s="664"/>
      <c r="BH118" s="664"/>
      <c r="BI118" s="664"/>
      <c r="BJ118" s="486">
        <f t="shared" si="99"/>
        <v>2524483235.6619563</v>
      </c>
      <c r="BK118" s="667">
        <f t="shared" si="100"/>
        <v>684895617</v>
      </c>
      <c r="BL118" s="664">
        <f t="shared" si="103"/>
        <v>0.271301313205358</v>
      </c>
      <c r="BM118" s="667">
        <f t="shared" si="104"/>
        <v>683623482</v>
      </c>
      <c r="BN118" s="660">
        <f t="shared" si="105"/>
        <v>0.27079739423214827</v>
      </c>
      <c r="BO118" s="673"/>
      <c r="BP118" s="673" t="s">
        <v>2348</v>
      </c>
      <c r="BQ118" s="673" t="s">
        <v>2360</v>
      </c>
      <c r="BR118" s="579" t="s">
        <v>18</v>
      </c>
    </row>
    <row r="119" spans="1:70" ht="52" x14ac:dyDescent="0.35">
      <c r="A119" s="656" t="s">
        <v>2362</v>
      </c>
      <c r="B119" s="656" t="s">
        <v>2363</v>
      </c>
      <c r="C119" s="487" t="s">
        <v>1717</v>
      </c>
      <c r="D119" s="487">
        <v>100</v>
      </c>
      <c r="E119" s="716">
        <v>100</v>
      </c>
      <c r="F119" s="716">
        <v>100</v>
      </c>
      <c r="G119" s="716">
        <v>100</v>
      </c>
      <c r="H119" s="658">
        <v>97</v>
      </c>
      <c r="I119" s="659"/>
      <c r="J119" s="754"/>
      <c r="K119" s="754"/>
      <c r="L119" s="659"/>
      <c r="M119" s="732"/>
      <c r="N119" s="732"/>
      <c r="O119" s="732"/>
      <c r="P119" s="660">
        <f t="shared" si="179"/>
        <v>0.97</v>
      </c>
      <c r="Q119" s="690">
        <f t="shared" si="179"/>
        <v>0</v>
      </c>
      <c r="R119" s="690">
        <f t="shared" si="179"/>
        <v>0</v>
      </c>
      <c r="S119" s="690">
        <f t="shared" si="179"/>
        <v>0</v>
      </c>
      <c r="T119" s="697" t="s">
        <v>2420</v>
      </c>
      <c r="U119" s="662">
        <v>45657</v>
      </c>
      <c r="V119" s="663">
        <v>100</v>
      </c>
      <c r="W119" s="663">
        <f t="shared" si="180"/>
        <v>97</v>
      </c>
      <c r="X119" s="664">
        <f t="shared" si="181"/>
        <v>0.24249999999999999</v>
      </c>
      <c r="Y119" s="666">
        <v>7.0000000000000007E-2</v>
      </c>
      <c r="Z119" s="666">
        <v>7.0000000000000007E-2</v>
      </c>
      <c r="AA119" s="666"/>
      <c r="AB119" s="664"/>
      <c r="AC119" s="664"/>
      <c r="AD119" s="486">
        <v>3142553456.5500002</v>
      </c>
      <c r="AE119" s="486">
        <v>2779651913.8526611</v>
      </c>
      <c r="AF119" s="486">
        <v>2918634509.5452948</v>
      </c>
      <c r="AG119" s="486">
        <v>3064566235.2379274</v>
      </c>
      <c r="AH119" s="667">
        <v>3069991091.1230679</v>
      </c>
      <c r="AI119" s="667"/>
      <c r="AJ119" s="670"/>
      <c r="AK119" s="670"/>
      <c r="AL119" s="664">
        <f t="shared" si="101"/>
        <v>0.97690974348401582</v>
      </c>
      <c r="AM119" s="664"/>
      <c r="AN119" s="664"/>
      <c r="AO119" s="664"/>
      <c r="AP119" s="667">
        <v>3067495842.1230679</v>
      </c>
      <c r="AQ119" s="669"/>
      <c r="AR119" s="670"/>
      <c r="AS119" s="670"/>
      <c r="AT119" s="664">
        <f t="shared" si="102"/>
        <v>0.97611572389628243</v>
      </c>
      <c r="AU119" s="671"/>
      <c r="AV119" s="671"/>
      <c r="AW119" s="671"/>
      <c r="AX119" s="672">
        <f t="shared" si="182"/>
        <v>2495249</v>
      </c>
      <c r="AY119" s="672"/>
      <c r="AZ119" s="672"/>
      <c r="BA119" s="672"/>
      <c r="BB119" s="672"/>
      <c r="BC119" s="672"/>
      <c r="BD119" s="672"/>
      <c r="BE119" s="672"/>
      <c r="BF119" s="664">
        <f t="shared" si="183"/>
        <v>0</v>
      </c>
      <c r="BG119" s="664"/>
      <c r="BH119" s="664"/>
      <c r="BI119" s="664"/>
      <c r="BJ119" s="486">
        <f t="shared" si="99"/>
        <v>11905406115.185883</v>
      </c>
      <c r="BK119" s="667">
        <f t="shared" si="100"/>
        <v>3069991091.1230679</v>
      </c>
      <c r="BL119" s="664">
        <f t="shared" si="103"/>
        <v>0.25786529761527038</v>
      </c>
      <c r="BM119" s="667">
        <f t="shared" si="104"/>
        <v>3067495842.1230679</v>
      </c>
      <c r="BN119" s="660">
        <f t="shared" si="105"/>
        <v>0.25765570804093263</v>
      </c>
      <c r="BO119" s="673"/>
      <c r="BP119" s="673" t="s">
        <v>2348</v>
      </c>
      <c r="BQ119" s="673" t="s">
        <v>2363</v>
      </c>
      <c r="BR119" s="675" t="s">
        <v>18</v>
      </c>
    </row>
    <row r="120" spans="1:70" ht="56.5" customHeight="1" x14ac:dyDescent="0.35">
      <c r="A120" s="656" t="s">
        <v>2364</v>
      </c>
      <c r="B120" s="714" t="s">
        <v>2365</v>
      </c>
      <c r="C120" s="487" t="s">
        <v>1717</v>
      </c>
      <c r="D120" s="487">
        <v>30</v>
      </c>
      <c r="E120" s="716">
        <v>30</v>
      </c>
      <c r="F120" s="716">
        <v>30</v>
      </c>
      <c r="G120" s="716">
        <v>30</v>
      </c>
      <c r="H120" s="716">
        <v>41</v>
      </c>
      <c r="I120" s="659"/>
      <c r="J120" s="739"/>
      <c r="K120" s="739"/>
      <c r="L120" s="659"/>
      <c r="M120" s="659"/>
      <c r="N120" s="659"/>
      <c r="O120" s="659"/>
      <c r="P120" s="660">
        <f t="shared" si="179"/>
        <v>1</v>
      </c>
      <c r="Q120" s="690">
        <f t="shared" si="179"/>
        <v>0</v>
      </c>
      <c r="R120" s="690">
        <f t="shared" si="179"/>
        <v>0</v>
      </c>
      <c r="S120" s="690">
        <f t="shared" si="179"/>
        <v>0</v>
      </c>
      <c r="T120" s="697" t="s">
        <v>2421</v>
      </c>
      <c r="U120" s="662">
        <v>45657</v>
      </c>
      <c r="V120" s="663">
        <v>30</v>
      </c>
      <c r="W120" s="663">
        <f t="shared" si="180"/>
        <v>41</v>
      </c>
      <c r="X120" s="664">
        <f t="shared" si="181"/>
        <v>0.25</v>
      </c>
      <c r="Y120" s="666">
        <v>7.0000000000000007E-2</v>
      </c>
      <c r="Z120" s="666">
        <v>7.0000000000000007E-2</v>
      </c>
      <c r="AA120" s="666"/>
      <c r="AB120" s="664"/>
      <c r="AC120" s="664"/>
      <c r="AD120" s="486">
        <v>1123476039</v>
      </c>
      <c r="AE120" s="486">
        <v>976535889.42920947</v>
      </c>
      <c r="AF120" s="486">
        <v>1025362683.9006706</v>
      </c>
      <c r="AG120" s="486">
        <v>1076630818.3721311</v>
      </c>
      <c r="AH120" s="667">
        <v>1095688208.0274692</v>
      </c>
      <c r="AI120" s="667"/>
      <c r="AJ120" s="670"/>
      <c r="AK120" s="670"/>
      <c r="AL120" s="664">
        <f t="shared" si="101"/>
        <v>0.97526620060605418</v>
      </c>
      <c r="AM120" s="664"/>
      <c r="AN120" s="664"/>
      <c r="AO120" s="664"/>
      <c r="AP120" s="667">
        <v>1083137142.0274692</v>
      </c>
      <c r="AQ120" s="669"/>
      <c r="AR120" s="670"/>
      <c r="AS120" s="670"/>
      <c r="AT120" s="664">
        <f t="shared" si="102"/>
        <v>0.96409456403855642</v>
      </c>
      <c r="AU120" s="671"/>
      <c r="AV120" s="671"/>
      <c r="AW120" s="671"/>
      <c r="AX120" s="672">
        <f t="shared" si="182"/>
        <v>12551066</v>
      </c>
      <c r="AY120" s="672"/>
      <c r="AZ120" s="672"/>
      <c r="BA120" s="672"/>
      <c r="BB120" s="672"/>
      <c r="BC120" s="672"/>
      <c r="BD120" s="672"/>
      <c r="BE120" s="672"/>
      <c r="BF120" s="664">
        <f t="shared" si="183"/>
        <v>0</v>
      </c>
      <c r="BG120" s="664"/>
      <c r="BH120" s="664"/>
      <c r="BI120" s="664"/>
      <c r="BJ120" s="486">
        <f t="shared" si="99"/>
        <v>4202005430.7020111</v>
      </c>
      <c r="BK120" s="667">
        <f t="shared" si="100"/>
        <v>1095688208.0274692</v>
      </c>
      <c r="BL120" s="664">
        <f t="shared" si="103"/>
        <v>0.26075363920803341</v>
      </c>
      <c r="BM120" s="667">
        <f t="shared" si="104"/>
        <v>1083137142.0274692</v>
      </c>
      <c r="BN120" s="660">
        <f t="shared" si="105"/>
        <v>0.25776671636678822</v>
      </c>
      <c r="BO120" s="673"/>
      <c r="BP120" s="673" t="s">
        <v>2348</v>
      </c>
      <c r="BQ120" s="673" t="s">
        <v>2365</v>
      </c>
      <c r="BR120" s="675" t="s">
        <v>18</v>
      </c>
    </row>
    <row r="121" spans="1:70" ht="119.15" customHeight="1" x14ac:dyDescent="0.35">
      <c r="A121" s="656" t="s">
        <v>2366</v>
      </c>
      <c r="B121" s="714" t="s">
        <v>2367</v>
      </c>
      <c r="C121" s="487" t="s">
        <v>2163</v>
      </c>
      <c r="D121" s="487">
        <v>1</v>
      </c>
      <c r="E121" s="716">
        <v>1</v>
      </c>
      <c r="F121" s="716">
        <v>1</v>
      </c>
      <c r="G121" s="716">
        <v>1</v>
      </c>
      <c r="H121" s="755">
        <v>1</v>
      </c>
      <c r="I121" s="660"/>
      <c r="J121" s="739"/>
      <c r="K121" s="739"/>
      <c r="L121" s="659"/>
      <c r="M121" s="659"/>
      <c r="N121" s="659"/>
      <c r="O121" s="659"/>
      <c r="P121" s="660">
        <f t="shared" si="179"/>
        <v>1</v>
      </c>
      <c r="Q121" s="690">
        <f t="shared" si="179"/>
        <v>0</v>
      </c>
      <c r="R121" s="690">
        <f t="shared" si="179"/>
        <v>0</v>
      </c>
      <c r="S121" s="690">
        <f t="shared" si="179"/>
        <v>0</v>
      </c>
      <c r="T121" s="738" t="s">
        <v>2368</v>
      </c>
      <c r="U121" s="662">
        <v>45657</v>
      </c>
      <c r="V121" s="663">
        <v>1</v>
      </c>
      <c r="W121" s="663">
        <f t="shared" si="180"/>
        <v>1</v>
      </c>
      <c r="X121" s="664">
        <f t="shared" si="181"/>
        <v>0.25</v>
      </c>
      <c r="Y121" s="666">
        <v>7.0000000000000007E-2</v>
      </c>
      <c r="Z121" s="666">
        <v>7.0000000000000007E-2</v>
      </c>
      <c r="AA121" s="666"/>
      <c r="AB121" s="664"/>
      <c r="AC121" s="664"/>
      <c r="AD121" s="486">
        <v>1469272790.5</v>
      </c>
      <c r="AE121" s="486">
        <v>1370467057.9880655</v>
      </c>
      <c r="AF121" s="486">
        <v>1438990410.8874693</v>
      </c>
      <c r="AG121" s="486">
        <v>1510939930.7868724</v>
      </c>
      <c r="AH121" s="667">
        <v>1380343030.035326</v>
      </c>
      <c r="AI121" s="667"/>
      <c r="AJ121" s="670"/>
      <c r="AK121" s="670"/>
      <c r="AL121" s="664">
        <f t="shared" si="101"/>
        <v>0.93947362188990735</v>
      </c>
      <c r="AM121" s="664"/>
      <c r="AN121" s="664"/>
      <c r="AO121" s="664"/>
      <c r="AP121" s="667">
        <v>1353977476.035326</v>
      </c>
      <c r="AQ121" s="669"/>
      <c r="AR121" s="670"/>
      <c r="AS121" s="670"/>
      <c r="AT121" s="660">
        <f t="shared" si="102"/>
        <v>0.92152899365580809</v>
      </c>
      <c r="AU121" s="660"/>
      <c r="AV121" s="660"/>
      <c r="AW121" s="660"/>
      <c r="AX121" s="672">
        <f t="shared" si="182"/>
        <v>26365554</v>
      </c>
      <c r="AY121" s="672"/>
      <c r="AZ121" s="672"/>
      <c r="BA121" s="672"/>
      <c r="BB121" s="672"/>
      <c r="BC121" s="672"/>
      <c r="BD121" s="672"/>
      <c r="BE121" s="672"/>
      <c r="BF121" s="664">
        <f t="shared" si="183"/>
        <v>0</v>
      </c>
      <c r="BG121" s="664"/>
      <c r="BH121" s="664"/>
      <c r="BI121" s="664"/>
      <c r="BJ121" s="486">
        <f t="shared" si="99"/>
        <v>5789670190.1624069</v>
      </c>
      <c r="BK121" s="667">
        <f t="shared" si="100"/>
        <v>1380343030.035326</v>
      </c>
      <c r="BL121" s="664">
        <f t="shared" si="103"/>
        <v>0.23841479474612454</v>
      </c>
      <c r="BM121" s="667">
        <f t="shared" si="104"/>
        <v>1353977476.035326</v>
      </c>
      <c r="BN121" s="660">
        <f t="shared" si="105"/>
        <v>0.23386089907780142</v>
      </c>
      <c r="BO121" s="673"/>
      <c r="BP121" s="673" t="s">
        <v>2348</v>
      </c>
      <c r="BQ121" s="673"/>
      <c r="BR121" s="675" t="s">
        <v>18</v>
      </c>
    </row>
    <row r="122" spans="1:70" ht="137.5" customHeight="1" x14ac:dyDescent="0.35">
      <c r="A122" s="656" t="s">
        <v>2369</v>
      </c>
      <c r="B122" s="656" t="s">
        <v>2367</v>
      </c>
      <c r="C122" s="487" t="s">
        <v>2163</v>
      </c>
      <c r="D122" s="487">
        <v>1</v>
      </c>
      <c r="E122" s="716">
        <v>1</v>
      </c>
      <c r="F122" s="716">
        <v>1</v>
      </c>
      <c r="G122" s="716">
        <v>1</v>
      </c>
      <c r="H122" s="658">
        <v>1</v>
      </c>
      <c r="I122" s="659"/>
      <c r="J122" s="754"/>
      <c r="K122" s="754"/>
      <c r="L122" s="659"/>
      <c r="M122" s="659"/>
      <c r="N122" s="659"/>
      <c r="O122" s="659"/>
      <c r="P122" s="660">
        <f t="shared" si="179"/>
        <v>1</v>
      </c>
      <c r="Q122" s="690">
        <f t="shared" si="179"/>
        <v>0</v>
      </c>
      <c r="R122" s="690">
        <f t="shared" si="179"/>
        <v>0</v>
      </c>
      <c r="S122" s="690">
        <f t="shared" si="179"/>
        <v>0</v>
      </c>
      <c r="T122" s="697" t="s">
        <v>2370</v>
      </c>
      <c r="U122" s="662">
        <v>45657</v>
      </c>
      <c r="V122" s="663">
        <v>1</v>
      </c>
      <c r="W122" s="663">
        <f t="shared" si="180"/>
        <v>1</v>
      </c>
      <c r="X122" s="664">
        <f t="shared" si="181"/>
        <v>0.25</v>
      </c>
      <c r="Y122" s="666">
        <v>0.06</v>
      </c>
      <c r="Z122" s="666">
        <v>7.0000000000000007E-2</v>
      </c>
      <c r="AA122" s="666"/>
      <c r="AB122" s="664"/>
      <c r="AC122" s="664"/>
      <c r="AD122" s="486">
        <v>384196122.5</v>
      </c>
      <c r="AE122" s="486">
        <v>345917100.85948277</v>
      </c>
      <c r="AF122" s="486">
        <v>363212955.90245694</v>
      </c>
      <c r="AG122" s="486">
        <v>381373602.94543111</v>
      </c>
      <c r="AH122" s="667">
        <v>363538305</v>
      </c>
      <c r="AI122" s="667"/>
      <c r="AJ122" s="670"/>
      <c r="AK122" s="670"/>
      <c r="AL122" s="664">
        <f t="shared" si="101"/>
        <v>0.94623106197538476</v>
      </c>
      <c r="AM122" s="664"/>
      <c r="AN122" s="664"/>
      <c r="AO122" s="664"/>
      <c r="AP122" s="667">
        <v>362964595</v>
      </c>
      <c r="AQ122" s="669"/>
      <c r="AR122" s="670"/>
      <c r="AS122" s="670"/>
      <c r="AT122" s="664">
        <f t="shared" si="102"/>
        <v>0.94473778818525167</v>
      </c>
      <c r="AU122" s="671"/>
      <c r="AV122" s="671"/>
      <c r="AW122" s="671"/>
      <c r="AX122" s="672">
        <f t="shared" si="182"/>
        <v>573710</v>
      </c>
      <c r="AY122" s="672"/>
      <c r="AZ122" s="672"/>
      <c r="BA122" s="672"/>
      <c r="BB122" s="672"/>
      <c r="BC122" s="672"/>
      <c r="BD122" s="672"/>
      <c r="BE122" s="672"/>
      <c r="BF122" s="664">
        <f t="shared" si="183"/>
        <v>0</v>
      </c>
      <c r="BG122" s="664"/>
      <c r="BH122" s="664"/>
      <c r="BI122" s="664"/>
      <c r="BJ122" s="486">
        <f t="shared" si="99"/>
        <v>1474699782.2073708</v>
      </c>
      <c r="BK122" s="667">
        <f t="shared" si="100"/>
        <v>363538305</v>
      </c>
      <c r="BL122" s="664">
        <f t="shared" si="103"/>
        <v>0.24651682287214147</v>
      </c>
      <c r="BM122" s="667">
        <f t="shared" si="104"/>
        <v>362964595</v>
      </c>
      <c r="BN122" s="660">
        <f t="shared" si="105"/>
        <v>0.24612778775670849</v>
      </c>
      <c r="BO122" s="673"/>
      <c r="BP122" s="673" t="s">
        <v>2348</v>
      </c>
      <c r="BQ122" s="673"/>
      <c r="BR122" s="579" t="s">
        <v>2371</v>
      </c>
    </row>
    <row r="123" spans="1:70" ht="70.5" customHeight="1" x14ac:dyDescent="0.35">
      <c r="A123" s="656" t="s">
        <v>2372</v>
      </c>
      <c r="B123" s="656" t="s">
        <v>2367</v>
      </c>
      <c r="C123" s="487" t="s">
        <v>2163</v>
      </c>
      <c r="D123" s="487">
        <v>1</v>
      </c>
      <c r="E123" s="716">
        <v>1</v>
      </c>
      <c r="F123" s="716">
        <v>1</v>
      </c>
      <c r="G123" s="716">
        <v>1</v>
      </c>
      <c r="H123" s="716">
        <v>1</v>
      </c>
      <c r="I123" s="659"/>
      <c r="J123" s="754"/>
      <c r="K123" s="754"/>
      <c r="L123" s="659"/>
      <c r="M123" s="732"/>
      <c r="N123" s="732"/>
      <c r="O123" s="732"/>
      <c r="P123" s="660">
        <f t="shared" si="179"/>
        <v>1</v>
      </c>
      <c r="Q123" s="690">
        <f t="shared" si="179"/>
        <v>0</v>
      </c>
      <c r="R123" s="690">
        <f t="shared" si="179"/>
        <v>0</v>
      </c>
      <c r="S123" s="690">
        <f t="shared" si="179"/>
        <v>0</v>
      </c>
      <c r="T123" s="697" t="s">
        <v>2373</v>
      </c>
      <c r="U123" s="662">
        <v>45657</v>
      </c>
      <c r="V123" s="663">
        <v>1</v>
      </c>
      <c r="W123" s="663">
        <f t="shared" si="180"/>
        <v>1</v>
      </c>
      <c r="X123" s="664">
        <f t="shared" si="181"/>
        <v>0.25</v>
      </c>
      <c r="Y123" s="666">
        <v>0.06</v>
      </c>
      <c r="Z123" s="666">
        <v>7.0000000000000007E-2</v>
      </c>
      <c r="AA123" s="666"/>
      <c r="AB123" s="664"/>
      <c r="AC123" s="664"/>
      <c r="AD123" s="486">
        <v>414615770</v>
      </c>
      <c r="AE123" s="486">
        <v>427230172.98752004</v>
      </c>
      <c r="AF123" s="486">
        <v>448591682.02712607</v>
      </c>
      <c r="AG123" s="486">
        <v>471021266.28627205</v>
      </c>
      <c r="AH123" s="667">
        <v>414613440</v>
      </c>
      <c r="AI123" s="667"/>
      <c r="AJ123" s="670"/>
      <c r="AK123" s="670"/>
      <c r="AL123" s="664">
        <f t="shared" si="101"/>
        <v>0.9999943803391752</v>
      </c>
      <c r="AM123" s="664"/>
      <c r="AN123" s="664"/>
      <c r="AO123" s="664"/>
      <c r="AP123" s="667">
        <v>370188785</v>
      </c>
      <c r="AQ123" s="669"/>
      <c r="AR123" s="670"/>
      <c r="AS123" s="670"/>
      <c r="AT123" s="664">
        <f t="shared" si="102"/>
        <v>0.8928478166665007</v>
      </c>
      <c r="AU123" s="671"/>
      <c r="AV123" s="671"/>
      <c r="AW123" s="671"/>
      <c r="AX123" s="672">
        <f t="shared" si="182"/>
        <v>44424655</v>
      </c>
      <c r="AY123" s="672"/>
      <c r="AZ123" s="672"/>
      <c r="BA123" s="672"/>
      <c r="BB123" s="672"/>
      <c r="BC123" s="672"/>
      <c r="BD123" s="672"/>
      <c r="BE123" s="672"/>
      <c r="BF123" s="664">
        <f t="shared" si="183"/>
        <v>0</v>
      </c>
      <c r="BG123" s="664"/>
      <c r="BH123" s="664"/>
      <c r="BI123" s="664"/>
      <c r="BJ123" s="486">
        <f t="shared" si="99"/>
        <v>1761458891.3009181</v>
      </c>
      <c r="BK123" s="667">
        <f t="shared" si="100"/>
        <v>414613440</v>
      </c>
      <c r="BL123" s="664">
        <f t="shared" si="103"/>
        <v>0.23538070746220424</v>
      </c>
      <c r="BM123" s="667">
        <f t="shared" si="104"/>
        <v>370188785</v>
      </c>
      <c r="BN123" s="660">
        <f t="shared" si="105"/>
        <v>0.21016033177282872</v>
      </c>
      <c r="BO123" s="673"/>
      <c r="BP123" s="673" t="s">
        <v>2348</v>
      </c>
      <c r="BQ123" s="673"/>
      <c r="BR123" s="675" t="s">
        <v>18</v>
      </c>
    </row>
    <row r="124" spans="1:70" ht="108.75" customHeight="1" x14ac:dyDescent="0.35">
      <c r="A124" s="656" t="s">
        <v>2108</v>
      </c>
      <c r="B124" s="714" t="s">
        <v>2374</v>
      </c>
      <c r="C124" s="487" t="s">
        <v>2375</v>
      </c>
      <c r="D124" s="487">
        <v>1</v>
      </c>
      <c r="E124" s="716">
        <v>1</v>
      </c>
      <c r="F124" s="716">
        <v>1</v>
      </c>
      <c r="G124" s="716">
        <v>1</v>
      </c>
      <c r="H124" s="716">
        <v>1</v>
      </c>
      <c r="I124" s="659"/>
      <c r="J124" s="739"/>
      <c r="K124" s="739"/>
      <c r="L124" s="659"/>
      <c r="M124" s="659"/>
      <c r="N124" s="659"/>
      <c r="O124" s="659"/>
      <c r="P124" s="660">
        <f t="shared" si="179"/>
        <v>1</v>
      </c>
      <c r="Q124" s="690">
        <f t="shared" si="179"/>
        <v>0</v>
      </c>
      <c r="R124" s="690">
        <f t="shared" si="179"/>
        <v>0</v>
      </c>
      <c r="S124" s="690">
        <f t="shared" si="179"/>
        <v>0</v>
      </c>
      <c r="T124" s="697" t="s">
        <v>2376</v>
      </c>
      <c r="U124" s="662">
        <v>45657</v>
      </c>
      <c r="V124" s="663">
        <v>1</v>
      </c>
      <c r="W124" s="663">
        <f t="shared" si="180"/>
        <v>1</v>
      </c>
      <c r="X124" s="664">
        <f t="shared" si="181"/>
        <v>0.25</v>
      </c>
      <c r="Y124" s="666">
        <v>0.06</v>
      </c>
      <c r="Z124" s="666">
        <v>7.0000000000000007E-2</v>
      </c>
      <c r="AA124" s="666"/>
      <c r="AB124" s="664"/>
      <c r="AC124" s="664"/>
      <c r="AD124" s="486">
        <v>12000000</v>
      </c>
      <c r="AE124" s="486">
        <v>87800000</v>
      </c>
      <c r="AF124" s="486">
        <v>61920000</v>
      </c>
      <c r="AG124" s="486">
        <v>67599360</v>
      </c>
      <c r="AH124" s="667">
        <v>11979728</v>
      </c>
      <c r="AI124" s="667"/>
      <c r="AJ124" s="670"/>
      <c r="AK124" s="670"/>
      <c r="AL124" s="664">
        <f t="shared" si="101"/>
        <v>0.99831066666666668</v>
      </c>
      <c r="AM124" s="664"/>
      <c r="AN124" s="664"/>
      <c r="AO124" s="664"/>
      <c r="AP124" s="667">
        <v>11979728</v>
      </c>
      <c r="AQ124" s="669"/>
      <c r="AR124" s="670"/>
      <c r="AS124" s="670"/>
      <c r="AT124" s="664">
        <f t="shared" si="102"/>
        <v>0.99831066666666668</v>
      </c>
      <c r="AU124" s="671"/>
      <c r="AV124" s="671"/>
      <c r="AW124" s="671"/>
      <c r="AX124" s="672">
        <f t="shared" si="182"/>
        <v>0</v>
      </c>
      <c r="AY124" s="672"/>
      <c r="AZ124" s="672"/>
      <c r="BA124" s="672"/>
      <c r="BB124" s="672"/>
      <c r="BC124" s="672"/>
      <c r="BD124" s="672"/>
      <c r="BE124" s="672"/>
      <c r="BF124" s="664" t="e">
        <f t="shared" si="183"/>
        <v>#DIV/0!</v>
      </c>
      <c r="BG124" s="664"/>
      <c r="BH124" s="664"/>
      <c r="BI124" s="664"/>
      <c r="BJ124" s="486">
        <f t="shared" si="99"/>
        <v>229319360</v>
      </c>
      <c r="BK124" s="667">
        <f t="shared" si="100"/>
        <v>11979728</v>
      </c>
      <c r="BL124" s="664">
        <f t="shared" si="103"/>
        <v>5.224036906434764E-2</v>
      </c>
      <c r="BM124" s="667">
        <f t="shared" si="104"/>
        <v>11979728</v>
      </c>
      <c r="BN124" s="660">
        <f t="shared" si="105"/>
        <v>5.224036906434764E-2</v>
      </c>
      <c r="BO124" s="673"/>
      <c r="BP124" s="673" t="s">
        <v>2348</v>
      </c>
      <c r="BQ124" s="673" t="s">
        <v>2374</v>
      </c>
      <c r="BR124" s="675" t="s">
        <v>2377</v>
      </c>
    </row>
    <row r="125" spans="1:70" ht="78" customHeight="1" x14ac:dyDescent="0.35">
      <c r="A125" s="656" t="s">
        <v>2109</v>
      </c>
      <c r="B125" s="656" t="s">
        <v>2374</v>
      </c>
      <c r="C125" s="487" t="s">
        <v>2263</v>
      </c>
      <c r="D125" s="487">
        <v>37</v>
      </c>
      <c r="E125" s="716">
        <v>37</v>
      </c>
      <c r="F125" s="716">
        <v>37</v>
      </c>
      <c r="G125" s="716">
        <v>37</v>
      </c>
      <c r="H125" s="716">
        <v>37</v>
      </c>
      <c r="I125" s="659"/>
      <c r="J125" s="754"/>
      <c r="K125" s="754"/>
      <c r="L125" s="659"/>
      <c r="M125" s="732"/>
      <c r="N125" s="732"/>
      <c r="O125" s="732"/>
      <c r="P125" s="660">
        <f t="shared" si="179"/>
        <v>1</v>
      </c>
      <c r="Q125" s="690">
        <f t="shared" si="179"/>
        <v>0</v>
      </c>
      <c r="R125" s="690">
        <f t="shared" si="179"/>
        <v>0</v>
      </c>
      <c r="S125" s="690">
        <f t="shared" si="179"/>
        <v>0</v>
      </c>
      <c r="T125" s="697" t="s">
        <v>2436</v>
      </c>
      <c r="U125" s="662">
        <v>45657</v>
      </c>
      <c r="V125" s="663">
        <v>37</v>
      </c>
      <c r="W125" s="663">
        <f t="shared" si="180"/>
        <v>37</v>
      </c>
      <c r="X125" s="664">
        <f t="shared" si="181"/>
        <v>0.25</v>
      </c>
      <c r="Y125" s="666">
        <v>0.06</v>
      </c>
      <c r="Z125" s="666">
        <v>7.0000000000000007E-2</v>
      </c>
      <c r="AA125" s="666"/>
      <c r="AB125" s="664"/>
      <c r="AC125" s="664"/>
      <c r="AD125" s="486">
        <v>20000000</v>
      </c>
      <c r="AE125" s="486">
        <v>20099999.999999996</v>
      </c>
      <c r="AF125" s="486">
        <v>21104999.999999996</v>
      </c>
      <c r="AG125" s="486">
        <v>22160249.999999996</v>
      </c>
      <c r="AH125" s="667">
        <v>20000000</v>
      </c>
      <c r="AI125" s="667"/>
      <c r="AJ125" s="670"/>
      <c r="AK125" s="670"/>
      <c r="AL125" s="664">
        <f t="shared" si="101"/>
        <v>1</v>
      </c>
      <c r="AM125" s="664"/>
      <c r="AN125" s="664"/>
      <c r="AO125" s="664"/>
      <c r="AP125" s="667">
        <v>20000000</v>
      </c>
      <c r="AQ125" s="669"/>
      <c r="AR125" s="670"/>
      <c r="AS125" s="670"/>
      <c r="AT125" s="664">
        <f t="shared" si="102"/>
        <v>1</v>
      </c>
      <c r="AU125" s="671"/>
      <c r="AV125" s="671"/>
      <c r="AW125" s="671"/>
      <c r="AX125" s="672">
        <f t="shared" si="182"/>
        <v>0</v>
      </c>
      <c r="AY125" s="672"/>
      <c r="AZ125" s="672"/>
      <c r="BA125" s="672"/>
      <c r="BB125" s="672"/>
      <c r="BC125" s="672"/>
      <c r="BD125" s="672"/>
      <c r="BE125" s="672"/>
      <c r="BF125" s="664" t="e">
        <f t="shared" si="183"/>
        <v>#DIV/0!</v>
      </c>
      <c r="BG125" s="664"/>
      <c r="BH125" s="664"/>
      <c r="BI125" s="664"/>
      <c r="BJ125" s="486">
        <f t="shared" si="99"/>
        <v>83365250</v>
      </c>
      <c r="BK125" s="667">
        <f t="shared" si="100"/>
        <v>20000000</v>
      </c>
      <c r="BL125" s="664">
        <f t="shared" si="103"/>
        <v>0.23990811519188152</v>
      </c>
      <c r="BM125" s="667">
        <f t="shared" si="104"/>
        <v>20000000</v>
      </c>
      <c r="BN125" s="660">
        <f t="shared" si="105"/>
        <v>0.23990811519188152</v>
      </c>
      <c r="BO125" s="673"/>
      <c r="BP125" s="673" t="s">
        <v>2348</v>
      </c>
      <c r="BQ125" s="673" t="s">
        <v>2374</v>
      </c>
      <c r="BR125" s="675" t="s">
        <v>18</v>
      </c>
    </row>
    <row r="126" spans="1:70" ht="88.5" customHeight="1" x14ac:dyDescent="0.35">
      <c r="A126" s="656" t="s">
        <v>2110</v>
      </c>
      <c r="B126" s="714" t="s">
        <v>2374</v>
      </c>
      <c r="C126" s="487" t="s">
        <v>2378</v>
      </c>
      <c r="D126" s="487">
        <v>100</v>
      </c>
      <c r="E126" s="716">
        <v>100</v>
      </c>
      <c r="F126" s="716">
        <v>100</v>
      </c>
      <c r="G126" s="716">
        <v>100</v>
      </c>
      <c r="H126" s="487">
        <v>100</v>
      </c>
      <c r="I126" s="659"/>
      <c r="J126" s="739"/>
      <c r="K126" s="739"/>
      <c r="L126" s="659"/>
      <c r="M126" s="659"/>
      <c r="N126" s="659"/>
      <c r="O126" s="659"/>
      <c r="P126" s="660">
        <f t="shared" si="179"/>
        <v>1</v>
      </c>
      <c r="Q126" s="690">
        <f t="shared" si="179"/>
        <v>0</v>
      </c>
      <c r="R126" s="690">
        <f t="shared" si="179"/>
        <v>0</v>
      </c>
      <c r="S126" s="690">
        <f t="shared" si="179"/>
        <v>0</v>
      </c>
      <c r="T126" s="697" t="s">
        <v>2379</v>
      </c>
      <c r="U126" s="662">
        <v>45657</v>
      </c>
      <c r="V126" s="663">
        <v>100</v>
      </c>
      <c r="W126" s="663">
        <f t="shared" si="180"/>
        <v>100</v>
      </c>
      <c r="X126" s="664">
        <f t="shared" si="181"/>
        <v>0.25</v>
      </c>
      <c r="Y126" s="666">
        <v>0.06</v>
      </c>
      <c r="Z126" s="666">
        <v>7.0000000000000007E-2</v>
      </c>
      <c r="AA126" s="666"/>
      <c r="AB126" s="664"/>
      <c r="AC126" s="664"/>
      <c r="AD126" s="486">
        <v>17810050.5</v>
      </c>
      <c r="AE126" s="486">
        <v>17899101.254999999</v>
      </c>
      <c r="AF126" s="486">
        <v>18794056.317749999</v>
      </c>
      <c r="AG126" s="486">
        <v>19733759.133637499</v>
      </c>
      <c r="AH126" s="667">
        <v>17810051</v>
      </c>
      <c r="AI126" s="667"/>
      <c r="AJ126" s="670"/>
      <c r="AK126" s="670"/>
      <c r="AL126" s="664">
        <f t="shared" si="101"/>
        <v>1.000000028074036</v>
      </c>
      <c r="AM126" s="664"/>
      <c r="AN126" s="664"/>
      <c r="AO126" s="664"/>
      <c r="AP126" s="667">
        <v>17810051</v>
      </c>
      <c r="AQ126" s="669"/>
      <c r="AR126" s="670"/>
      <c r="AS126" s="670"/>
      <c r="AT126" s="664">
        <f t="shared" si="102"/>
        <v>1.000000028074036</v>
      </c>
      <c r="AU126" s="671"/>
      <c r="AV126" s="671"/>
      <c r="AW126" s="671"/>
      <c r="AX126" s="672">
        <f t="shared" si="182"/>
        <v>0</v>
      </c>
      <c r="AY126" s="672"/>
      <c r="AZ126" s="672"/>
      <c r="BA126" s="672"/>
      <c r="BB126" s="672"/>
      <c r="BC126" s="672"/>
      <c r="BD126" s="672"/>
      <c r="BE126" s="672"/>
      <c r="BF126" s="664" t="e">
        <f t="shared" si="183"/>
        <v>#DIV/0!</v>
      </c>
      <c r="BG126" s="664"/>
      <c r="BH126" s="664"/>
      <c r="BI126" s="664"/>
      <c r="BJ126" s="486">
        <f t="shared" si="99"/>
        <v>74236967.20638749</v>
      </c>
      <c r="BK126" s="667">
        <f t="shared" si="100"/>
        <v>17810051</v>
      </c>
      <c r="BL126" s="664">
        <f t="shared" si="103"/>
        <v>0.23990811680770802</v>
      </c>
      <c r="BM126" s="667">
        <f t="shared" si="104"/>
        <v>17810051</v>
      </c>
      <c r="BN126" s="660">
        <f t="shared" si="105"/>
        <v>0.23990811680770802</v>
      </c>
      <c r="BO126" s="673"/>
      <c r="BP126" s="673" t="s">
        <v>2348</v>
      </c>
      <c r="BQ126" s="673" t="s">
        <v>2374</v>
      </c>
      <c r="BR126" s="675" t="s">
        <v>18</v>
      </c>
    </row>
    <row r="127" spans="1:70" ht="57.75" customHeight="1" x14ac:dyDescent="0.35">
      <c r="A127" s="656" t="s">
        <v>2111</v>
      </c>
      <c r="B127" s="714" t="s">
        <v>2374</v>
      </c>
      <c r="C127" s="487" t="s">
        <v>2380</v>
      </c>
      <c r="D127" s="487">
        <v>45</v>
      </c>
      <c r="E127" s="716">
        <v>45</v>
      </c>
      <c r="F127" s="716">
        <v>45</v>
      </c>
      <c r="G127" s="716">
        <v>45</v>
      </c>
      <c r="H127" s="487">
        <v>45</v>
      </c>
      <c r="I127" s="660"/>
      <c r="J127" s="739"/>
      <c r="K127" s="739"/>
      <c r="L127" s="659"/>
      <c r="M127" s="659"/>
      <c r="N127" s="659"/>
      <c r="O127" s="659"/>
      <c r="P127" s="660">
        <f t="shared" si="179"/>
        <v>1</v>
      </c>
      <c r="Q127" s="690">
        <f t="shared" si="179"/>
        <v>0</v>
      </c>
      <c r="R127" s="690">
        <f t="shared" si="179"/>
        <v>0</v>
      </c>
      <c r="S127" s="690">
        <f t="shared" si="179"/>
        <v>0</v>
      </c>
      <c r="T127" s="697" t="s">
        <v>2381</v>
      </c>
      <c r="U127" s="662">
        <v>45657</v>
      </c>
      <c r="V127" s="663">
        <f>+SUM(D127:G127)</f>
        <v>180</v>
      </c>
      <c r="W127" s="663">
        <f t="shared" si="180"/>
        <v>45</v>
      </c>
      <c r="X127" s="664">
        <f t="shared" ref="X127:X128" si="184">IF(W127/V127&gt;=100%,100%,W127/V127)</f>
        <v>0.25</v>
      </c>
      <c r="Y127" s="666">
        <v>0.06</v>
      </c>
      <c r="Z127" s="666">
        <v>7.0000000000000007E-2</v>
      </c>
      <c r="AA127" s="666"/>
      <c r="AB127" s="664"/>
      <c r="AC127" s="664"/>
      <c r="AD127" s="486">
        <v>10000000</v>
      </c>
      <c r="AE127" s="486">
        <v>10000000</v>
      </c>
      <c r="AF127" s="486">
        <v>10080000</v>
      </c>
      <c r="AG127" s="486">
        <v>10160640</v>
      </c>
      <c r="AH127" s="667">
        <v>10000000</v>
      </c>
      <c r="AI127" s="667"/>
      <c r="AJ127" s="670"/>
      <c r="AK127" s="670"/>
      <c r="AL127" s="664">
        <f t="shared" si="101"/>
        <v>1</v>
      </c>
      <c r="AM127" s="664"/>
      <c r="AN127" s="664"/>
      <c r="AO127" s="664"/>
      <c r="AP127" s="667">
        <v>10000000</v>
      </c>
      <c r="AQ127" s="669"/>
      <c r="AR127" s="670"/>
      <c r="AS127" s="670"/>
      <c r="AT127" s="664">
        <f t="shared" si="102"/>
        <v>1</v>
      </c>
      <c r="AU127" s="657"/>
      <c r="AV127" s="657"/>
      <c r="AW127" s="657"/>
      <c r="AX127" s="672">
        <f t="shared" si="182"/>
        <v>0</v>
      </c>
      <c r="AY127" s="672"/>
      <c r="AZ127" s="672"/>
      <c r="BA127" s="672"/>
      <c r="BB127" s="672"/>
      <c r="BC127" s="672"/>
      <c r="BD127" s="672"/>
      <c r="BE127" s="672"/>
      <c r="BF127" s="664" t="e">
        <f t="shared" si="183"/>
        <v>#DIV/0!</v>
      </c>
      <c r="BG127" s="664"/>
      <c r="BH127" s="664"/>
      <c r="BI127" s="664"/>
      <c r="BJ127" s="486">
        <f t="shared" si="99"/>
        <v>40240640</v>
      </c>
      <c r="BK127" s="667">
        <f t="shared" si="100"/>
        <v>10000000</v>
      </c>
      <c r="BL127" s="664">
        <f t="shared" si="103"/>
        <v>0.24850499395635856</v>
      </c>
      <c r="BM127" s="667">
        <f t="shared" si="104"/>
        <v>10000000</v>
      </c>
      <c r="BN127" s="660">
        <f t="shared" si="105"/>
        <v>0.24850499395635856</v>
      </c>
      <c r="BO127" s="673"/>
      <c r="BP127" s="673" t="s">
        <v>2348</v>
      </c>
      <c r="BQ127" s="673" t="s">
        <v>2374</v>
      </c>
      <c r="BR127" s="675" t="s">
        <v>18</v>
      </c>
    </row>
    <row r="128" spans="1:70" ht="52" x14ac:dyDescent="0.35">
      <c r="A128" s="656" t="s">
        <v>2112</v>
      </c>
      <c r="B128" s="656" t="s">
        <v>2374</v>
      </c>
      <c r="C128" s="487" t="s">
        <v>2382</v>
      </c>
      <c r="D128" s="487"/>
      <c r="E128" s="716"/>
      <c r="F128" s="716">
        <v>2</v>
      </c>
      <c r="G128" s="716"/>
      <c r="H128" s="716"/>
      <c r="I128" s="659"/>
      <c r="J128" s="754"/>
      <c r="K128" s="754"/>
      <c r="L128" s="659"/>
      <c r="M128" s="659"/>
      <c r="N128" s="659"/>
      <c r="O128" s="659"/>
      <c r="P128" s="660"/>
      <c r="Q128" s="690" t="e">
        <f t="shared" si="179"/>
        <v>#DIV/0!</v>
      </c>
      <c r="R128" s="690">
        <f t="shared" si="179"/>
        <v>0</v>
      </c>
      <c r="S128" s="690" t="e">
        <f t="shared" si="179"/>
        <v>#DIV/0!</v>
      </c>
      <c r="T128" s="697" t="s">
        <v>2172</v>
      </c>
      <c r="U128" s="662">
        <v>45657</v>
      </c>
      <c r="V128" s="663">
        <f>+SUM(D128:G128)</f>
        <v>2</v>
      </c>
      <c r="W128" s="663">
        <f t="shared" si="180"/>
        <v>0</v>
      </c>
      <c r="X128" s="664">
        <f t="shared" si="184"/>
        <v>0</v>
      </c>
      <c r="Y128" s="666">
        <v>0.06</v>
      </c>
      <c r="Z128" s="666"/>
      <c r="AA128" s="666"/>
      <c r="AB128" s="664"/>
      <c r="AC128" s="664"/>
      <c r="AD128" s="486">
        <v>0</v>
      </c>
      <c r="AE128" s="486">
        <v>0</v>
      </c>
      <c r="AF128" s="486">
        <v>250000000</v>
      </c>
      <c r="AG128" s="486">
        <v>0</v>
      </c>
      <c r="AH128" s="667">
        <v>0</v>
      </c>
      <c r="AI128" s="667"/>
      <c r="AJ128" s="670"/>
      <c r="AK128" s="670"/>
      <c r="AL128" s="664"/>
      <c r="AM128" s="664"/>
      <c r="AN128" s="664"/>
      <c r="AO128" s="664"/>
      <c r="AP128" s="667">
        <v>0</v>
      </c>
      <c r="AQ128" s="669"/>
      <c r="AR128" s="670"/>
      <c r="AS128" s="670"/>
      <c r="AT128" s="664"/>
      <c r="AU128" s="671"/>
      <c r="AV128" s="671"/>
      <c r="AW128" s="671"/>
      <c r="AX128" s="672">
        <f t="shared" si="182"/>
        <v>0</v>
      </c>
      <c r="AY128" s="672"/>
      <c r="AZ128" s="672"/>
      <c r="BA128" s="672"/>
      <c r="BB128" s="672"/>
      <c r="BC128" s="672"/>
      <c r="BD128" s="672"/>
      <c r="BE128" s="672"/>
      <c r="BF128" s="664" t="e">
        <f t="shared" si="183"/>
        <v>#DIV/0!</v>
      </c>
      <c r="BG128" s="664"/>
      <c r="BH128" s="664"/>
      <c r="BI128" s="664"/>
      <c r="BJ128" s="486">
        <f t="shared" si="99"/>
        <v>250000000</v>
      </c>
      <c r="BK128" s="667">
        <f t="shared" si="100"/>
        <v>0</v>
      </c>
      <c r="BL128" s="664">
        <f t="shared" si="103"/>
        <v>0</v>
      </c>
      <c r="BM128" s="667">
        <f t="shared" si="104"/>
        <v>0</v>
      </c>
      <c r="BN128" s="660">
        <f t="shared" si="105"/>
        <v>0</v>
      </c>
      <c r="BO128" s="673"/>
      <c r="BP128" s="673" t="s">
        <v>2348</v>
      </c>
      <c r="BQ128" s="673" t="s">
        <v>2374</v>
      </c>
      <c r="BR128" s="579" t="s">
        <v>18</v>
      </c>
    </row>
    <row r="129" spans="1:70" ht="34.5" customHeight="1" x14ac:dyDescent="0.35">
      <c r="A129" s="656" t="s">
        <v>2113</v>
      </c>
      <c r="B129" s="656" t="s">
        <v>2374</v>
      </c>
      <c r="C129" s="487" t="s">
        <v>1717</v>
      </c>
      <c r="D129" s="487">
        <v>100</v>
      </c>
      <c r="E129" s="716">
        <v>100</v>
      </c>
      <c r="F129" s="716">
        <v>100</v>
      </c>
      <c r="G129" s="716">
        <v>100</v>
      </c>
      <c r="H129" s="716">
        <v>100</v>
      </c>
      <c r="I129" s="659"/>
      <c r="J129" s="754"/>
      <c r="K129" s="754"/>
      <c r="L129" s="660"/>
      <c r="M129" s="732"/>
      <c r="N129" s="732"/>
      <c r="O129" s="732"/>
      <c r="P129" s="660">
        <f>IF((H129+L129)/D129&gt;=100%,100%,(H129+L129)/D129)</f>
        <v>1</v>
      </c>
      <c r="Q129" s="690">
        <f t="shared" si="179"/>
        <v>0</v>
      </c>
      <c r="R129" s="690">
        <f t="shared" si="179"/>
        <v>0</v>
      </c>
      <c r="S129" s="690">
        <f t="shared" si="179"/>
        <v>0</v>
      </c>
      <c r="T129" s="697" t="s">
        <v>2383</v>
      </c>
      <c r="U129" s="662">
        <v>45657</v>
      </c>
      <c r="V129" s="663">
        <v>100</v>
      </c>
      <c r="W129" s="663">
        <f t="shared" si="180"/>
        <v>100</v>
      </c>
      <c r="X129" s="664">
        <f>IF(W129/V129&gt;=100%,100%,W129/V129)/4</f>
        <v>0.25</v>
      </c>
      <c r="Y129" s="666">
        <v>0.06</v>
      </c>
      <c r="Z129" s="666">
        <v>0.06</v>
      </c>
      <c r="AA129" s="666"/>
      <c r="AB129" s="664"/>
      <c r="AC129" s="664"/>
      <c r="AD129" s="486">
        <v>171632632.5</v>
      </c>
      <c r="AE129" s="486">
        <v>152591932.06143999</v>
      </c>
      <c r="AF129" s="486">
        <v>160221528.66451198</v>
      </c>
      <c r="AG129" s="486">
        <v>168232605.26758403</v>
      </c>
      <c r="AH129" s="667">
        <v>152767522.00338086</v>
      </c>
      <c r="AI129" s="667"/>
      <c r="AJ129" s="670"/>
      <c r="AK129" s="670"/>
      <c r="AL129" s="664">
        <f t="shared" si="101"/>
        <v>0.89008436087106491</v>
      </c>
      <c r="AM129" s="664"/>
      <c r="AN129" s="664"/>
      <c r="AO129" s="664"/>
      <c r="AP129" s="667">
        <v>152767522.00338086</v>
      </c>
      <c r="AQ129" s="669"/>
      <c r="AR129" s="670"/>
      <c r="AS129" s="670"/>
      <c r="AT129" s="664">
        <f t="shared" si="102"/>
        <v>0.89008436087106491</v>
      </c>
      <c r="AU129" s="671"/>
      <c r="AV129" s="671"/>
      <c r="AW129" s="671"/>
      <c r="AX129" s="672">
        <f t="shared" si="182"/>
        <v>0</v>
      </c>
      <c r="AY129" s="672"/>
      <c r="AZ129" s="672"/>
      <c r="BA129" s="672"/>
      <c r="BB129" s="672"/>
      <c r="BC129" s="672"/>
      <c r="BD129" s="672"/>
      <c r="BE129" s="672"/>
      <c r="BF129" s="664" t="e">
        <f t="shared" si="183"/>
        <v>#DIV/0!</v>
      </c>
      <c r="BG129" s="664"/>
      <c r="BH129" s="664"/>
      <c r="BI129" s="664"/>
      <c r="BJ129" s="486">
        <f t="shared" si="99"/>
        <v>652678698.493536</v>
      </c>
      <c r="BK129" s="667">
        <f t="shared" si="100"/>
        <v>152767522.00338086</v>
      </c>
      <c r="BL129" s="664">
        <f t="shared" si="103"/>
        <v>0.234062368445588</v>
      </c>
      <c r="BM129" s="667">
        <f t="shared" si="104"/>
        <v>152767522.00338086</v>
      </c>
      <c r="BN129" s="660">
        <f t="shared" si="105"/>
        <v>0.234062368445588</v>
      </c>
      <c r="BO129" s="673"/>
      <c r="BP129" s="673" t="s">
        <v>2348</v>
      </c>
      <c r="BQ129" s="673" t="s">
        <v>2374</v>
      </c>
      <c r="BR129" s="675" t="s">
        <v>2384</v>
      </c>
    </row>
    <row r="130" spans="1:70" ht="78" x14ac:dyDescent="0.35">
      <c r="A130" s="656" t="s">
        <v>2385</v>
      </c>
      <c r="B130" s="714" t="s">
        <v>2386</v>
      </c>
      <c r="C130" s="487" t="s">
        <v>2263</v>
      </c>
      <c r="D130" s="487">
        <v>37</v>
      </c>
      <c r="E130" s="716">
        <v>37</v>
      </c>
      <c r="F130" s="716">
        <v>37</v>
      </c>
      <c r="G130" s="716">
        <v>37</v>
      </c>
      <c r="H130" s="700">
        <v>37</v>
      </c>
      <c r="I130" s="659"/>
      <c r="J130" s="739"/>
      <c r="K130" s="739"/>
      <c r="L130" s="659"/>
      <c r="M130" s="659"/>
      <c r="N130" s="659"/>
      <c r="O130" s="659"/>
      <c r="P130" s="660">
        <f>IF((H130+L130)/D130&gt;=100%,100%,(H130+L130)/D130)</f>
        <v>1</v>
      </c>
      <c r="Q130" s="690">
        <f t="shared" si="179"/>
        <v>0</v>
      </c>
      <c r="R130" s="690">
        <f t="shared" si="179"/>
        <v>0</v>
      </c>
      <c r="S130" s="690">
        <f t="shared" si="179"/>
        <v>0</v>
      </c>
      <c r="T130" s="697" t="s">
        <v>2387</v>
      </c>
      <c r="U130" s="662">
        <v>45657</v>
      </c>
      <c r="V130" s="663">
        <v>37</v>
      </c>
      <c r="W130" s="663">
        <f t="shared" si="180"/>
        <v>37</v>
      </c>
      <c r="X130" s="664">
        <f>IF(W130/V130&gt;=100%,100%,W130/V130)/4</f>
        <v>0.25</v>
      </c>
      <c r="Y130" s="666">
        <v>0.06</v>
      </c>
      <c r="Z130" s="666">
        <v>0.06</v>
      </c>
      <c r="AA130" s="666"/>
      <c r="AB130" s="664"/>
      <c r="AC130" s="664"/>
      <c r="AD130" s="486">
        <v>14161118</v>
      </c>
      <c r="AE130" s="486">
        <v>14231924.205999792</v>
      </c>
      <c r="AF130" s="486">
        <v>14943520.416299779</v>
      </c>
      <c r="AG130" s="486">
        <v>15690696.62659977</v>
      </c>
      <c r="AH130" s="667">
        <v>14161118</v>
      </c>
      <c r="AI130" s="667"/>
      <c r="AJ130" s="670"/>
      <c r="AK130" s="670"/>
      <c r="AL130" s="664">
        <f t="shared" si="101"/>
        <v>1</v>
      </c>
      <c r="AM130" s="664"/>
      <c r="AN130" s="664"/>
      <c r="AO130" s="664"/>
      <c r="AP130" s="667">
        <v>14161118</v>
      </c>
      <c r="AQ130" s="669"/>
      <c r="AR130" s="670"/>
      <c r="AS130" s="670"/>
      <c r="AT130" s="664">
        <f t="shared" si="102"/>
        <v>1</v>
      </c>
      <c r="AU130" s="671"/>
      <c r="AV130" s="671"/>
      <c r="AW130" s="671"/>
      <c r="AX130" s="672">
        <f t="shared" si="182"/>
        <v>0</v>
      </c>
      <c r="AY130" s="672"/>
      <c r="AZ130" s="672"/>
      <c r="BA130" s="672"/>
      <c r="BB130" s="672"/>
      <c r="BC130" s="672"/>
      <c r="BD130" s="672"/>
      <c r="BE130" s="672"/>
      <c r="BF130" s="664" t="e">
        <f t="shared" si="183"/>
        <v>#DIV/0!</v>
      </c>
      <c r="BG130" s="664"/>
      <c r="BH130" s="664"/>
      <c r="BI130" s="664"/>
      <c r="BJ130" s="486">
        <f t="shared" si="99"/>
        <v>59027259.248899341</v>
      </c>
      <c r="BK130" s="667">
        <f t="shared" si="100"/>
        <v>14161118</v>
      </c>
      <c r="BL130" s="664">
        <f t="shared" si="103"/>
        <v>0.23990810652900266</v>
      </c>
      <c r="BM130" s="667">
        <f t="shared" si="104"/>
        <v>14161118</v>
      </c>
      <c r="BN130" s="660">
        <f t="shared" si="105"/>
        <v>0.23990810652900266</v>
      </c>
      <c r="BO130" s="673"/>
      <c r="BP130" s="673" t="s">
        <v>2348</v>
      </c>
      <c r="BQ130" s="673" t="s">
        <v>2386</v>
      </c>
      <c r="BR130" s="675" t="s">
        <v>2384</v>
      </c>
    </row>
    <row r="131" spans="1:70" ht="114.65" customHeight="1" x14ac:dyDescent="0.35">
      <c r="A131" s="656" t="s">
        <v>2388</v>
      </c>
      <c r="B131" s="714" t="s">
        <v>2389</v>
      </c>
      <c r="C131" s="487" t="s">
        <v>1717</v>
      </c>
      <c r="D131" s="487">
        <v>100</v>
      </c>
      <c r="E131" s="716">
        <v>100</v>
      </c>
      <c r="F131" s="716">
        <v>100</v>
      </c>
      <c r="G131" s="716">
        <v>100</v>
      </c>
      <c r="H131" s="716">
        <v>100</v>
      </c>
      <c r="I131" s="660"/>
      <c r="J131" s="739"/>
      <c r="K131" s="739"/>
      <c r="L131" s="659"/>
      <c r="M131" s="659"/>
      <c r="N131" s="659"/>
      <c r="O131" s="659"/>
      <c r="P131" s="660">
        <f>IF((H131+L131)/D131&gt;=100%,100%,(H131+L131)/D131)</f>
        <v>1</v>
      </c>
      <c r="Q131" s="690">
        <f t="shared" si="179"/>
        <v>0</v>
      </c>
      <c r="R131" s="690">
        <f t="shared" si="179"/>
        <v>0</v>
      </c>
      <c r="S131" s="690">
        <f t="shared" si="179"/>
        <v>0</v>
      </c>
      <c r="T131" s="697" t="s">
        <v>2390</v>
      </c>
      <c r="U131" s="662">
        <v>45657</v>
      </c>
      <c r="V131" s="663">
        <v>100</v>
      </c>
      <c r="W131" s="663">
        <f t="shared" si="180"/>
        <v>100</v>
      </c>
      <c r="X131" s="664">
        <f>IF(W131/V131&gt;=100%,100%,W131/V131)/4</f>
        <v>0.25</v>
      </c>
      <c r="Y131" s="666">
        <v>0.06</v>
      </c>
      <c r="Z131" s="666">
        <v>0.06</v>
      </c>
      <c r="AA131" s="666"/>
      <c r="AB131" s="664"/>
      <c r="AC131" s="664"/>
      <c r="AD131" s="486">
        <v>28883146</v>
      </c>
      <c r="AE131" s="486">
        <v>12971254.973360058</v>
      </c>
      <c r="AF131" s="486">
        <v>13619817.722028106</v>
      </c>
      <c r="AG131" s="486">
        <v>14300808.470696112</v>
      </c>
      <c r="AH131" s="667">
        <v>27888897</v>
      </c>
      <c r="AI131" s="667"/>
      <c r="AJ131" s="670"/>
      <c r="AK131" s="670"/>
      <c r="AL131" s="664">
        <f t="shared" si="101"/>
        <v>0.9655768454031981</v>
      </c>
      <c r="AM131" s="664"/>
      <c r="AN131" s="664"/>
      <c r="AO131" s="664"/>
      <c r="AP131" s="667">
        <v>27888897</v>
      </c>
      <c r="AQ131" s="669"/>
      <c r="AR131" s="670"/>
      <c r="AS131" s="670"/>
      <c r="AT131" s="664">
        <f t="shared" si="102"/>
        <v>0.9655768454031981</v>
      </c>
      <c r="AU131" s="657"/>
      <c r="AV131" s="657"/>
      <c r="AW131" s="657"/>
      <c r="AX131" s="672">
        <f t="shared" si="182"/>
        <v>0</v>
      </c>
      <c r="AY131" s="672"/>
      <c r="AZ131" s="672"/>
      <c r="BA131" s="672"/>
      <c r="BB131" s="672"/>
      <c r="BC131" s="672"/>
      <c r="BD131" s="672"/>
      <c r="BE131" s="672"/>
      <c r="BF131" s="664" t="e">
        <f t="shared" si="183"/>
        <v>#DIV/0!</v>
      </c>
      <c r="BG131" s="664"/>
      <c r="BH131" s="664"/>
      <c r="BI131" s="664"/>
      <c r="BJ131" s="486">
        <f t="shared" si="99"/>
        <v>69775027.166084275</v>
      </c>
      <c r="BK131" s="667">
        <f t="shared" si="100"/>
        <v>27888897</v>
      </c>
      <c r="BL131" s="664">
        <f t="shared" si="103"/>
        <v>0.39969740081385491</v>
      </c>
      <c r="BM131" s="667">
        <f t="shared" si="104"/>
        <v>27888897</v>
      </c>
      <c r="BN131" s="660">
        <f t="shared" si="105"/>
        <v>0.39969740081385491</v>
      </c>
      <c r="BO131" s="673"/>
      <c r="BP131" s="673" t="s">
        <v>2348</v>
      </c>
      <c r="BQ131" s="673"/>
      <c r="BR131" s="675" t="s">
        <v>18</v>
      </c>
    </row>
    <row r="132" spans="1:70" ht="52" x14ac:dyDescent="0.35">
      <c r="A132" s="656" t="s">
        <v>2391</v>
      </c>
      <c r="B132" s="656" t="s">
        <v>2392</v>
      </c>
      <c r="C132" s="487" t="s">
        <v>1717</v>
      </c>
      <c r="D132" s="487">
        <v>100</v>
      </c>
      <c r="E132" s="716">
        <v>100</v>
      </c>
      <c r="F132" s="716">
        <v>100</v>
      </c>
      <c r="G132" s="716">
        <v>100</v>
      </c>
      <c r="H132" s="716">
        <v>100</v>
      </c>
      <c r="I132" s="659"/>
      <c r="J132" s="754"/>
      <c r="K132" s="754"/>
      <c r="L132" s="659"/>
      <c r="M132" s="659"/>
      <c r="N132" s="659"/>
      <c r="O132" s="659"/>
      <c r="P132" s="660">
        <f>IF((H132+L132)/D132&gt;=100%,100%,(H132+L132)/D132)</f>
        <v>1</v>
      </c>
      <c r="Q132" s="690">
        <f t="shared" si="179"/>
        <v>0</v>
      </c>
      <c r="R132" s="690">
        <f t="shared" si="179"/>
        <v>0</v>
      </c>
      <c r="S132" s="690">
        <f t="shared" si="179"/>
        <v>0</v>
      </c>
      <c r="T132" s="697" t="s">
        <v>2393</v>
      </c>
      <c r="U132" s="662">
        <v>45657</v>
      </c>
      <c r="V132" s="663">
        <v>100</v>
      </c>
      <c r="W132" s="663">
        <f t="shared" si="180"/>
        <v>100</v>
      </c>
      <c r="X132" s="664">
        <f>IF(W132/V132&gt;=100%,100%,W132/V132)/4</f>
        <v>0.25</v>
      </c>
      <c r="Y132" s="666">
        <v>0.06</v>
      </c>
      <c r="Z132" s="666">
        <v>0.06</v>
      </c>
      <c r="AA132" s="666"/>
      <c r="AB132" s="664"/>
      <c r="AC132" s="664"/>
      <c r="AD132" s="486">
        <v>4302240</v>
      </c>
      <c r="AE132" s="486">
        <v>4323751.1999999993</v>
      </c>
      <c r="AF132" s="486">
        <v>4539938.76</v>
      </c>
      <c r="AG132" s="486">
        <v>4766935.6979999999</v>
      </c>
      <c r="AH132" s="667">
        <v>4302240</v>
      </c>
      <c r="AI132" s="667"/>
      <c r="AJ132" s="670"/>
      <c r="AK132" s="670"/>
      <c r="AL132" s="664">
        <f t="shared" si="101"/>
        <v>1</v>
      </c>
      <c r="AM132" s="664"/>
      <c r="AN132" s="664"/>
      <c r="AO132" s="664"/>
      <c r="AP132" s="667">
        <v>4302240</v>
      </c>
      <c r="AQ132" s="669"/>
      <c r="AR132" s="670"/>
      <c r="AS132" s="670"/>
      <c r="AT132" s="664">
        <f t="shared" si="102"/>
        <v>1</v>
      </c>
      <c r="AU132" s="671"/>
      <c r="AV132" s="671"/>
      <c r="AW132" s="671"/>
      <c r="AX132" s="672">
        <f t="shared" si="182"/>
        <v>0</v>
      </c>
      <c r="AY132" s="672"/>
      <c r="AZ132" s="672"/>
      <c r="BA132" s="672"/>
      <c r="BB132" s="672"/>
      <c r="BC132" s="672"/>
      <c r="BD132" s="672"/>
      <c r="BE132" s="672"/>
      <c r="BF132" s="664" t="e">
        <f t="shared" si="183"/>
        <v>#DIV/0!</v>
      </c>
      <c r="BG132" s="664"/>
      <c r="BH132" s="664"/>
      <c r="BI132" s="664"/>
      <c r="BJ132" s="486">
        <f t="shared" si="99"/>
        <v>17932865.658</v>
      </c>
      <c r="BK132" s="667">
        <f t="shared" si="100"/>
        <v>4302240</v>
      </c>
      <c r="BL132" s="664">
        <f t="shared" si="103"/>
        <v>0.23990811519188152</v>
      </c>
      <c r="BM132" s="667">
        <f t="shared" si="104"/>
        <v>4302240</v>
      </c>
      <c r="BN132" s="660">
        <f t="shared" si="105"/>
        <v>0.23990811519188152</v>
      </c>
      <c r="BO132" s="673"/>
      <c r="BP132" s="673" t="s">
        <v>2348</v>
      </c>
      <c r="BQ132" s="673"/>
      <c r="BR132" s="579" t="s">
        <v>18</v>
      </c>
    </row>
    <row r="133" spans="1:70" ht="122.15" customHeight="1" x14ac:dyDescent="0.35">
      <c r="A133" s="656" t="s">
        <v>2394</v>
      </c>
      <c r="B133" s="656" t="s">
        <v>2395</v>
      </c>
      <c r="C133" s="487" t="s">
        <v>1717</v>
      </c>
      <c r="D133" s="487">
        <v>100</v>
      </c>
      <c r="E133" s="716">
        <v>100</v>
      </c>
      <c r="F133" s="716">
        <v>100</v>
      </c>
      <c r="G133" s="716">
        <v>100</v>
      </c>
      <c r="H133" s="658">
        <v>100</v>
      </c>
      <c r="I133" s="659"/>
      <c r="J133" s="739"/>
      <c r="K133" s="739"/>
      <c r="L133" s="659"/>
      <c r="M133" s="659"/>
      <c r="N133" s="659"/>
      <c r="O133" s="659"/>
      <c r="P133" s="660">
        <f>IF((H133+L133)/D133&gt;=100%,100%,(H133+L133)/D133)</f>
        <v>1</v>
      </c>
      <c r="Q133" s="690">
        <f t="shared" si="179"/>
        <v>0</v>
      </c>
      <c r="R133" s="690">
        <f t="shared" si="179"/>
        <v>0</v>
      </c>
      <c r="S133" s="690">
        <f t="shared" si="179"/>
        <v>0</v>
      </c>
      <c r="T133" s="697" t="s">
        <v>2437</v>
      </c>
      <c r="U133" s="662">
        <v>45657</v>
      </c>
      <c r="V133" s="663">
        <v>100</v>
      </c>
      <c r="W133" s="663">
        <f t="shared" si="180"/>
        <v>100</v>
      </c>
      <c r="X133" s="664">
        <f>IF(W133/V133&gt;=100%,100%,W133/V133)/4</f>
        <v>0.25</v>
      </c>
      <c r="Y133" s="666">
        <v>0.06</v>
      </c>
      <c r="Z133" s="666">
        <v>0.06</v>
      </c>
      <c r="AA133" s="666"/>
      <c r="AB133" s="664"/>
      <c r="AC133" s="664"/>
      <c r="AD133" s="486">
        <v>4302943</v>
      </c>
      <c r="AE133" s="486">
        <v>4324457.7149999999</v>
      </c>
      <c r="AF133" s="486">
        <v>4540680.6007500002</v>
      </c>
      <c r="AG133" s="486">
        <v>4767714.6307875002</v>
      </c>
      <c r="AH133" s="667">
        <v>4302943</v>
      </c>
      <c r="AI133" s="667"/>
      <c r="AJ133" s="670"/>
      <c r="AK133" s="670"/>
      <c r="AL133" s="664">
        <f t="shared" si="101"/>
        <v>1</v>
      </c>
      <c r="AM133" s="664"/>
      <c r="AN133" s="664"/>
      <c r="AO133" s="664"/>
      <c r="AP133" s="667">
        <v>4302943</v>
      </c>
      <c r="AQ133" s="669"/>
      <c r="AR133" s="670"/>
      <c r="AS133" s="670"/>
      <c r="AT133" s="664">
        <f t="shared" si="102"/>
        <v>1</v>
      </c>
      <c r="AU133" s="671"/>
      <c r="AV133" s="671"/>
      <c r="AW133" s="671"/>
      <c r="AX133" s="672">
        <f t="shared" si="182"/>
        <v>0</v>
      </c>
      <c r="AY133" s="672"/>
      <c r="AZ133" s="672"/>
      <c r="BA133" s="672"/>
      <c r="BB133" s="672"/>
      <c r="BC133" s="672"/>
      <c r="BD133" s="672"/>
      <c r="BE133" s="672"/>
      <c r="BF133" s="664" t="e">
        <f t="shared" si="183"/>
        <v>#DIV/0!</v>
      </c>
      <c r="BG133" s="664"/>
      <c r="BH133" s="664"/>
      <c r="BI133" s="664"/>
      <c r="BJ133" s="486">
        <f t="shared" si="99"/>
        <v>17935795.946537498</v>
      </c>
      <c r="BK133" s="667">
        <f t="shared" ref="BK133" si="185">SUM(AH133:AK133)</f>
        <v>4302943</v>
      </c>
      <c r="BL133" s="664">
        <f t="shared" si="103"/>
        <v>0.23990811519188154</v>
      </c>
      <c r="BM133" s="667">
        <f t="shared" si="104"/>
        <v>4302943</v>
      </c>
      <c r="BN133" s="660">
        <f t="shared" si="105"/>
        <v>0.23990811519188154</v>
      </c>
      <c r="BO133" s="673"/>
      <c r="BP133" s="673" t="s">
        <v>2348</v>
      </c>
      <c r="BQ133" s="673" t="s">
        <v>2395</v>
      </c>
      <c r="BR133" s="579" t="s">
        <v>18</v>
      </c>
    </row>
    <row r="134" spans="1:70" s="768" customFormat="1" ht="34.5" customHeight="1" x14ac:dyDescent="0.35">
      <c r="A134" s="916" t="s">
        <v>1857</v>
      </c>
      <c r="B134" s="917"/>
      <c r="C134" s="918"/>
      <c r="D134" s="756"/>
      <c r="E134" s="756"/>
      <c r="F134" s="756"/>
      <c r="G134" s="756"/>
      <c r="H134" s="756"/>
      <c r="I134" s="756"/>
      <c r="J134" s="756"/>
      <c r="K134" s="756"/>
      <c r="L134" s="756"/>
      <c r="M134" s="756"/>
      <c r="N134" s="756"/>
      <c r="O134" s="756"/>
      <c r="P134" s="795">
        <f>(P7*Z7)+(P26*Z26)+(P44*Z44)+(P70*Z70)+(P102*Z102)</f>
        <v>0.9967631142857144</v>
      </c>
      <c r="Q134" s="756" t="e">
        <f>(Q7*AA7)+(Q26*AA26)+(Q44*AA44)+(Q70*AA70)+(Q102*AA102)</f>
        <v>#DIV/0!</v>
      </c>
      <c r="R134" s="756" t="e">
        <f>(R7*AB7)+(R26*AB26)+(R44*AB44)+(R70*AB70)+(R102*AB102)</f>
        <v>#DIV/0!</v>
      </c>
      <c r="S134" s="756" t="e">
        <f>(S7*AC7)+(S26*AC26)+(S44*AC44)+(S70*AC70)+(S102*AC102)</f>
        <v>#DIV/0!</v>
      </c>
      <c r="T134" s="756"/>
      <c r="U134" s="756"/>
      <c r="V134" s="756"/>
      <c r="W134" s="756"/>
      <c r="X134" s="757">
        <f>+(X7*Y7)+(X26*Y26)+(X44*Y44)+(X70*Y70)+(X102*Y102)</f>
        <v>0.24441075122088868</v>
      </c>
      <c r="Y134" s="758"/>
      <c r="Z134" s="758"/>
      <c r="AA134" s="758"/>
      <c r="AB134" s="758"/>
      <c r="AC134" s="758"/>
      <c r="AD134" s="759">
        <f t="shared" ref="AD134:AK134" si="186">+AD7+AD26+AD44+AD70+AD102</f>
        <v>45793766194.340195</v>
      </c>
      <c r="AE134" s="759">
        <f t="shared" si="186"/>
        <v>36242708998.394196</v>
      </c>
      <c r="AF134" s="759">
        <f t="shared" si="186"/>
        <v>36578545999.919571</v>
      </c>
      <c r="AG134" s="759">
        <f t="shared" si="186"/>
        <v>39694210729.985352</v>
      </c>
      <c r="AH134" s="759">
        <f t="shared" si="186"/>
        <v>44655442022.589996</v>
      </c>
      <c r="AI134" s="760">
        <f t="shared" si="186"/>
        <v>0</v>
      </c>
      <c r="AJ134" s="760">
        <f t="shared" si="186"/>
        <v>0</v>
      </c>
      <c r="AK134" s="760">
        <f t="shared" si="186"/>
        <v>0</v>
      </c>
      <c r="AL134" s="761">
        <f t="shared" si="101"/>
        <v>0.97514237708863338</v>
      </c>
      <c r="AM134" s="761"/>
      <c r="AN134" s="761"/>
      <c r="AO134" s="761"/>
      <c r="AP134" s="759">
        <f>+AP7+AP26+AP44+AP70+AP102</f>
        <v>42999266356.690002</v>
      </c>
      <c r="AQ134" s="759">
        <f>+AQ7+AQ26+AQ44+AQ70+AQ102</f>
        <v>0</v>
      </c>
      <c r="AR134" s="759">
        <f>+AR7+AR26+AR44+AR70+AR102</f>
        <v>0</v>
      </c>
      <c r="AS134" s="759">
        <f>+AS7+AS26+AS44+AS70+AS102</f>
        <v>0</v>
      </c>
      <c r="AT134" s="761">
        <f t="shared" si="102"/>
        <v>0.9389764138247364</v>
      </c>
      <c r="AU134" s="762"/>
      <c r="AV134" s="762"/>
      <c r="AW134" s="762"/>
      <c r="AX134" s="759">
        <f>+AX7+AX26+AX44+AX70+AX102</f>
        <v>1656175664.8999999</v>
      </c>
      <c r="AY134" s="763"/>
      <c r="AZ134" s="763"/>
      <c r="BA134" s="763"/>
      <c r="BB134" s="763">
        <f>+BB7+BB26+BB44+BB70+BB102</f>
        <v>0</v>
      </c>
      <c r="BC134" s="763"/>
      <c r="BD134" s="763"/>
      <c r="BE134" s="763"/>
      <c r="BF134" s="757">
        <f t="shared" si="183"/>
        <v>0</v>
      </c>
      <c r="BG134" s="757"/>
      <c r="BH134" s="757"/>
      <c r="BI134" s="757"/>
      <c r="BJ134" s="764">
        <f t="shared" si="99"/>
        <v>158309231922.63931</v>
      </c>
      <c r="BK134" s="764">
        <f t="shared" si="100"/>
        <v>44655442022.589996</v>
      </c>
      <c r="BL134" s="761">
        <f t="shared" si="103"/>
        <v>0.28207730831775935</v>
      </c>
      <c r="BM134" s="764">
        <f t="shared" si="104"/>
        <v>42999266356.690002</v>
      </c>
      <c r="BN134" s="765">
        <f t="shared" si="105"/>
        <v>0.27161565901413998</v>
      </c>
      <c r="BO134" s="766"/>
      <c r="BP134" s="767"/>
      <c r="BQ134" s="767"/>
      <c r="BR134" s="767"/>
    </row>
    <row r="135" spans="1:70" ht="33" customHeight="1" x14ac:dyDescent="0.35">
      <c r="A135" s="769"/>
      <c r="B135" s="770"/>
      <c r="C135" s="591"/>
      <c r="D135" s="591"/>
      <c r="E135" s="591"/>
      <c r="F135" s="591"/>
      <c r="G135" s="591"/>
      <c r="H135" s="591"/>
      <c r="I135" s="591"/>
      <c r="J135" s="591"/>
      <c r="K135" s="591"/>
      <c r="L135" s="591"/>
      <c r="M135" s="591"/>
      <c r="N135" s="591"/>
      <c r="O135" s="591"/>
      <c r="P135" s="591"/>
      <c r="Q135" s="591"/>
      <c r="R135" s="591"/>
      <c r="S135" s="591"/>
      <c r="T135" s="771"/>
      <c r="U135" s="591"/>
      <c r="V135" s="591"/>
      <c r="W135" s="591"/>
      <c r="X135" s="591"/>
      <c r="Y135" s="591"/>
      <c r="Z135" s="591"/>
      <c r="AA135" s="591"/>
      <c r="AB135" s="591"/>
      <c r="AC135" s="591"/>
      <c r="AD135" s="772"/>
      <c r="AE135" s="772"/>
      <c r="AF135" s="772"/>
      <c r="AG135" s="772"/>
      <c r="AH135" s="772"/>
      <c r="AI135" s="772"/>
      <c r="AJ135" s="772"/>
      <c r="AK135" s="772"/>
      <c r="AL135" s="773"/>
      <c r="AM135" s="773"/>
      <c r="AN135" s="773"/>
      <c r="AO135" s="773"/>
      <c r="AP135" s="772"/>
      <c r="AQ135" s="774"/>
      <c r="AR135" s="775"/>
      <c r="AS135" s="775"/>
      <c r="AT135" s="591"/>
      <c r="AU135" s="591"/>
      <c r="AV135" s="591"/>
      <c r="AW135" s="591"/>
      <c r="AX135" s="776"/>
      <c r="AY135" s="776"/>
      <c r="AZ135" s="776"/>
      <c r="BA135" s="776"/>
      <c r="BB135" s="776"/>
      <c r="BC135" s="776"/>
      <c r="BD135" s="776"/>
      <c r="BE135" s="776"/>
      <c r="BF135" s="591"/>
      <c r="BG135" s="591"/>
      <c r="BH135" s="591"/>
      <c r="BI135" s="591"/>
      <c r="BJ135" s="776"/>
      <c r="BK135" s="776"/>
      <c r="BL135" s="591"/>
      <c r="BM135" s="776"/>
      <c r="BN135" s="591"/>
      <c r="BO135" s="592"/>
      <c r="BP135" s="714"/>
      <c r="BQ135" s="714"/>
      <c r="BR135" s="777"/>
    </row>
    <row r="136" spans="1:70" ht="12.75" customHeight="1" x14ac:dyDescent="0.35">
      <c r="A136" s="357"/>
      <c r="B136" s="357"/>
      <c r="C136" s="357"/>
      <c r="D136" s="357"/>
      <c r="E136" s="778"/>
      <c r="F136" s="778"/>
      <c r="G136" s="779"/>
      <c r="H136" s="778"/>
      <c r="I136" s="778"/>
      <c r="J136" s="779"/>
      <c r="K136" s="778"/>
      <c r="L136" s="778"/>
      <c r="M136" s="779"/>
      <c r="N136" s="779"/>
      <c r="O136" s="779"/>
      <c r="P136" s="779"/>
      <c r="Q136" s="778"/>
      <c r="R136" s="778"/>
      <c r="S136" s="778"/>
      <c r="T136" s="780"/>
      <c r="U136" s="357"/>
      <c r="V136" s="778"/>
      <c r="W136" s="778"/>
      <c r="X136" s="778"/>
      <c r="Y136" s="357"/>
      <c r="Z136" s="357"/>
      <c r="AA136" s="357"/>
      <c r="AB136" s="357"/>
      <c r="AC136" s="357"/>
      <c r="AD136" s="781"/>
      <c r="AE136" s="781"/>
      <c r="AF136" s="781"/>
      <c r="AG136" s="781"/>
      <c r="AH136" s="781"/>
      <c r="AI136" s="781"/>
      <c r="AJ136" s="781"/>
      <c r="AK136" s="781"/>
      <c r="AL136" s="781"/>
      <c r="AM136" s="781"/>
      <c r="AN136" s="781"/>
      <c r="AO136" s="781"/>
      <c r="AP136" s="781"/>
      <c r="AQ136" s="782"/>
      <c r="AR136" s="783"/>
      <c r="AS136" s="783"/>
      <c r="AT136" s="784"/>
      <c r="AU136" s="784"/>
      <c r="AV136" s="784"/>
      <c r="AW136" s="784"/>
      <c r="AX136" s="785"/>
      <c r="AY136" s="782"/>
      <c r="AZ136" s="782"/>
      <c r="BA136" s="782"/>
      <c r="BB136" s="782"/>
      <c r="BC136" s="782"/>
      <c r="BD136" s="782"/>
      <c r="BE136" s="782"/>
      <c r="BF136" s="778"/>
      <c r="BG136" s="778"/>
      <c r="BH136" s="778"/>
      <c r="BI136" s="778"/>
      <c r="BJ136" s="782"/>
      <c r="BK136" s="782"/>
      <c r="BL136" s="357"/>
      <c r="BM136" s="782"/>
      <c r="BN136" s="357"/>
      <c r="BO136" s="357"/>
      <c r="BP136" s="357"/>
      <c r="BQ136" s="357"/>
      <c r="BR136" s="357"/>
    </row>
    <row r="137" spans="1:70" ht="12.75" customHeight="1" x14ac:dyDescent="0.35">
      <c r="A137" s="357"/>
      <c r="B137" s="357"/>
      <c r="C137" s="357"/>
      <c r="D137" s="357"/>
      <c r="E137" s="778"/>
      <c r="F137" s="778"/>
      <c r="G137" s="779"/>
      <c r="H137" s="778"/>
      <c r="I137" s="778"/>
      <c r="J137" s="779"/>
      <c r="K137" s="778"/>
      <c r="L137" s="778"/>
      <c r="M137" s="779"/>
      <c r="N137" s="779"/>
      <c r="O137" s="779"/>
      <c r="P137" s="779"/>
      <c r="Q137" s="778"/>
      <c r="R137" s="778"/>
      <c r="S137" s="778"/>
      <c r="T137" s="780"/>
      <c r="U137" s="357"/>
      <c r="V137" s="778"/>
      <c r="W137" s="778"/>
      <c r="X137" s="778"/>
      <c r="Y137" s="357"/>
      <c r="Z137" s="357"/>
      <c r="AA137" s="357"/>
      <c r="AB137" s="357"/>
      <c r="AC137" s="357"/>
      <c r="AD137" s="782">
        <v>45793766194.340195</v>
      </c>
      <c r="AE137" s="782">
        <v>36242708998.394196</v>
      </c>
      <c r="AF137" s="782">
        <v>36578545999.919571</v>
      </c>
      <c r="AG137" s="782">
        <v>39694210729.985352</v>
      </c>
      <c r="AH137" s="786"/>
      <c r="AI137" s="782"/>
      <c r="AJ137" s="783"/>
      <c r="AK137" s="783"/>
      <c r="AL137" s="778"/>
      <c r="AM137" s="778"/>
      <c r="AN137" s="778"/>
      <c r="AO137" s="778"/>
      <c r="AP137" s="782"/>
      <c r="AQ137" s="782"/>
      <c r="AR137" s="783"/>
      <c r="AS137" s="783"/>
      <c r="AT137" s="784"/>
      <c r="AU137" s="784"/>
      <c r="AV137" s="784"/>
      <c r="AW137" s="784"/>
      <c r="AX137" s="782"/>
      <c r="AY137" s="782"/>
      <c r="AZ137" s="782"/>
      <c r="BA137" s="782"/>
      <c r="BB137" s="782"/>
      <c r="BC137" s="782"/>
      <c r="BD137" s="782"/>
      <c r="BE137" s="782"/>
      <c r="BF137" s="778"/>
      <c r="BG137" s="778"/>
      <c r="BH137" s="778"/>
      <c r="BI137" s="778"/>
      <c r="BJ137" s="782"/>
      <c r="BK137" s="782"/>
      <c r="BL137" s="357"/>
      <c r="BM137" s="782"/>
      <c r="BN137" s="357"/>
      <c r="BO137" s="357"/>
      <c r="BP137" s="357"/>
      <c r="BQ137" s="357"/>
      <c r="BR137" s="357"/>
    </row>
    <row r="138" spans="1:70" ht="12.75" customHeight="1" x14ac:dyDescent="0.35">
      <c r="A138" s="357"/>
      <c r="B138" s="357"/>
      <c r="C138" s="357"/>
      <c r="D138" s="357"/>
      <c r="E138" s="778"/>
      <c r="F138" s="778"/>
      <c r="G138" s="779"/>
      <c r="H138" s="778"/>
      <c r="I138" s="778"/>
      <c r="J138" s="779"/>
      <c r="K138" s="778"/>
      <c r="L138" s="778"/>
      <c r="M138" s="779"/>
      <c r="N138" s="779"/>
      <c r="O138" s="779"/>
      <c r="P138" s="779"/>
      <c r="Q138" s="778"/>
      <c r="R138" s="778"/>
      <c r="S138" s="778"/>
      <c r="T138" s="780"/>
      <c r="U138" s="357"/>
      <c r="V138" s="778"/>
      <c r="W138" s="778"/>
      <c r="X138" s="778"/>
      <c r="Y138" s="357"/>
      <c r="Z138" s="357"/>
      <c r="AA138" s="357"/>
      <c r="AB138" s="357"/>
      <c r="AC138" s="357"/>
      <c r="AD138" s="781">
        <f>+AD137-AD134</f>
        <v>0</v>
      </c>
      <c r="AE138" s="781">
        <f t="shared" ref="AE138:AG138" si="187">+AE137-AE134</f>
        <v>0</v>
      </c>
      <c r="AF138" s="781">
        <f t="shared" si="187"/>
        <v>0</v>
      </c>
      <c r="AG138" s="781">
        <f t="shared" si="187"/>
        <v>0</v>
      </c>
      <c r="AH138" s="781"/>
      <c r="AI138" s="786"/>
      <c r="AJ138" s="783"/>
      <c r="AK138" s="783"/>
      <c r="AL138" s="778"/>
      <c r="AM138" s="778"/>
      <c r="AN138" s="778"/>
      <c r="AO138" s="778"/>
      <c r="AP138" s="782"/>
      <c r="AQ138" s="782"/>
      <c r="AR138" s="783"/>
      <c r="AS138" s="783"/>
      <c r="AT138" s="784"/>
      <c r="AU138" s="784"/>
      <c r="AV138" s="784"/>
      <c r="AW138" s="784"/>
      <c r="AX138" s="785"/>
      <c r="AY138" s="782"/>
      <c r="AZ138" s="782"/>
      <c r="BA138" s="782"/>
      <c r="BB138" s="782"/>
      <c r="BC138" s="782"/>
      <c r="BD138" s="782"/>
      <c r="BE138" s="782"/>
      <c r="BF138" s="778"/>
      <c r="BG138" s="778"/>
      <c r="BH138" s="778"/>
      <c r="BI138" s="778"/>
      <c r="BJ138" s="782"/>
      <c r="BK138" s="782"/>
      <c r="BL138" s="357"/>
      <c r="BM138" s="782"/>
      <c r="BN138" s="357"/>
      <c r="BO138" s="357"/>
      <c r="BP138" s="357"/>
      <c r="BQ138" s="357"/>
      <c r="BR138" s="357"/>
    </row>
    <row r="139" spans="1:70" ht="12.75" customHeight="1" x14ac:dyDescent="0.35">
      <c r="A139" s="357"/>
      <c r="B139" s="357"/>
      <c r="C139" s="357"/>
      <c r="D139" s="357"/>
      <c r="E139" s="778"/>
      <c r="F139" s="778"/>
      <c r="G139" s="779"/>
      <c r="H139" s="778"/>
      <c r="I139" s="778"/>
      <c r="J139" s="779"/>
      <c r="K139" s="778"/>
      <c r="L139" s="778"/>
      <c r="M139" s="779"/>
      <c r="N139" s="779"/>
      <c r="O139" s="779"/>
      <c r="P139" s="779"/>
      <c r="Q139" s="778"/>
      <c r="R139" s="778"/>
      <c r="S139" s="778"/>
      <c r="T139" s="780"/>
      <c r="U139" s="357"/>
      <c r="V139" s="778"/>
      <c r="W139" s="778"/>
      <c r="X139" s="778"/>
      <c r="Y139" s="357"/>
      <c r="Z139" s="357"/>
      <c r="AA139" s="357"/>
      <c r="AB139" s="357"/>
      <c r="AC139" s="357"/>
      <c r="AD139" s="782"/>
      <c r="AE139" s="782"/>
      <c r="AF139" s="782"/>
      <c r="AG139" s="782"/>
      <c r="AH139" s="782"/>
      <c r="AI139" s="782"/>
      <c r="AJ139" s="783"/>
      <c r="AK139" s="783"/>
      <c r="AL139" s="778"/>
      <c r="AM139" s="778"/>
      <c r="AN139" s="778"/>
      <c r="AO139" s="778"/>
      <c r="AP139" s="782"/>
      <c r="AQ139" s="782"/>
      <c r="AR139" s="783"/>
      <c r="AS139" s="783"/>
      <c r="AT139" s="784"/>
      <c r="AU139" s="784"/>
      <c r="AV139" s="784"/>
      <c r="AW139" s="784"/>
      <c r="AX139" s="782"/>
      <c r="AY139" s="782"/>
      <c r="AZ139" s="782"/>
      <c r="BA139" s="782"/>
      <c r="BB139" s="782"/>
      <c r="BC139" s="782"/>
      <c r="BD139" s="782"/>
      <c r="BE139" s="782"/>
      <c r="BF139" s="778"/>
      <c r="BG139" s="778"/>
      <c r="BH139" s="778"/>
      <c r="BI139" s="778"/>
      <c r="BJ139" s="782"/>
      <c r="BK139" s="782"/>
      <c r="BL139" s="357"/>
      <c r="BM139" s="782"/>
      <c r="BN139" s="357"/>
      <c r="BO139" s="357"/>
      <c r="BP139" s="357"/>
      <c r="BQ139" s="357"/>
      <c r="BR139" s="357"/>
    </row>
    <row r="140" spans="1:70" ht="12.75" customHeight="1" x14ac:dyDescent="0.35">
      <c r="A140" s="357"/>
      <c r="B140" s="357"/>
      <c r="C140" s="357"/>
      <c r="D140" s="357"/>
      <c r="E140" s="778"/>
      <c r="F140" s="778"/>
      <c r="G140" s="779"/>
      <c r="H140" s="778"/>
      <c r="I140" s="778"/>
      <c r="J140" s="779"/>
      <c r="K140" s="778"/>
      <c r="L140" s="778"/>
      <c r="M140" s="779"/>
      <c r="N140" s="779"/>
      <c r="O140" s="779"/>
      <c r="P140" s="779"/>
      <c r="Q140" s="778"/>
      <c r="R140" s="778"/>
      <c r="S140" s="778"/>
      <c r="T140" s="780"/>
      <c r="U140" s="357"/>
      <c r="V140" s="778"/>
      <c r="W140" s="778"/>
      <c r="X140" s="778"/>
      <c r="Y140" s="357"/>
      <c r="Z140" s="357"/>
      <c r="AA140" s="357"/>
      <c r="AB140" s="357"/>
      <c r="AC140" s="357"/>
      <c r="AD140" s="782"/>
      <c r="AE140" s="782"/>
      <c r="AF140" s="782"/>
      <c r="AG140" s="782"/>
      <c r="AH140" s="782"/>
      <c r="AI140" s="782"/>
      <c r="AJ140" s="783"/>
      <c r="AK140" s="783"/>
      <c r="AL140" s="778"/>
      <c r="AM140" s="778"/>
      <c r="AN140" s="778"/>
      <c r="AO140" s="778"/>
      <c r="AP140" s="782"/>
      <c r="AQ140" s="782"/>
      <c r="AR140" s="783"/>
      <c r="AS140" s="783"/>
      <c r="AT140" s="784"/>
      <c r="AU140" s="784"/>
      <c r="AV140" s="784"/>
      <c r="AW140" s="784"/>
      <c r="AX140" s="785"/>
      <c r="AY140" s="782"/>
      <c r="AZ140" s="782"/>
      <c r="BA140" s="782"/>
      <c r="BB140" s="782"/>
      <c r="BC140" s="782"/>
      <c r="BD140" s="782"/>
      <c r="BE140" s="782"/>
      <c r="BF140" s="778"/>
      <c r="BG140" s="778"/>
      <c r="BH140" s="778"/>
      <c r="BI140" s="778"/>
      <c r="BJ140" s="782"/>
      <c r="BK140" s="782"/>
      <c r="BL140" s="357"/>
      <c r="BM140" s="782"/>
      <c r="BN140" s="357"/>
      <c r="BO140" s="357"/>
      <c r="BP140" s="357"/>
      <c r="BQ140" s="357"/>
      <c r="BR140" s="357"/>
    </row>
    <row r="141" spans="1:70" ht="12.75" customHeight="1" x14ac:dyDescent="0.35">
      <c r="A141" s="357"/>
      <c r="B141" s="357"/>
      <c r="C141" s="357"/>
      <c r="D141" s="357"/>
      <c r="E141" s="778"/>
      <c r="F141" s="778"/>
      <c r="G141" s="779"/>
      <c r="H141" s="778"/>
      <c r="I141" s="778"/>
      <c r="J141" s="779"/>
      <c r="K141" s="778"/>
      <c r="L141" s="778"/>
      <c r="M141" s="779"/>
      <c r="N141" s="779"/>
      <c r="O141" s="779"/>
      <c r="P141" s="779"/>
      <c r="Q141" s="778"/>
      <c r="R141" s="778"/>
      <c r="S141" s="778"/>
      <c r="T141" s="780"/>
      <c r="U141" s="357"/>
      <c r="V141" s="778"/>
      <c r="W141" s="778"/>
      <c r="X141" s="778"/>
      <c r="Y141" s="357"/>
      <c r="Z141" s="357"/>
      <c r="AA141" s="357"/>
      <c r="AB141" s="357"/>
      <c r="AC141" s="357"/>
      <c r="AD141" s="782"/>
      <c r="AE141" s="782"/>
      <c r="AF141" s="782"/>
      <c r="AG141" s="782"/>
      <c r="AH141" s="782"/>
      <c r="AI141" s="782"/>
      <c r="AJ141" s="783"/>
      <c r="AK141" s="783"/>
      <c r="AL141" s="778"/>
      <c r="AM141" s="778"/>
      <c r="AN141" s="778"/>
      <c r="AO141" s="778"/>
      <c r="AP141" s="782"/>
      <c r="AQ141" s="782"/>
      <c r="AR141" s="783"/>
      <c r="AS141" s="783"/>
      <c r="AT141" s="784"/>
      <c r="AU141" s="784"/>
      <c r="AV141" s="784"/>
      <c r="AW141" s="784"/>
      <c r="AX141" s="782"/>
      <c r="AY141" s="782"/>
      <c r="AZ141" s="782"/>
      <c r="BA141" s="782"/>
      <c r="BB141" s="782"/>
      <c r="BC141" s="782"/>
      <c r="BD141" s="782"/>
      <c r="BE141" s="782"/>
      <c r="BF141" s="778"/>
      <c r="BG141" s="778"/>
      <c r="BH141" s="778"/>
      <c r="BI141" s="778"/>
      <c r="BJ141" s="782"/>
      <c r="BK141" s="782"/>
      <c r="BL141" s="357"/>
      <c r="BM141" s="782"/>
      <c r="BN141" s="357"/>
      <c r="BO141" s="357"/>
      <c r="BP141" s="357"/>
      <c r="BQ141" s="357"/>
      <c r="BR141" s="357"/>
    </row>
    <row r="142" spans="1:70" ht="12.75" customHeight="1" x14ac:dyDescent="0.35">
      <c r="A142" s="357"/>
      <c r="B142" s="357"/>
      <c r="C142" s="357"/>
      <c r="D142" s="357"/>
      <c r="E142" s="778"/>
      <c r="F142" s="778"/>
      <c r="G142" s="779"/>
      <c r="H142" s="778"/>
      <c r="I142" s="778"/>
      <c r="J142" s="779"/>
      <c r="K142" s="778"/>
      <c r="L142" s="778"/>
      <c r="M142" s="779"/>
      <c r="N142" s="779"/>
      <c r="O142" s="779"/>
      <c r="P142" s="779"/>
      <c r="Q142" s="778"/>
      <c r="R142" s="778"/>
      <c r="S142" s="778"/>
      <c r="T142" s="780"/>
      <c r="U142" s="357"/>
      <c r="V142" s="778"/>
      <c r="W142" s="778"/>
      <c r="X142" s="778"/>
      <c r="Y142" s="357"/>
      <c r="Z142" s="357"/>
      <c r="AA142" s="357"/>
      <c r="AB142" s="357"/>
      <c r="AC142" s="357"/>
      <c r="AD142" s="782"/>
      <c r="AE142" s="782"/>
      <c r="AF142" s="782"/>
      <c r="AG142" s="782"/>
      <c r="AH142" s="782"/>
      <c r="AI142" s="782"/>
      <c r="AJ142" s="783"/>
      <c r="AK142" s="783"/>
      <c r="AL142" s="778"/>
      <c r="AM142" s="778"/>
      <c r="AN142" s="778"/>
      <c r="AO142" s="778"/>
      <c r="AP142" s="782"/>
      <c r="AQ142" s="782"/>
      <c r="AR142" s="783"/>
      <c r="AS142" s="783"/>
      <c r="AT142" s="784"/>
      <c r="AU142" s="784"/>
      <c r="AV142" s="784"/>
      <c r="AW142" s="784"/>
      <c r="AX142" s="782"/>
      <c r="AY142" s="782"/>
      <c r="AZ142" s="782"/>
      <c r="BA142" s="782"/>
      <c r="BB142" s="782"/>
      <c r="BC142" s="782"/>
      <c r="BD142" s="782"/>
      <c r="BE142" s="782"/>
      <c r="BF142" s="778"/>
      <c r="BG142" s="778"/>
      <c r="BH142" s="778"/>
      <c r="BI142" s="778"/>
      <c r="BJ142" s="782"/>
      <c r="BK142" s="782"/>
      <c r="BL142" s="357"/>
      <c r="BM142" s="782"/>
      <c r="BN142" s="357"/>
      <c r="BO142" s="357"/>
      <c r="BP142" s="357"/>
      <c r="BQ142" s="357"/>
      <c r="BR142" s="357"/>
    </row>
    <row r="143" spans="1:70" ht="12.75" customHeight="1" x14ac:dyDescent="0.35">
      <c r="A143" s="357"/>
      <c r="B143" s="357"/>
      <c r="C143" s="357"/>
      <c r="D143" s="357"/>
      <c r="E143" s="778"/>
      <c r="F143" s="778"/>
      <c r="G143" s="779"/>
      <c r="H143" s="778"/>
      <c r="I143" s="778"/>
      <c r="J143" s="779"/>
      <c r="K143" s="778"/>
      <c r="L143" s="778"/>
      <c r="M143" s="779"/>
      <c r="N143" s="779"/>
      <c r="O143" s="779"/>
      <c r="P143" s="779"/>
      <c r="Q143" s="778"/>
      <c r="R143" s="778"/>
      <c r="S143" s="778"/>
      <c r="T143" s="780"/>
      <c r="U143" s="357"/>
      <c r="V143" s="778"/>
      <c r="W143" s="778"/>
      <c r="X143" s="778"/>
      <c r="Y143" s="357"/>
      <c r="Z143" s="357"/>
      <c r="AA143" s="357"/>
      <c r="AB143" s="357"/>
      <c r="AC143" s="357"/>
      <c r="AD143" s="782"/>
      <c r="AE143" s="782"/>
      <c r="AF143" s="782"/>
      <c r="AG143" s="782"/>
      <c r="AH143" s="782"/>
      <c r="AI143" s="782"/>
      <c r="AJ143" s="783"/>
      <c r="AK143" s="783"/>
      <c r="AL143" s="778"/>
      <c r="AM143" s="778"/>
      <c r="AN143" s="778"/>
      <c r="AO143" s="778"/>
      <c r="AP143" s="782"/>
      <c r="AQ143" s="782"/>
      <c r="AR143" s="783"/>
      <c r="AS143" s="783"/>
      <c r="AT143" s="784"/>
      <c r="AU143" s="784"/>
      <c r="AV143" s="784"/>
      <c r="AW143" s="784"/>
      <c r="AX143" s="782"/>
      <c r="AY143" s="782"/>
      <c r="AZ143" s="782"/>
      <c r="BA143" s="782"/>
      <c r="BB143" s="782"/>
      <c r="BC143" s="782"/>
      <c r="BD143" s="782"/>
      <c r="BE143" s="782"/>
      <c r="BF143" s="778"/>
      <c r="BG143" s="778"/>
      <c r="BH143" s="778"/>
      <c r="BI143" s="778"/>
      <c r="BJ143" s="782"/>
      <c r="BK143" s="782"/>
      <c r="BL143" s="357"/>
      <c r="BM143" s="782"/>
      <c r="BN143" s="357"/>
      <c r="BO143" s="357"/>
      <c r="BP143" s="357"/>
      <c r="BQ143" s="357"/>
      <c r="BR143" s="357"/>
    </row>
    <row r="144" spans="1:70" ht="12.75" customHeight="1" x14ac:dyDescent="0.35">
      <c r="A144" s="357"/>
      <c r="B144" s="357"/>
      <c r="C144" s="357"/>
      <c r="D144" s="357"/>
      <c r="E144" s="778"/>
      <c r="F144" s="778"/>
      <c r="G144" s="779"/>
      <c r="H144" s="778"/>
      <c r="I144" s="778"/>
      <c r="J144" s="779"/>
      <c r="K144" s="778"/>
      <c r="L144" s="778"/>
      <c r="M144" s="779"/>
      <c r="N144" s="779"/>
      <c r="O144" s="779"/>
      <c r="P144" s="779"/>
      <c r="Q144" s="778"/>
      <c r="R144" s="778"/>
      <c r="S144" s="778"/>
      <c r="T144" s="780"/>
      <c r="U144" s="357"/>
      <c r="V144" s="778"/>
      <c r="W144" s="778"/>
      <c r="X144" s="778"/>
      <c r="Y144" s="357"/>
      <c r="Z144" s="357"/>
      <c r="AA144" s="357"/>
      <c r="AB144" s="357"/>
      <c r="AC144" s="357"/>
      <c r="AD144" s="782"/>
      <c r="AE144" s="782"/>
      <c r="AF144" s="782"/>
      <c r="AG144" s="782"/>
      <c r="AH144" s="782"/>
      <c r="AI144" s="782"/>
      <c r="AJ144" s="783"/>
      <c r="AK144" s="783"/>
      <c r="AL144" s="778"/>
      <c r="AM144" s="778"/>
      <c r="AN144" s="778"/>
      <c r="AO144" s="778"/>
      <c r="AP144" s="782"/>
      <c r="AQ144" s="782"/>
      <c r="AR144" s="783"/>
      <c r="AS144" s="783"/>
      <c r="AT144" s="784"/>
      <c r="AU144" s="784"/>
      <c r="AV144" s="784"/>
      <c r="AW144" s="784"/>
      <c r="AX144" s="782"/>
      <c r="AY144" s="782"/>
      <c r="AZ144" s="782"/>
      <c r="BA144" s="782"/>
      <c r="BB144" s="782"/>
      <c r="BC144" s="782"/>
      <c r="BD144" s="782"/>
      <c r="BE144" s="782"/>
      <c r="BF144" s="778"/>
      <c r="BG144" s="778"/>
      <c r="BH144" s="778"/>
      <c r="BI144" s="778"/>
      <c r="BJ144" s="782"/>
      <c r="BK144" s="782"/>
      <c r="BL144" s="357"/>
      <c r="BM144" s="782"/>
      <c r="BN144" s="357"/>
      <c r="BO144" s="357"/>
      <c r="BP144" s="357"/>
      <c r="BQ144" s="357"/>
      <c r="BR144" s="357"/>
    </row>
    <row r="145" spans="1:70" ht="12.75" customHeight="1" x14ac:dyDescent="0.35">
      <c r="A145" s="357"/>
      <c r="B145" s="357"/>
      <c r="C145" s="357"/>
      <c r="D145" s="357"/>
      <c r="E145" s="778"/>
      <c r="F145" s="778"/>
      <c r="G145" s="779"/>
      <c r="H145" s="778"/>
      <c r="I145" s="778"/>
      <c r="J145" s="779"/>
      <c r="K145" s="778"/>
      <c r="L145" s="778"/>
      <c r="M145" s="779"/>
      <c r="N145" s="779"/>
      <c r="O145" s="779"/>
      <c r="P145" s="779"/>
      <c r="Q145" s="778"/>
      <c r="R145" s="778"/>
      <c r="S145" s="778"/>
      <c r="T145" s="780"/>
      <c r="U145" s="357"/>
      <c r="V145" s="778"/>
      <c r="W145" s="778"/>
      <c r="X145" s="778"/>
      <c r="Y145" s="357"/>
      <c r="Z145" s="357"/>
      <c r="AA145" s="357"/>
      <c r="AB145" s="357"/>
      <c r="AC145" s="357"/>
      <c r="AD145" s="782"/>
      <c r="AE145" s="782"/>
      <c r="AF145" s="782"/>
      <c r="AG145" s="782"/>
      <c r="AH145" s="782"/>
      <c r="AI145" s="782"/>
      <c r="AJ145" s="783"/>
      <c r="AK145" s="783"/>
      <c r="AL145" s="778"/>
      <c r="AM145" s="778"/>
      <c r="AN145" s="778"/>
      <c r="AO145" s="778"/>
      <c r="AP145" s="782"/>
      <c r="AQ145" s="782"/>
      <c r="AR145" s="783"/>
      <c r="AS145" s="783"/>
      <c r="AT145" s="784"/>
      <c r="AU145" s="784"/>
      <c r="AV145" s="784"/>
      <c r="AW145" s="784"/>
      <c r="AX145" s="782"/>
      <c r="AY145" s="782"/>
      <c r="AZ145" s="782"/>
      <c r="BA145" s="782"/>
      <c r="BB145" s="782"/>
      <c r="BC145" s="782"/>
      <c r="BD145" s="782"/>
      <c r="BE145" s="782"/>
      <c r="BF145" s="778"/>
      <c r="BG145" s="778"/>
      <c r="BH145" s="778"/>
      <c r="BI145" s="778"/>
      <c r="BJ145" s="782"/>
      <c r="BK145" s="782"/>
      <c r="BL145" s="357"/>
      <c r="BM145" s="782"/>
      <c r="BN145" s="357"/>
      <c r="BO145" s="357"/>
      <c r="BP145" s="357"/>
      <c r="BQ145" s="357"/>
      <c r="BR145" s="357"/>
    </row>
    <row r="146" spans="1:70" ht="12.75" customHeight="1" x14ac:dyDescent="0.35">
      <c r="A146" s="357"/>
      <c r="B146" s="357"/>
      <c r="C146" s="357"/>
      <c r="D146" s="357"/>
      <c r="E146" s="778"/>
      <c r="F146" s="778"/>
      <c r="G146" s="779"/>
      <c r="H146" s="778"/>
      <c r="I146" s="778"/>
      <c r="J146" s="779"/>
      <c r="K146" s="778"/>
      <c r="L146" s="778"/>
      <c r="M146" s="779"/>
      <c r="N146" s="779"/>
      <c r="O146" s="779"/>
      <c r="P146" s="779"/>
      <c r="Q146" s="778"/>
      <c r="R146" s="778"/>
      <c r="S146" s="778"/>
      <c r="T146" s="780"/>
      <c r="U146" s="357"/>
      <c r="V146" s="778"/>
      <c r="W146" s="778"/>
      <c r="X146" s="778"/>
      <c r="Y146" s="357"/>
      <c r="Z146" s="357"/>
      <c r="AA146" s="357"/>
      <c r="AB146" s="357"/>
      <c r="AC146" s="357"/>
      <c r="AD146" s="782"/>
      <c r="AE146" s="782"/>
      <c r="AF146" s="782"/>
      <c r="AG146" s="782"/>
      <c r="AH146" s="782"/>
      <c r="AI146" s="782"/>
      <c r="AJ146" s="783"/>
      <c r="AK146" s="783"/>
      <c r="AL146" s="778"/>
      <c r="AM146" s="778"/>
      <c r="AN146" s="778"/>
      <c r="AO146" s="778"/>
      <c r="AP146" s="782"/>
      <c r="AQ146" s="782"/>
      <c r="AR146" s="783"/>
      <c r="AS146" s="783"/>
      <c r="AT146" s="784"/>
      <c r="AU146" s="784"/>
      <c r="AV146" s="784"/>
      <c r="AW146" s="784"/>
      <c r="AX146" s="782"/>
      <c r="AY146" s="782"/>
      <c r="AZ146" s="782"/>
      <c r="BA146" s="782"/>
      <c r="BB146" s="782"/>
      <c r="BC146" s="782"/>
      <c r="BD146" s="782"/>
      <c r="BE146" s="782"/>
      <c r="BF146" s="778"/>
      <c r="BG146" s="778"/>
      <c r="BH146" s="778"/>
      <c r="BI146" s="778"/>
      <c r="BJ146" s="782"/>
      <c r="BK146" s="782"/>
      <c r="BL146" s="357"/>
      <c r="BM146" s="782"/>
      <c r="BN146" s="357"/>
      <c r="BO146" s="357"/>
      <c r="BP146" s="357"/>
      <c r="BQ146" s="357"/>
      <c r="BR146" s="357"/>
    </row>
  </sheetData>
  <mergeCells count="37">
    <mergeCell ref="A134:C134"/>
    <mergeCell ref="BM5:BM6"/>
    <mergeCell ref="BN5:BN6"/>
    <mergeCell ref="BO5:BO6"/>
    <mergeCell ref="BP5:BP6"/>
    <mergeCell ref="Z5:AC5"/>
    <mergeCell ref="AD5:AG5"/>
    <mergeCell ref="AH5:AK5"/>
    <mergeCell ref="AL5:AO5"/>
    <mergeCell ref="AP5:AS5"/>
    <mergeCell ref="AT5:AW5"/>
    <mergeCell ref="P5:S5"/>
    <mergeCell ref="T5:T6"/>
    <mergeCell ref="U5:U6"/>
    <mergeCell ref="V5:V6"/>
    <mergeCell ref="W5:W6"/>
    <mergeCell ref="BQ5:BQ6"/>
    <mergeCell ref="BR5:BR6"/>
    <mergeCell ref="AX5:BA5"/>
    <mergeCell ref="BB5:BE5"/>
    <mergeCell ref="BF5:BI5"/>
    <mergeCell ref="BJ5:BJ6"/>
    <mergeCell ref="BK5:BK6"/>
    <mergeCell ref="BL5:BL6"/>
    <mergeCell ref="X5:X6"/>
    <mergeCell ref="A5:A6"/>
    <mergeCell ref="B5:B6"/>
    <mergeCell ref="C5:C6"/>
    <mergeCell ref="D5:G5"/>
    <mergeCell ref="H5:K5"/>
    <mergeCell ref="L5:O5"/>
    <mergeCell ref="BT4:BW4"/>
    <mergeCell ref="A1:BR1"/>
    <mergeCell ref="A2:BR2"/>
    <mergeCell ref="A3:BR3"/>
    <mergeCell ref="C4:Y4"/>
    <mergeCell ref="Z4:BS4"/>
  </mergeCells>
  <pageMargins left="0.7" right="0.7" top="0.75" bottom="0.75" header="0.3" footer="0.3"/>
  <pageSetup orientation="portrait" verticalDpi="597"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R32"/>
  <sheetViews>
    <sheetView topLeftCell="A13" workbookViewId="0">
      <selection sqref="A1:P1"/>
    </sheetView>
  </sheetViews>
  <sheetFormatPr baseColWidth="10" defaultColWidth="11.453125" defaultRowHeight="14.5" x14ac:dyDescent="0.35"/>
  <cols>
    <col min="1" max="1" width="3.54296875" style="359" bestFit="1" customWidth="1"/>
    <col min="2" max="2" width="62.453125" style="359" customWidth="1"/>
    <col min="3" max="6" width="11.26953125" style="359" customWidth="1"/>
    <col min="7" max="7" width="3.54296875" style="359" customWidth="1"/>
    <col min="8" max="8" width="23.453125" style="359" customWidth="1"/>
    <col min="9" max="10" width="14.453125" style="359" customWidth="1"/>
    <col min="11" max="11" width="4.26953125" style="359" customWidth="1"/>
    <col min="12" max="12" width="15" style="359" customWidth="1"/>
    <col min="13" max="14" width="22.453125" style="359" customWidth="1"/>
    <col min="15" max="15" width="1.81640625" style="359" customWidth="1"/>
    <col min="16" max="16384" width="11.453125" style="359"/>
  </cols>
  <sheetData>
    <row r="1" spans="1:18" s="357" customFormat="1" ht="99" customHeight="1" thickBot="1" x14ac:dyDescent="0.4">
      <c r="A1" s="935"/>
      <c r="B1" s="936"/>
      <c r="C1" s="936"/>
      <c r="D1" s="936"/>
      <c r="E1" s="936"/>
      <c r="F1" s="936"/>
      <c r="G1" s="936"/>
      <c r="H1" s="936"/>
      <c r="I1" s="936"/>
      <c r="J1" s="936"/>
      <c r="K1" s="936"/>
      <c r="L1" s="936"/>
      <c r="M1" s="936"/>
      <c r="N1" s="936"/>
      <c r="O1" s="936"/>
      <c r="P1" s="937"/>
      <c r="Q1" s="359"/>
      <c r="R1" s="359"/>
    </row>
    <row r="2" spans="1:18" s="358" customFormat="1" ht="16" thickBot="1" x14ac:dyDescent="0.4">
      <c r="A2" s="943"/>
      <c r="B2" s="944"/>
      <c r="C2" s="944"/>
      <c r="D2" s="944"/>
      <c r="E2" s="944"/>
      <c r="F2" s="944"/>
      <c r="G2" s="944"/>
      <c r="H2" s="944"/>
      <c r="I2" s="944"/>
      <c r="J2" s="944"/>
      <c r="K2" s="944"/>
      <c r="L2" s="944"/>
      <c r="M2" s="944"/>
      <c r="N2" s="944"/>
      <c r="O2" s="944"/>
      <c r="P2" s="945"/>
      <c r="Q2" s="359"/>
      <c r="R2" s="359"/>
    </row>
    <row r="3" spans="1:18" s="358" customFormat="1" ht="16" thickBot="1" x14ac:dyDescent="0.4">
      <c r="A3" s="938" t="s">
        <v>583</v>
      </c>
      <c r="B3" s="939"/>
      <c r="C3" s="939"/>
      <c r="D3" s="939"/>
      <c r="E3" s="939"/>
      <c r="F3" s="939"/>
      <c r="G3" s="939"/>
      <c r="H3" s="939"/>
      <c r="I3" s="939"/>
      <c r="J3" s="939"/>
      <c r="K3" s="939"/>
      <c r="L3" s="939"/>
      <c r="M3" s="939"/>
      <c r="N3" s="939"/>
      <c r="O3" s="939"/>
      <c r="P3" s="940"/>
      <c r="Q3" s="359"/>
      <c r="R3" s="359"/>
    </row>
    <row r="4" spans="1:18" s="358" customFormat="1" ht="30.75" customHeight="1" thickBot="1" x14ac:dyDescent="0.4">
      <c r="A4" s="941" t="s">
        <v>584</v>
      </c>
      <c r="B4" s="942"/>
      <c r="C4" s="482"/>
      <c r="D4" s="483" t="str">
        <f>+'Datos Generales'!C6</f>
        <v>2024-II</v>
      </c>
      <c r="E4" s="483"/>
      <c r="F4" s="483"/>
      <c r="G4" s="483"/>
      <c r="H4" s="483"/>
      <c r="I4" s="483"/>
      <c r="J4" s="483"/>
      <c r="K4" s="483"/>
      <c r="L4" s="484"/>
      <c r="M4" s="484"/>
      <c r="N4" s="484"/>
      <c r="O4" s="484"/>
      <c r="P4" s="485"/>
      <c r="Q4" s="359"/>
      <c r="R4" s="359"/>
    </row>
    <row r="5" spans="1:18" ht="30" customHeight="1" x14ac:dyDescent="0.35">
      <c r="A5" s="342" t="s">
        <v>585</v>
      </c>
      <c r="B5" s="342" t="s">
        <v>586</v>
      </c>
      <c r="C5" s="343" t="s">
        <v>587</v>
      </c>
      <c r="D5" s="343" t="s">
        <v>588</v>
      </c>
      <c r="E5" s="343" t="s">
        <v>589</v>
      </c>
      <c r="F5" s="343" t="s">
        <v>590</v>
      </c>
      <c r="H5" s="340" t="s">
        <v>591</v>
      </c>
      <c r="I5" s="340" t="s">
        <v>592</v>
      </c>
      <c r="J5" s="340" t="s">
        <v>593</v>
      </c>
      <c r="L5" s="341" t="s">
        <v>594</v>
      </c>
      <c r="M5" s="341" t="s">
        <v>595</v>
      </c>
      <c r="N5" s="344" t="s">
        <v>593</v>
      </c>
      <c r="O5" s="346" t="s">
        <v>596</v>
      </c>
      <c r="P5" s="345"/>
    </row>
    <row r="6" spans="1:18" ht="45" customHeight="1" x14ac:dyDescent="0.35">
      <c r="A6" s="468" t="s">
        <v>597</v>
      </c>
      <c r="B6" s="469" t="s">
        <v>1</v>
      </c>
      <c r="C6" s="475">
        <f ca="1">+'1POMCAS'!G100</f>
        <v>1</v>
      </c>
      <c r="D6" s="475" t="str">
        <f ca="1">+'1POMCAS'!H100</f>
        <v>N.A.</v>
      </c>
      <c r="E6" s="475" t="str">
        <f ca="1">+'1POMCAS'!I100</f>
        <v>N.A.</v>
      </c>
      <c r="F6" s="475" t="str">
        <f ca="1">+'1POMCAS'!J100</f>
        <v>N.A.</v>
      </c>
      <c r="H6" s="470">
        <f>'1POMCAS'!F10</f>
        <v>0</v>
      </c>
      <c r="I6" s="470" t="str">
        <f>+'1POMCAS'!E12</f>
        <v xml:space="preserve">Programa 3205 Ordenamiento ambiental territorial - Proyecto 320501 Planificación territorial y ambiental para un desarrollo sostenible. Este indicador está relacionado con una actividad: Formular y/o ajustar los PMAM. </v>
      </c>
      <c r="J6" s="470">
        <f>+'1POMCAS'!E13</f>
        <v>0</v>
      </c>
      <c r="L6" s="471">
        <f t="shared" ref="L6:L32" ca="1" si="0">IF(ISNUMBER(D6),"",H6)</f>
        <v>0</v>
      </c>
      <c r="M6" s="471" t="str">
        <f t="shared" ref="M6:M32" si="1">IF(ISNUMBER(I6),"",I6)</f>
        <v xml:space="preserve">Programa 3205 Ordenamiento ambiental territorial - Proyecto 320501 Planificación territorial y ambiental para un desarrollo sostenible. Este indicador está relacionado con una actividad: Formular y/o ajustar los PMAM. </v>
      </c>
      <c r="N6" s="472" t="str">
        <f t="shared" ref="N6:N32" si="2">IF(ISNUMBER(J6),"",J6)</f>
        <v/>
      </c>
      <c r="O6" s="473" t="s">
        <v>596</v>
      </c>
      <c r="P6" s="474"/>
    </row>
    <row r="7" spans="1:18" ht="120" x14ac:dyDescent="0.35">
      <c r="A7" s="468" t="s">
        <v>598</v>
      </c>
      <c r="B7" s="469" t="s">
        <v>3</v>
      </c>
      <c r="C7" s="476">
        <f>+'2PORH'!E23</f>
        <v>1</v>
      </c>
      <c r="D7" s="476">
        <f>+'2PORH'!F23</f>
        <v>0</v>
      </c>
      <c r="E7" s="476">
        <f>+'2PORH'!G23</f>
        <v>0</v>
      </c>
      <c r="F7" s="476">
        <f>+'2PORH'!H23</f>
        <v>0</v>
      </c>
      <c r="H7" s="470" t="str">
        <f>+'2PORH'!F10</f>
        <v/>
      </c>
      <c r="I7" s="470" t="str">
        <f>+'2PORH'!E12</f>
        <v>Programa 3203 Gestión integral del recurso hídrico - Proyecto 320301 Administración del recurso hídrico. Este indicador está relacionado con una actividad: Formular, adoptar, realizar seguimiento, evaluar y/o actualizar los Planes de Ordenación del Recurso Hídrico - PORH</v>
      </c>
      <c r="J7" s="470" t="str">
        <f>+'2PORH'!E13</f>
        <v xml:space="preserve">La Corporación en la vigencia 2024 inició  la Formulación del PORH Rio Fortalecillas  (Diagnóstico: Declaratoria y caracterización. Censo de Usuarios) - Meta: 15% - Avance: 22% del PORH.
</v>
      </c>
      <c r="L7" s="471" t="str">
        <f t="shared" si="0"/>
        <v/>
      </c>
      <c r="M7" s="471" t="str">
        <f t="shared" si="1"/>
        <v>Programa 3203 Gestión integral del recurso hídrico - Proyecto 320301 Administración del recurso hídrico. Este indicador está relacionado con una actividad: Formular, adoptar, realizar seguimiento, evaluar y/o actualizar los Planes de Ordenación del Recurso Hídrico - PORH</v>
      </c>
      <c r="N7" s="472" t="str">
        <f t="shared" si="2"/>
        <v xml:space="preserve">La Corporación en la vigencia 2024 inició  la Formulación del PORH Rio Fortalecillas  (Diagnóstico: Declaratoria y caracterización. Censo de Usuarios) - Meta: 15% - Avance: 22% del PORH.
</v>
      </c>
      <c r="O7" s="473" t="s">
        <v>596</v>
      </c>
      <c r="P7" s="474"/>
    </row>
    <row r="8" spans="1:18" ht="168" x14ac:dyDescent="0.35">
      <c r="A8" s="468" t="s">
        <v>599</v>
      </c>
      <c r="B8" s="478" t="s">
        <v>5</v>
      </c>
      <c r="C8" s="475">
        <f>+'3PSMV'!E22</f>
        <v>1</v>
      </c>
      <c r="D8" s="475" t="str">
        <f>+'3PSMV'!F22</f>
        <v>N.A.</v>
      </c>
      <c r="E8" s="475" t="str">
        <f>+'3PSMV'!G22</f>
        <v>N.A.</v>
      </c>
      <c r="F8" s="475" t="str">
        <f>+'3PSMV'!H22</f>
        <v>N.A.</v>
      </c>
      <c r="H8" s="470" t="str">
        <f>+'3PSMV'!F10</f>
        <v/>
      </c>
      <c r="I8" s="470" t="str">
        <f>+'3PSMV'!E12</f>
        <v>Programa 3299 Fortalecimiento de la gestión y dirección del Sector Ambiente y Desarrollo Sostenible - Proyecto 329902 Control a la correcta utilización de los recursos naturales renovables. Este indicador está relacionado con una actividad: Acciones para el seguimiento a  Planes de Saneamiento y Manejo de Vertimientos –PSMV</v>
      </c>
      <c r="J8" s="470" t="str">
        <f>+'3PSMV'!E13</f>
        <v>Se realizó seguimiento por parte de cada Dirección Territorial, al 100% de PSMVs vigentes en la jurisdicción de la CAM.  Durante la vigencia se realizó el seguimiento a las 37 cabeceras municipales del departamento, 18 presentan aprobación de los Planes de Saneamiento y Manejo de Vertimiento – PSMV. Así mismo se realizaron serguimientos a los PSMVs aprobados en 10 centros poblados.</v>
      </c>
      <c r="L8" s="471" t="str">
        <f t="shared" si="0"/>
        <v/>
      </c>
      <c r="M8" s="471" t="str">
        <f t="shared" si="1"/>
        <v>Programa 3299 Fortalecimiento de la gestión y dirección del Sector Ambiente y Desarrollo Sostenible - Proyecto 329902 Control a la correcta utilización de los recursos naturales renovables. Este indicador está relacionado con una actividad: Acciones para el seguimiento a  Planes de Saneamiento y Manejo de Vertimientos –PSMV</v>
      </c>
      <c r="N8" s="472" t="str">
        <f t="shared" si="2"/>
        <v>Se realizó seguimiento por parte de cada Dirección Territorial, al 100% de PSMVs vigentes en la jurisdicción de la CAM.  Durante la vigencia se realizó el seguimiento a las 37 cabeceras municipales del departamento, 18 presentan aprobación de los Planes de Saneamiento y Manejo de Vertimiento – PSMV. Así mismo se realizaron serguimientos a los PSMVs aprobados en 10 centros poblados.</v>
      </c>
      <c r="O8" s="473" t="s">
        <v>596</v>
      </c>
      <c r="P8" s="474"/>
    </row>
    <row r="9" spans="1:18" ht="96" x14ac:dyDescent="0.35">
      <c r="A9" s="468" t="s">
        <v>600</v>
      </c>
      <c r="B9" s="478" t="s">
        <v>7</v>
      </c>
      <c r="C9" s="475" t="str">
        <f>+'4UsoAguas'!E23</f>
        <v>N.A.</v>
      </c>
      <c r="D9" s="475">
        <f>+'4UsoAguas'!F23</f>
        <v>0</v>
      </c>
      <c r="E9" s="475" t="str">
        <f>+'4UsoAguas'!G23</f>
        <v>N.A.</v>
      </c>
      <c r="F9" s="475">
        <f>+'4UsoAguas'!H23</f>
        <v>0</v>
      </c>
      <c r="H9" s="470" t="str">
        <f>+'4UsoAguas'!F10</f>
        <v/>
      </c>
      <c r="I9" s="470" t="str">
        <f>+'4UsoAguas'!E12</f>
        <v>Programa 3203 Gestión integral del recurso hídrico - Proyecto 320301 Administración del recurso hídrico.  Este indicador está relacionado con una actividad: Actualización de la reglamentación de las fuentes hídricas</v>
      </c>
      <c r="J9" s="470" t="str">
        <f>+'4UsoAguas'!E13</f>
        <v xml:space="preserve">La Corporación en la vigencia 2025 iniciará  la reglamentación del Rio Fortalecillas.
</v>
      </c>
      <c r="L9" s="471" t="str">
        <f t="shared" si="0"/>
        <v/>
      </c>
      <c r="M9" s="471" t="str">
        <f t="shared" si="1"/>
        <v>Programa 3203 Gestión integral del recurso hídrico - Proyecto 320301 Administración del recurso hídrico.  Este indicador está relacionado con una actividad: Actualización de la reglamentación de las fuentes hídricas</v>
      </c>
      <c r="N9" s="472" t="str">
        <f t="shared" si="2"/>
        <v xml:space="preserve">La Corporación en la vigencia 2025 iniciará  la reglamentación del Rio Fortalecillas.
</v>
      </c>
      <c r="O9" s="473" t="s">
        <v>596</v>
      </c>
      <c r="P9" s="474"/>
    </row>
    <row r="10" spans="1:18" ht="132" x14ac:dyDescent="0.35">
      <c r="A10" s="468" t="s">
        <v>601</v>
      </c>
      <c r="B10" s="478" t="s">
        <v>9</v>
      </c>
      <c r="C10" s="475">
        <f>+'5PUEAA'!E22</f>
        <v>0.87279954571266327</v>
      </c>
      <c r="D10" s="475" t="str">
        <f>+'5PUEAA'!F22</f>
        <v>N.A.</v>
      </c>
      <c r="E10" s="475" t="str">
        <f>+'5PUEAA'!G22</f>
        <v>N.A.</v>
      </c>
      <c r="F10" s="475" t="str">
        <f>+'5PUEAA'!H22</f>
        <v>N.A.</v>
      </c>
      <c r="H10" s="470" t="str">
        <f>+'5PUEAA'!F10</f>
        <v/>
      </c>
      <c r="I10" s="470" t="str">
        <f>+'5PUEAA'!E12</f>
        <v>Programa 3203 Gestión integral del recurso hídrico - Proyecto 320301 Administración del recurso hídrico.  
Programa 3299 Fortalecimiento de la gestión y dirección del Sector Ambiente y Desarrollo Sostenible - Proyecto 329902 Control a la correcta utilización de los recursos naturales renovables</v>
      </c>
      <c r="J10" s="470">
        <f>+'5PUEAA'!E13</f>
        <v>0</v>
      </c>
      <c r="L10" s="471" t="str">
        <f t="shared" si="0"/>
        <v/>
      </c>
      <c r="M10" s="471" t="str">
        <f t="shared" si="1"/>
        <v>Programa 3203 Gestión integral del recurso hídrico - Proyecto 320301 Administración del recurso hídrico.  
Programa 3299 Fortalecimiento de la gestión y dirección del Sector Ambiente y Desarrollo Sostenible - Proyecto 329902 Control a la correcta utilización de los recursos naturales renovables</v>
      </c>
      <c r="N10" s="472" t="str">
        <f t="shared" si="2"/>
        <v/>
      </c>
      <c r="O10" s="473" t="s">
        <v>596</v>
      </c>
      <c r="P10" s="474"/>
    </row>
    <row r="11" spans="1:18" ht="120" x14ac:dyDescent="0.35">
      <c r="A11" s="468" t="s">
        <v>602</v>
      </c>
      <c r="B11" s="469" t="s">
        <v>11</v>
      </c>
      <c r="C11" s="475">
        <f>+'6POMCASejec'!E27</f>
        <v>1</v>
      </c>
      <c r="D11" s="475" t="str">
        <f>+'6POMCASejec'!F27</f>
        <v>N.A.</v>
      </c>
      <c r="E11" s="475" t="str">
        <f>+'6POMCASejec'!G27</f>
        <v>N.A.</v>
      </c>
      <c r="F11" s="475" t="str">
        <f>+'6POMCASejec'!H27</f>
        <v>N.A.</v>
      </c>
      <c r="H11" s="470" t="str">
        <f>+'6POMCASejec'!F10</f>
        <v/>
      </c>
      <c r="I11" s="470" t="str">
        <f>+'6POMCASejec'!E12</f>
        <v>Programa 3203 Gestión Integral del recurso hídrico - Proyecto 320302Protección y  Conservación de Cuencas Abastecedoras. Este indicador está relacionado con una actividad: Ejecución de acciones relacionadas con la implementación de los Planes de Manejo (POMCAS y PMAM)</v>
      </c>
      <c r="J11" s="470">
        <f>+'6POMCASejec'!E13</f>
        <v>0</v>
      </c>
      <c r="L11" s="471" t="str">
        <f t="shared" si="0"/>
        <v/>
      </c>
      <c r="M11" s="471" t="str">
        <f t="shared" si="1"/>
        <v>Programa 3203 Gestión Integral del recurso hídrico - Proyecto 320302Protección y  Conservación de Cuencas Abastecedoras. Este indicador está relacionado con una actividad: Ejecución de acciones relacionadas con la implementación de los Planes de Manejo (POMCAS y PMAM)</v>
      </c>
      <c r="N11" s="472" t="str">
        <f t="shared" si="2"/>
        <v/>
      </c>
      <c r="O11" s="473" t="s">
        <v>596</v>
      </c>
      <c r="P11" s="474"/>
    </row>
    <row r="12" spans="1:18" ht="192" x14ac:dyDescent="0.35">
      <c r="A12" s="468" t="s">
        <v>603</v>
      </c>
      <c r="B12" s="469" t="s">
        <v>13</v>
      </c>
      <c r="C12" s="475">
        <f>+'7Clima'!E19</f>
        <v>1</v>
      </c>
      <c r="D12" s="475" t="str">
        <f>+'7Clima'!F19</f>
        <v>N.A.</v>
      </c>
      <c r="E12" s="475" t="str">
        <f>+'7Clima'!G19</f>
        <v>N.A.</v>
      </c>
      <c r="F12" s="475" t="str">
        <f>+'7Clima'!H19</f>
        <v>N.A.</v>
      </c>
      <c r="H12" s="470" t="str">
        <f>+'7Clima'!F10</f>
        <v/>
      </c>
      <c r="I12" s="470" t="str">
        <f>+'7Clima'!E12</f>
        <v>Programa 3206 Gestión del cambio climático para un desarrollo bajo en carbono y resiliente al clima - Proyecto 320601 Huila territorio climáticamente inteligente. Este indicador está relacionado con dos actividades: 1. Asesorar a los entes territoriales en la incorporación del componente de Cambio Climático en los instrumentos de planificación. 2. Actualizar el Plan de Cambio Climático Huila 2050, conforme a lo señalado en la Ley 1931 de 2018.</v>
      </c>
      <c r="J12" s="470">
        <f>+'7Clima'!E13</f>
        <v>0</v>
      </c>
      <c r="L12" s="471" t="str">
        <f t="shared" si="0"/>
        <v/>
      </c>
      <c r="M12" s="471" t="str">
        <f t="shared" si="1"/>
        <v>Programa 3206 Gestión del cambio climático para un desarrollo bajo en carbono y resiliente al clima - Proyecto 320601 Huila territorio climáticamente inteligente. Este indicador está relacionado con dos actividades: 1. Asesorar a los entes territoriales en la incorporación del componente de Cambio Climático en los instrumentos de planificación. 2. Actualizar el Plan de Cambio Climático Huila 2050, conforme a lo señalado en la Ley 1931 de 2018.</v>
      </c>
      <c r="N12" s="472" t="str">
        <f t="shared" si="2"/>
        <v/>
      </c>
      <c r="O12" s="473" t="s">
        <v>596</v>
      </c>
      <c r="P12" s="474"/>
    </row>
    <row r="13" spans="1:18" ht="108" x14ac:dyDescent="0.35">
      <c r="A13" s="468" t="s">
        <v>604</v>
      </c>
      <c r="B13" s="469" t="s">
        <v>15</v>
      </c>
      <c r="C13" s="475">
        <f>+'8Suelo'!E19</f>
        <v>1</v>
      </c>
      <c r="D13" s="475">
        <f>+'8Suelo'!F19</f>
        <v>0</v>
      </c>
      <c r="E13" s="475">
        <f>+'8Suelo'!G19</f>
        <v>0</v>
      </c>
      <c r="F13" s="475">
        <f>+'8Suelo'!H19</f>
        <v>0</v>
      </c>
      <c r="H13" s="470" t="str">
        <f>+'8Suelo'!F10</f>
        <v/>
      </c>
      <c r="I13" s="470" t="str">
        <f>+'8Suelo'!E12</f>
        <v xml:space="preserve">Programa 3203 Gestión integral del recurso hídrico Proyecto 320302 Protección y conservación de cuencas abastecedoras. Este indicador está relacionado con una actividad: 1. Recuperación y rehabilitación de suelos degradados </v>
      </c>
      <c r="J13" s="470">
        <f>+'8Suelo'!E13</f>
        <v>0</v>
      </c>
      <c r="L13" s="471" t="str">
        <f t="shared" si="0"/>
        <v/>
      </c>
      <c r="M13" s="471" t="str">
        <f t="shared" si="1"/>
        <v xml:space="preserve">Programa 3203 Gestión integral del recurso hídrico Proyecto 320302 Protección y conservación de cuencas abastecedoras. Este indicador está relacionado con una actividad: 1. Recuperación y rehabilitación de suelos degradados </v>
      </c>
      <c r="N13" s="472" t="str">
        <f t="shared" si="2"/>
        <v/>
      </c>
      <c r="O13" s="473" t="s">
        <v>596</v>
      </c>
      <c r="P13" s="474"/>
    </row>
    <row r="14" spans="1:18" ht="96" x14ac:dyDescent="0.35">
      <c r="A14" s="468" t="s">
        <v>605</v>
      </c>
      <c r="B14" s="469" t="s">
        <v>17</v>
      </c>
      <c r="C14" s="475" t="str">
        <f>+'9RUNAP'!E96</f>
        <v>N.A.</v>
      </c>
      <c r="D14" s="475" t="str">
        <f>+'9RUNAP'!F96</f>
        <v>N.A.</v>
      </c>
      <c r="E14" s="475" t="str">
        <f>+'9RUNAP'!G96</f>
        <v>N.A.</v>
      </c>
      <c r="F14" s="475" t="str">
        <f>+'9RUNAP'!H96</f>
        <v>N.A.</v>
      </c>
      <c r="H14" s="470" t="str">
        <f>+'9RUNAP'!F11</f>
        <v>Acuerdo N° 006 del 30 de mayo de 2024</v>
      </c>
      <c r="I14" s="470">
        <f>+'9RUNAP'!E13</f>
        <v>0</v>
      </c>
      <c r="J14" s="470" t="str">
        <f>+'9RUNAP'!E14</f>
        <v>Para el presente cuatrienio 2024-2027 la CAM no ha considerado prioritario nuevas declaratoria y enfocará sus acciones en la administración de las Áreas Protegidas ya declaradas y en la ejecución de sus planes de manejo ambiental.</v>
      </c>
      <c r="L14" s="471" t="str">
        <f t="shared" si="0"/>
        <v>Acuerdo N° 006 del 30 de mayo de 2024</v>
      </c>
      <c r="M14" s="471" t="str">
        <f t="shared" si="1"/>
        <v/>
      </c>
      <c r="N14" s="472" t="str">
        <f t="shared" si="2"/>
        <v>Para el presente cuatrienio 2024-2027 la CAM no ha considerado prioritario nuevas declaratoria y enfocará sus acciones en la administración de las Áreas Protegidas ya declaradas y en la ejecución de sus planes de manejo ambiental.</v>
      </c>
      <c r="O14" s="473" t="s">
        <v>596</v>
      </c>
      <c r="P14" s="474"/>
    </row>
    <row r="15" spans="1:18" ht="192" x14ac:dyDescent="0.35">
      <c r="A15" s="468" t="s">
        <v>606</v>
      </c>
      <c r="B15" s="469" t="s">
        <v>19</v>
      </c>
      <c r="C15" s="475" t="str">
        <f>+'10Paramos'!F20</f>
        <v>N.A.</v>
      </c>
      <c r="D15" s="475">
        <f>+'10Paramos'!G20</f>
        <v>0</v>
      </c>
      <c r="E15" s="475">
        <f>+'10Paramos'!H20</f>
        <v>0</v>
      </c>
      <c r="F15" s="475">
        <f>+'10Paramos'!I20</f>
        <v>0</v>
      </c>
      <c r="H15" s="470" t="str">
        <f>'10Paramos'!F10</f>
        <v/>
      </c>
      <c r="I15" s="470" t="str">
        <f>'10Paramos'!E12</f>
        <v xml:space="preserve">Programa 3205 Ordenamiento ambiental territorial - Proyecto 320501 Planificación territorial y ambiental para un desarrollo sostenible. Este indicador está relacionado con una actividad: 1. Adoptar zonificacion y regimen de usos para complejos de páramos delimitados por el MADS con jurisdiccion en el departamento del Huila. </v>
      </c>
      <c r="J15" s="470" t="str">
        <f>'10Paramos'!E13</f>
        <v>Para la presente vigencia no hay meta proyectada, sin embargo se ha participado en mesas técnicas en el marco de la Comisión Conjunta CEERCCO, para el establecimiento de la metodología de zonificación y régimen de usos de los complejos de páramos compartidos. Se suscribió acta de conformación de la Comisión conjunta el Complejo de Páramos Puracè-Guanacas-Coconuco. Se apoya el proceso de redelimitación del Complejo Cruz verde-Sumapaz.</v>
      </c>
      <c r="L15" s="471" t="str">
        <f t="shared" si="0"/>
        <v/>
      </c>
      <c r="M15" s="471" t="str">
        <f t="shared" si="1"/>
        <v xml:space="preserve">Programa 3205 Ordenamiento ambiental territorial - Proyecto 320501 Planificación territorial y ambiental para un desarrollo sostenible. Este indicador está relacionado con una actividad: 1. Adoptar zonificacion y regimen de usos para complejos de páramos delimitados por el MADS con jurisdiccion en el departamento del Huila. </v>
      </c>
      <c r="N15" s="472" t="str">
        <f t="shared" si="2"/>
        <v>Para la presente vigencia no hay meta proyectada, sin embargo se ha participado en mesas técnicas en el marco de la Comisión Conjunta CEERCCO, para el establecimiento de la metodología de zonificación y régimen de usos de los complejos de páramos compartidos. Se suscribió acta de conformación de la Comisión conjunta el Complejo de Páramos Puracè-Guanacas-Coconuco. Se apoya el proceso de redelimitación del Complejo Cruz verde-Sumapaz.</v>
      </c>
      <c r="O15" s="473" t="s">
        <v>596</v>
      </c>
      <c r="P15" s="474"/>
    </row>
    <row r="16" spans="1:18" ht="72" x14ac:dyDescent="0.35">
      <c r="A16" s="468" t="s">
        <v>607</v>
      </c>
      <c r="B16" s="469" t="s">
        <v>20</v>
      </c>
      <c r="C16" s="475" t="e">
        <f>+'11Forest'!M34</f>
        <v>#DIV/0!</v>
      </c>
      <c r="D16" s="475" t="e">
        <f>+'11Forest'!N34</f>
        <v>#DIV/0!</v>
      </c>
      <c r="E16" s="475" t="e">
        <f>+'11Forest'!O34</f>
        <v>#DIV/0!</v>
      </c>
      <c r="F16" s="475" t="e">
        <f>+'11Forest'!P34</f>
        <v>#DIV/0!</v>
      </c>
      <c r="H16" s="470" t="str">
        <f>+'11Forest'!F10</f>
        <v>Acuerdo N° 006 del 30 de mayo de 2024</v>
      </c>
      <c r="I16" s="470">
        <f>+'11Forest'!E12</f>
        <v>0</v>
      </c>
      <c r="J16" s="470" t="str">
        <f>+'11Forest'!E13</f>
        <v>La corporación adoptó mediante Acuerdo 010 de 2018 el Plan de Ordenación Forestal con cobertura en todo el departamento del Huila y con una vigencia de 12 años.</v>
      </c>
      <c r="L16" s="471" t="str">
        <f t="shared" si="0"/>
        <v>Acuerdo N° 006 del 30 de mayo de 2024</v>
      </c>
      <c r="M16" s="471" t="str">
        <f t="shared" si="1"/>
        <v/>
      </c>
      <c r="N16" s="472" t="str">
        <f t="shared" si="2"/>
        <v>La corporación adoptó mediante Acuerdo 010 de 2018 el Plan de Ordenación Forestal con cobertura en todo el departamento del Huila y con una vigencia de 12 años.</v>
      </c>
      <c r="O16" s="473" t="s">
        <v>596</v>
      </c>
      <c r="P16" s="474"/>
    </row>
    <row r="17" spans="1:16" ht="120" x14ac:dyDescent="0.35">
      <c r="A17" s="468" t="s">
        <v>608</v>
      </c>
      <c r="B17" s="469" t="s">
        <v>21</v>
      </c>
      <c r="C17" s="475"/>
      <c r="D17" s="475"/>
      <c r="E17" s="475">
        <f>+'12PlanesAP'!D8</f>
        <v>1</v>
      </c>
      <c r="F17" s="475"/>
      <c r="H17" s="470" t="str">
        <f>+'12PlanesAP'!F10</f>
        <v/>
      </c>
      <c r="I17" s="470" t="str">
        <f>+'12PlanesAP'!E12</f>
        <v xml:space="preserve">Programa 3202 Conservación de la biodiversidad y sus servicios ecosistémicos - Proyecto 320201 Conservación y protección de áreas protegidas y ecosistemas estratégicos. Este indicador está relacionado con una actividad: 1. Ejecutar los Planes de Manejo Ambiental de las Áreas Protegidas </v>
      </c>
      <c r="J17" s="470">
        <f>+'12PlanesAP'!E13</f>
        <v>0</v>
      </c>
      <c r="L17" s="471" t="str">
        <f t="shared" si="0"/>
        <v/>
      </c>
      <c r="M17" s="471" t="str">
        <f t="shared" si="1"/>
        <v xml:space="preserve">Programa 3202 Conservación de la biodiversidad y sus servicios ecosistémicos - Proyecto 320201 Conservación y protección de áreas protegidas y ecosistemas estratégicos. Este indicador está relacionado con una actividad: 1. Ejecutar los Planes de Manejo Ambiental de las Áreas Protegidas </v>
      </c>
      <c r="N17" s="472" t="str">
        <f t="shared" si="2"/>
        <v/>
      </c>
      <c r="O17" s="473" t="s">
        <v>596</v>
      </c>
      <c r="P17" s="474"/>
    </row>
    <row r="18" spans="1:16" ht="204" x14ac:dyDescent="0.35">
      <c r="A18" s="468" t="s">
        <v>609</v>
      </c>
      <c r="B18" s="469" t="s">
        <v>22</v>
      </c>
      <c r="C18" s="475"/>
      <c r="D18" s="475"/>
      <c r="E18" s="475">
        <f>+'13Amenaz'!D8</f>
        <v>1</v>
      </c>
      <c r="F18" s="475"/>
      <c r="H18" s="470" t="str">
        <f>+'13Amenaz'!F10</f>
        <v/>
      </c>
      <c r="I18" s="470" t="str">
        <f>+'13Amenaz'!E12</f>
        <v>Programa 3202 Conservación de la biodiversidad y sus servicios ecosistémicos - Proyecto 320202 Conocimiento y monitoreo de las especies de flora y fauna silvestre. Este indicador está relacionado con tres actividades: 1.Ejecutar el plan de conservación de especies amenazadas de Flora. 2. Ejecutar el plan de conservación de especies amenazadas de Fauna. 3.  Caracterizar áreas para incrementar el conocimiento sobre la flora y la fauna silvestre del departamento</v>
      </c>
      <c r="J18" s="470">
        <f>+'13Amenaz'!E13</f>
        <v>0</v>
      </c>
      <c r="L18" s="471" t="str">
        <f t="shared" si="0"/>
        <v/>
      </c>
      <c r="M18" s="471" t="str">
        <f t="shared" si="1"/>
        <v>Programa 3202 Conservación de la biodiversidad y sus servicios ecosistémicos - Proyecto 320202 Conocimiento y monitoreo de las especies de flora y fauna silvestre. Este indicador está relacionado con tres actividades: 1.Ejecutar el plan de conservación de especies amenazadas de Flora. 2. Ejecutar el plan de conservación de especies amenazadas de Fauna. 3.  Caracterizar áreas para incrementar el conocimiento sobre la flora y la fauna silvestre del departamento</v>
      </c>
      <c r="N18" s="472" t="str">
        <f t="shared" si="2"/>
        <v/>
      </c>
      <c r="O18" s="473" t="s">
        <v>596</v>
      </c>
      <c r="P18" s="474"/>
    </row>
    <row r="19" spans="1:16" ht="144" x14ac:dyDescent="0.35">
      <c r="A19" s="468" t="s">
        <v>610</v>
      </c>
      <c r="B19" s="469" t="s">
        <v>23</v>
      </c>
      <c r="C19" s="475"/>
      <c r="D19" s="475"/>
      <c r="E19" s="475">
        <f>+'14Invasor'!D8</f>
        <v>1</v>
      </c>
      <c r="F19" s="475"/>
      <c r="H19" s="470" t="str">
        <f>+'14Invasor'!F10</f>
        <v/>
      </c>
      <c r="I19" s="470" t="str">
        <f>+'14Invasor'!E12</f>
        <v>Programa 3202 Conservación de la biodiversidad y sus servicios ecosistémicos - Proyecto 320202 Conocimiento y monitoreo de las especies de flora y fauna silvestre. Este indicador está relacionado con una actividad: 1. Adoptar medidas de manejo y control de especies exóticas invasoras priorizadas en los ecosistemas presentes en el departamento</v>
      </c>
      <c r="J19" s="470">
        <f>+'14Invasor'!E13</f>
        <v>0</v>
      </c>
      <c r="L19" s="471" t="str">
        <f t="shared" si="0"/>
        <v/>
      </c>
      <c r="M19" s="471" t="str">
        <f t="shared" si="1"/>
        <v>Programa 3202 Conservación de la biodiversidad y sus servicios ecosistémicos - Proyecto 320202 Conocimiento y monitoreo de las especies de flora y fauna silvestre. Este indicador está relacionado con una actividad: 1. Adoptar medidas de manejo y control de especies exóticas invasoras priorizadas en los ecosistemas presentes en el departamento</v>
      </c>
      <c r="N19" s="472" t="str">
        <f t="shared" si="2"/>
        <v/>
      </c>
      <c r="O19" s="473" t="s">
        <v>596</v>
      </c>
      <c r="P19" s="474"/>
    </row>
    <row r="20" spans="1:16" ht="168" x14ac:dyDescent="0.35">
      <c r="A20" s="468" t="s">
        <v>611</v>
      </c>
      <c r="B20" s="469" t="s">
        <v>24</v>
      </c>
      <c r="C20" s="475">
        <f>+'15Restaura'!E22</f>
        <v>1</v>
      </c>
      <c r="D20" s="475" t="e">
        <f>+'15Restaura'!F22</f>
        <v>#DIV/0!</v>
      </c>
      <c r="E20" s="475" t="e">
        <f>+'15Restaura'!G22</f>
        <v>#DIV/0!</v>
      </c>
      <c r="F20" s="475" t="e">
        <f>+'15Restaura'!H22</f>
        <v>#DIV/0!</v>
      </c>
      <c r="H20" s="470" t="str">
        <f>+'15Restaura'!F10</f>
        <v/>
      </c>
      <c r="I20" s="470" t="str">
        <f>+'15Restaura'!E12</f>
        <v xml:space="preserve">Programa 3203 Gestión integral del recurso hídrico - Proyecto 320302 Protección y conservación de cuencas abastecedoras. Este indicador está relacionado con cinco actividades: 1. Establecer la reforestación de áreas para la recuperación de la cobertura protectora del recurso hidrico. 2. Aislamiento de áreas para la protección del recurso hídrico, que abastece acueductos veredales y/o municipales. </v>
      </c>
      <c r="J20" s="470">
        <f>+'15Restaura'!E13</f>
        <v>0</v>
      </c>
      <c r="L20" s="471" t="str">
        <f t="shared" si="0"/>
        <v/>
      </c>
      <c r="M20" s="471" t="str">
        <f t="shared" si="1"/>
        <v xml:space="preserve">Programa 3203 Gestión integral del recurso hídrico - Proyecto 320302 Protección y conservación de cuencas abastecedoras. Este indicador está relacionado con cinco actividades: 1. Establecer la reforestación de áreas para la recuperación de la cobertura protectora del recurso hidrico. 2. Aislamiento de áreas para la protección del recurso hídrico, que abastece acueductos veredales y/o municipales. </v>
      </c>
      <c r="N20" s="472" t="str">
        <f t="shared" si="2"/>
        <v/>
      </c>
      <c r="O20" s="473" t="s">
        <v>596</v>
      </c>
      <c r="P20" s="474"/>
    </row>
    <row r="21" spans="1:16" ht="24" x14ac:dyDescent="0.35">
      <c r="A21" s="468" t="s">
        <v>612</v>
      </c>
      <c r="B21" s="469" t="s">
        <v>25</v>
      </c>
      <c r="C21" s="475"/>
      <c r="D21" s="475"/>
      <c r="E21" s="475" t="str">
        <f>+'16MIZC'!D8</f>
        <v>NO APLICA</v>
      </c>
      <c r="F21" s="475"/>
      <c r="H21" s="470" t="str">
        <f>+'16MIZC'!F10</f>
        <v>Acuerdo N° 006 del 30 de mayo de 2024</v>
      </c>
      <c r="I21" s="470">
        <f>+'16MIZC'!E12</f>
        <v>0</v>
      </c>
      <c r="J21" s="470">
        <f>+'16MIZC'!E13</f>
        <v>0</v>
      </c>
      <c r="L21" s="471" t="str">
        <f t="shared" si="0"/>
        <v>Acuerdo N° 006 del 30 de mayo de 2024</v>
      </c>
      <c r="M21" s="471" t="str">
        <f t="shared" si="1"/>
        <v/>
      </c>
      <c r="N21" s="472" t="str">
        <f t="shared" si="2"/>
        <v/>
      </c>
      <c r="O21" s="473" t="s">
        <v>596</v>
      </c>
      <c r="P21" s="474"/>
    </row>
    <row r="22" spans="1:16" ht="144" x14ac:dyDescent="0.35">
      <c r="A22" s="468" t="s">
        <v>613</v>
      </c>
      <c r="B22" s="469" t="s">
        <v>26</v>
      </c>
      <c r="C22" s="475">
        <f>+'17PGIRS'!E22</f>
        <v>1</v>
      </c>
      <c r="D22" s="475">
        <f>+'17PGIRS'!F22</f>
        <v>0</v>
      </c>
      <c r="E22" s="475">
        <f>+'17PGIRS'!G22</f>
        <v>0</v>
      </c>
      <c r="F22" s="475">
        <f>+'17PGIRS'!H22</f>
        <v>0</v>
      </c>
      <c r="H22" s="470" t="str">
        <f>+'17PGIRS'!F10</f>
        <v/>
      </c>
      <c r="I22" s="470" t="str">
        <f>+'17PGIRS'!E12</f>
        <v xml:space="preserve">Programa 3299 Fortalecimiento de la gestión y dirección del Sector Ambiente y Desarrollo Sostenible - Proyecto 329902 Control a la correcta utilización de los recursos naturales renovables. Este indicador está relacionado con una actividad: Acciones de seguimiento a las metas de aprovechamiento de los Planes de Gestión Integral de Residuos Sólidos (PGIRS) </v>
      </c>
      <c r="J22" s="470">
        <f>+'17PGIRS'!E13</f>
        <v>0</v>
      </c>
      <c r="L22" s="471" t="str">
        <f t="shared" si="0"/>
        <v/>
      </c>
      <c r="M22" s="471" t="str">
        <f t="shared" si="1"/>
        <v xml:space="preserve">Programa 3299 Fortalecimiento de la gestión y dirección del Sector Ambiente y Desarrollo Sostenible - Proyecto 329902 Control a la correcta utilización de los recursos naturales renovables. Este indicador está relacionado con una actividad: Acciones de seguimiento a las metas de aprovechamiento de los Planes de Gestión Integral de Residuos Sólidos (PGIRS) </v>
      </c>
      <c r="N22" s="472" t="str">
        <f t="shared" si="2"/>
        <v/>
      </c>
      <c r="O22" s="473" t="s">
        <v>596</v>
      </c>
      <c r="P22" s="474"/>
    </row>
    <row r="23" spans="1:16" ht="300" x14ac:dyDescent="0.35">
      <c r="A23" s="468" t="s">
        <v>614</v>
      </c>
      <c r="B23" s="469" t="s">
        <v>27</v>
      </c>
      <c r="C23" s="475">
        <f>+'18Sector'!E20</f>
        <v>1</v>
      </c>
      <c r="D23" s="475">
        <f>+'18Sector'!F20</f>
        <v>0</v>
      </c>
      <c r="E23" s="475">
        <f>+'18Sector'!G20</f>
        <v>0</v>
      </c>
      <c r="F23" s="475">
        <f>+'18Sector'!H20</f>
        <v>0</v>
      </c>
      <c r="H23" s="470" t="str">
        <f>+'18Sector'!F10</f>
        <v/>
      </c>
      <c r="I23" s="470" t="str">
        <f>+'18Sector'!E12</f>
        <v>Programa 3201 Fortalecimiento del desempeño ambiental de los sectores productivos - Proyecto 320101 Sectores productivos sostenibles. Este indicador está relacionado con seis actividades: 1. Suscribir y/o renovar instrumentos de articulación entre los diferentes sectores productivos, entes territoriales, entidades públicas y privadas. 2. Apoyar a los subsectores productivos para la implementación de proyectos pilotos o iniciativas de reconversión a sistemas de producción sostenible y economía circular. 3. Capacitaciones ambientales para mejorar las prácticas de los sectortes productivos. 4. Sectores que a través de proyectos piloto, alcanzan el 30% de sus residuos tratados y/o aprovechados.</v>
      </c>
      <c r="J23" s="470">
        <f>+'18Sector'!E13</f>
        <v>0</v>
      </c>
      <c r="L23" s="471" t="str">
        <f t="shared" si="0"/>
        <v/>
      </c>
      <c r="M23" s="471" t="str">
        <f t="shared" si="1"/>
        <v>Programa 3201 Fortalecimiento del desempeño ambiental de los sectores productivos - Proyecto 320101 Sectores productivos sostenibles. Este indicador está relacionado con seis actividades: 1. Suscribir y/o renovar instrumentos de articulación entre los diferentes sectores productivos, entes territoriales, entidades públicas y privadas. 2. Apoyar a los subsectores productivos para la implementación de proyectos pilotos o iniciativas de reconversión a sistemas de producción sostenible y economía circular. 3. Capacitaciones ambientales para mejorar las prácticas de los sectortes productivos. 4. Sectores que a través de proyectos piloto, alcanzan el 30% de sus residuos tratados y/o aprovechados.</v>
      </c>
      <c r="N23" s="472" t="str">
        <f t="shared" si="2"/>
        <v/>
      </c>
      <c r="O23" s="473" t="s">
        <v>596</v>
      </c>
      <c r="P23" s="474"/>
    </row>
    <row r="24" spans="1:16" ht="276" x14ac:dyDescent="0.35">
      <c r="A24" s="468" t="s">
        <v>615</v>
      </c>
      <c r="B24" s="469" t="s">
        <v>28</v>
      </c>
      <c r="C24" s="475"/>
      <c r="D24" s="475"/>
      <c r="E24" s="475">
        <f>+'19GAU'!D8</f>
        <v>1</v>
      </c>
      <c r="F24" s="475"/>
      <c r="H24" s="470" t="str">
        <f>+'19GAU'!F10</f>
        <v/>
      </c>
      <c r="I24" s="470" t="str">
        <f>+'19GAU'!E12</f>
        <v>Programa 3299 Fortalecimiento de la gestión y dirección del Sector Ambiente y Desarrollo Sostenible - Proyecto 329902 Control a la correcta utilización de los recursos naturales renovables. Este indicador está relacionado con 5 actividades: 1. Redes y estaciones de monitoreo de aire en operación. 2. Acompañamiento y asistencia técnica en la construcción y seguimiento a los planes de silvicultura urbana. 3. Participación en los comités técnicos de salud ambiental - COTSA. 4. Operativos de seguimiento, monitoreo y control a fuentes moviles. 5. Acciones para el seguimiento, control y asistencia tecnica a generadores de RESPEL y especiales.</v>
      </c>
      <c r="J24" s="470" t="str">
        <f>+'19GAU'!E13</f>
        <v>Actividades ejcutados de acuerdo a lo previsto en el Plan de Acción, vigencia 2024.</v>
      </c>
      <c r="L24" s="471" t="str">
        <f t="shared" si="0"/>
        <v/>
      </c>
      <c r="M24" s="471" t="str">
        <f t="shared" si="1"/>
        <v>Programa 3299 Fortalecimiento de la gestión y dirección del Sector Ambiente y Desarrollo Sostenible - Proyecto 329902 Control a la correcta utilización de los recursos naturales renovables. Este indicador está relacionado con 5 actividades: 1. Redes y estaciones de monitoreo de aire en operación. 2. Acompañamiento y asistencia técnica en la construcción y seguimiento a los planes de silvicultura urbana. 3. Participación en los comités técnicos de salud ambiental - COTSA. 4. Operativos de seguimiento, monitoreo y control a fuentes moviles. 5. Acciones para el seguimiento, control y asistencia tecnica a generadores de RESPEL y especiales.</v>
      </c>
      <c r="N24" s="472" t="str">
        <f t="shared" si="2"/>
        <v>Actividades ejcutados de acuerdo a lo previsto en el Plan de Acción, vigencia 2024.</v>
      </c>
      <c r="O24" s="473" t="s">
        <v>596</v>
      </c>
      <c r="P24" s="474"/>
    </row>
    <row r="25" spans="1:16" ht="240" x14ac:dyDescent="0.35">
      <c r="A25" s="468" t="s">
        <v>616</v>
      </c>
      <c r="B25" s="469" t="s">
        <v>29</v>
      </c>
      <c r="C25" s="475"/>
      <c r="D25" s="475"/>
      <c r="E25" s="475">
        <f>+'20Negoc'!D8</f>
        <v>1</v>
      </c>
      <c r="F25" s="475"/>
      <c r="H25" s="470" t="str">
        <f>+'20Negoc'!F10</f>
        <v/>
      </c>
      <c r="I25" s="470" t="str">
        <f>+'20Negoc'!E12</f>
        <v xml:space="preserve">Programa 3201 Fortalecimiento del desempeño ambiental de los sectores productivos - Proyecto 320101 Sectores productivos sostenibles. Este indicador está relacionado con cinco actividades:1. Incrementar el número de empresas que se desempeñan como negocios verdes en el departamento. 2. Participación en eventos de promoción de los negocios verdes. 3. Incrementar los ingresos generados por los negocios verdes en el departamento. 4. Porcentaje de negocios verdes verificados con sistema de divulgación. 5. Cumplimiento de los planes de mejora de los negocios verdes. </v>
      </c>
      <c r="J25" s="470">
        <f>+'20Negoc'!E13</f>
        <v>0</v>
      </c>
      <c r="L25" s="471" t="str">
        <f t="shared" si="0"/>
        <v/>
      </c>
      <c r="M25" s="471" t="str">
        <f t="shared" si="1"/>
        <v xml:space="preserve">Programa 3201 Fortalecimiento del desempeño ambiental de los sectores productivos - Proyecto 320101 Sectores productivos sostenibles. Este indicador está relacionado con cinco actividades:1. Incrementar el número de empresas que se desempeñan como negocios verdes en el departamento. 2. Participación en eventos de promoción de los negocios verdes. 3. Incrementar los ingresos generados por los negocios verdes en el departamento. 4. Porcentaje de negocios verdes verificados con sistema de divulgación. 5. Cumplimiento de los planes de mejora de los negocios verdes. </v>
      </c>
      <c r="N25" s="472" t="str">
        <f t="shared" si="2"/>
        <v/>
      </c>
      <c r="O25" s="473" t="s">
        <v>596</v>
      </c>
      <c r="P25" s="474"/>
    </row>
    <row r="26" spans="1:16" ht="144" x14ac:dyDescent="0.35">
      <c r="A26" s="468" t="s">
        <v>617</v>
      </c>
      <c r="B26" s="469" t="s">
        <v>30</v>
      </c>
      <c r="C26" s="475"/>
      <c r="D26" s="475"/>
      <c r="E26" s="475">
        <f>+'21TiempoT'!D8</f>
        <v>0.98133333333333328</v>
      </c>
      <c r="F26" s="475"/>
      <c r="H26" s="470" t="str">
        <f>+'21TiempoT'!F10</f>
        <v/>
      </c>
      <c r="I26" s="470" t="str">
        <f>+'21TiempoT'!E12</f>
        <v>Programa 3299 Fortalecimiento de la gestión y dirección del Sector Ambiente y Desarrollo Sostenible - Proyecto 329902 Control a la correcta utilización de los recursos naturales renovables. Este indicador está relacionado con una actividad: Optimizar los tiempos en tramitar permisos  ambientales que se radiquen ante la autoridad ambiental regional.</v>
      </c>
      <c r="J26" s="470">
        <f>+'21TiempoT'!E13</f>
        <v>0</v>
      </c>
      <c r="L26" s="471" t="str">
        <f t="shared" si="0"/>
        <v/>
      </c>
      <c r="M26" s="471" t="str">
        <f t="shared" si="1"/>
        <v>Programa 3299 Fortalecimiento de la gestión y dirección del Sector Ambiente y Desarrollo Sostenible - Proyecto 329902 Control a la correcta utilización de los recursos naturales renovables. Este indicador está relacionado con una actividad: Optimizar los tiempos en tramitar permisos  ambientales que se radiquen ante la autoridad ambiental regional.</v>
      </c>
      <c r="N26" s="472" t="str">
        <f t="shared" si="2"/>
        <v/>
      </c>
      <c r="O26" s="473" t="s">
        <v>596</v>
      </c>
      <c r="P26" s="474"/>
    </row>
    <row r="27" spans="1:16" ht="204" x14ac:dyDescent="0.35">
      <c r="A27" s="468" t="s">
        <v>618</v>
      </c>
      <c r="B27" s="469" t="s">
        <v>31</v>
      </c>
      <c r="C27" s="475"/>
      <c r="D27" s="475"/>
      <c r="E27" s="475">
        <f>+'22Autor'!D8</f>
        <v>0.99764739229024935</v>
      </c>
      <c r="F27" s="475"/>
      <c r="H27" s="470" t="str">
        <f>+'22Autor'!F10</f>
        <v/>
      </c>
      <c r="I27" s="470" t="str">
        <f>+'22Autor'!E12</f>
        <v>Programa 3299 Fortalecimiento de la gestión y dirección del Sector Ambiente y Desarrollo Sostenible - Proyecto 329902 Control a la correcta utilización de los recursos naturales renovables. Actividad: Mantener el control y seguimiento a las autorizaciones y permisos ambientales otorgados.
Programa 3203 Gestión integral del recurso hídrico - Proyecto 320301 Administración del recurso hídrico. Actividad: Realizar seguimiento de fuentes hídricas reglamentadas</v>
      </c>
      <c r="J27" s="470" t="str">
        <f>+'22Autor'!E13</f>
        <v xml:space="preserve">Con relacion al seguimiento de los PUEAA, se llevaron a cabo 1808 seguimiento a PUEAA: 955 a corrientes reglamentadas y 853 a corrientes  no reglamentadas </v>
      </c>
      <c r="L27" s="471" t="str">
        <f t="shared" si="0"/>
        <v/>
      </c>
      <c r="M27" s="471" t="str">
        <f t="shared" si="1"/>
        <v>Programa 3299 Fortalecimiento de la gestión y dirección del Sector Ambiente y Desarrollo Sostenible - Proyecto 329902 Control a la correcta utilización de los recursos naturales renovables. Actividad: Mantener el control y seguimiento a las autorizaciones y permisos ambientales otorgados.
Programa 3203 Gestión integral del recurso hídrico - Proyecto 320301 Administración del recurso hídrico. Actividad: Realizar seguimiento de fuentes hídricas reglamentadas</v>
      </c>
      <c r="N27" s="472" t="str">
        <f t="shared" si="2"/>
        <v xml:space="preserve">Con relacion al seguimiento de los PUEAA, se llevaron a cabo 1808 seguimiento a PUEAA: 955 a corrientes reglamentadas y 853 a corrientes  no reglamentadas </v>
      </c>
      <c r="O27" s="473" t="s">
        <v>596</v>
      </c>
      <c r="P27" s="474"/>
    </row>
    <row r="28" spans="1:16" ht="204" x14ac:dyDescent="0.35">
      <c r="A28" s="468" t="s">
        <v>619</v>
      </c>
      <c r="B28" s="469" t="s">
        <v>32</v>
      </c>
      <c r="C28" s="475">
        <f>+'23Sanc'!E21</f>
        <v>0.40747000169004566</v>
      </c>
      <c r="D28" s="475" t="e">
        <f>+'23Sanc'!F21</f>
        <v>#DIV/0!</v>
      </c>
      <c r="E28" s="475" t="e">
        <f>+'23Sanc'!G21</f>
        <v>#DIV/0!</v>
      </c>
      <c r="F28" s="475" t="e">
        <f>+'23Sanc'!H21</f>
        <v>#DIV/0!</v>
      </c>
      <c r="H28" s="470" t="str">
        <f>+'22Autor'!F10</f>
        <v/>
      </c>
      <c r="I28" s="470" t="str">
        <f>+'22Autor'!E12</f>
        <v>Programa 3299 Fortalecimiento de la gestión y dirección del Sector Ambiente y Desarrollo Sostenible - Proyecto 329902 Control a la correcta utilización de los recursos naturales renovables. Actividad: Mantener el control y seguimiento a las autorizaciones y permisos ambientales otorgados.
Programa 3203 Gestión integral del recurso hídrico - Proyecto 320301 Administración del recurso hídrico. Actividad: Realizar seguimiento de fuentes hídricas reglamentadas</v>
      </c>
      <c r="J28" s="470" t="str">
        <f>+'22Autor'!E13</f>
        <v xml:space="preserve">Con relacion al seguimiento de los PUEAA, se llevaron a cabo 1808 seguimiento a PUEAA: 955 a corrientes reglamentadas y 853 a corrientes  no reglamentadas </v>
      </c>
      <c r="L28" s="471" t="str">
        <f t="shared" si="0"/>
        <v/>
      </c>
      <c r="M28" s="471" t="str">
        <f t="shared" si="1"/>
        <v>Programa 3299 Fortalecimiento de la gestión y dirección del Sector Ambiente y Desarrollo Sostenible - Proyecto 329902 Control a la correcta utilización de los recursos naturales renovables. Actividad: Mantener el control y seguimiento a las autorizaciones y permisos ambientales otorgados.
Programa 3203 Gestión integral del recurso hídrico - Proyecto 320301 Administración del recurso hídrico. Actividad: Realizar seguimiento de fuentes hídricas reglamentadas</v>
      </c>
      <c r="N28" s="472" t="str">
        <f t="shared" si="2"/>
        <v xml:space="preserve">Con relacion al seguimiento de los PUEAA, se llevaron a cabo 1808 seguimiento a PUEAA: 955 a corrientes reglamentadas y 853 a corrientes  no reglamentadas </v>
      </c>
      <c r="O28" s="473" t="s">
        <v>596</v>
      </c>
      <c r="P28" s="474"/>
    </row>
    <row r="29" spans="1:16" ht="120" x14ac:dyDescent="0.35">
      <c r="A29" s="468" t="s">
        <v>620</v>
      </c>
      <c r="B29" s="469" t="s">
        <v>33</v>
      </c>
      <c r="C29" s="475">
        <f>+'24POT'!E17</f>
        <v>1</v>
      </c>
      <c r="D29" s="475">
        <f>+'24POT'!F17</f>
        <v>0</v>
      </c>
      <c r="E29" s="475">
        <f>+'24POT'!G17</f>
        <v>0</v>
      </c>
      <c r="F29" s="475">
        <f>+'24POT'!H17</f>
        <v>0</v>
      </c>
      <c r="H29" s="470" t="str">
        <f>+'24POT'!F9</f>
        <v/>
      </c>
      <c r="I29" s="470" t="str">
        <f>'24POT'!E11</f>
        <v>Programa 3205 Ordenamiento ambiental territorial - Proyecto 320501 Planificación territorial y ambiental para un desarrollo sostenible. Este indicador está relacionado con una actividad: 1. Garantizar la incorporación de los aspectos ambientales en los planes de ordenamiento territorial y planes de desarrollo</v>
      </c>
      <c r="J29" s="470">
        <f>'24POT'!E12</f>
        <v>0</v>
      </c>
      <c r="L29" s="471" t="str">
        <f t="shared" si="0"/>
        <v/>
      </c>
      <c r="M29" s="471" t="str">
        <f t="shared" si="1"/>
        <v>Programa 3205 Ordenamiento ambiental territorial - Proyecto 320501 Planificación territorial y ambiental para un desarrollo sostenible. Este indicador está relacionado con una actividad: 1. Garantizar la incorporación de los aspectos ambientales en los planes de ordenamiento territorial y planes de desarrollo</v>
      </c>
      <c r="N29" s="472" t="str">
        <f t="shared" si="2"/>
        <v/>
      </c>
      <c r="O29" s="473" t="s">
        <v>596</v>
      </c>
      <c r="P29" s="474"/>
    </row>
    <row r="30" spans="1:16" ht="216" x14ac:dyDescent="0.35">
      <c r="A30" s="468" t="s">
        <v>621</v>
      </c>
      <c r="B30" s="469" t="s">
        <v>34</v>
      </c>
      <c r="C30" s="475"/>
      <c r="D30" s="475"/>
      <c r="E30" s="475">
        <f>+'25Redes'!D8</f>
        <v>1</v>
      </c>
      <c r="F30" s="475"/>
      <c r="H30" s="470" t="str">
        <f>+'25Redes'!F10</f>
        <v/>
      </c>
      <c r="I30" s="470" t="str">
        <f>+'25Redes'!E12</f>
        <v>Programa 3203 Gestión integral del recurso hídrico - Proyecto 320301 Administración del recurso hídrico. Este indicador está relacionado con una actividad: Redes y estaciones de monitoreo del recurso hídrico en operación
Programa 3299 Fortalecimiento de la gestión y dirección del Sector Ambiente y Desarrollo Sostenible - Proyecto 329902 Control a la correcta utilización de los recursos naturales renovables. Este indicador está relacionado con una actividad: Redes y estaciones de monitoreo de aire en operación</v>
      </c>
      <c r="J30" s="470">
        <f>+'25Redes'!E13</f>
        <v>0</v>
      </c>
      <c r="L30" s="471" t="str">
        <f t="shared" si="0"/>
        <v/>
      </c>
      <c r="M30" s="471" t="str">
        <f t="shared" si="1"/>
        <v>Programa 3203 Gestión integral del recurso hídrico - Proyecto 320301 Administración del recurso hídrico. Este indicador está relacionado con una actividad: Redes y estaciones de monitoreo del recurso hídrico en operación
Programa 3299 Fortalecimiento de la gestión y dirección del Sector Ambiente y Desarrollo Sostenible - Proyecto 329902 Control a la correcta utilización de los recursos naturales renovables. Este indicador está relacionado con una actividad: Redes y estaciones de monitoreo de aire en operación</v>
      </c>
      <c r="N30" s="472" t="str">
        <f t="shared" si="2"/>
        <v/>
      </c>
      <c r="O30" s="473" t="s">
        <v>596</v>
      </c>
      <c r="P30" s="474"/>
    </row>
    <row r="31" spans="1:16" ht="120" x14ac:dyDescent="0.35">
      <c r="A31" s="468" t="s">
        <v>622</v>
      </c>
      <c r="B31" s="469" t="s">
        <v>35</v>
      </c>
      <c r="C31" s="475"/>
      <c r="D31" s="475"/>
      <c r="E31" s="475">
        <f>+'26SIAC'!D8</f>
        <v>1</v>
      </c>
      <c r="F31" s="475"/>
      <c r="H31" s="470" t="str">
        <f>+'26SIAC'!F10</f>
        <v/>
      </c>
      <c r="I31" s="470" t="str">
        <f>+'26SIAC'!E12</f>
        <v xml:space="preserve">Programa 3204 Gestión de la información y el conocimiento ambiental - Proyecto 320401 Gestión del conocimiento. Este indicador está relacionado con una actividad: Mantener información actualizada y divulgada en el Sistema de información ambiental y regional </v>
      </c>
      <c r="J31" s="470">
        <f>+'26SIAC'!E13</f>
        <v>0</v>
      </c>
      <c r="L31" s="471" t="str">
        <f t="shared" si="0"/>
        <v/>
      </c>
      <c r="M31" s="471" t="str">
        <f t="shared" si="1"/>
        <v xml:space="preserve">Programa 3204 Gestión de la información y el conocimiento ambiental - Proyecto 320401 Gestión del conocimiento. Este indicador está relacionado con una actividad: Mantener información actualizada y divulgada en el Sistema de información ambiental y regional </v>
      </c>
      <c r="N31" s="472" t="str">
        <f t="shared" si="2"/>
        <v/>
      </c>
      <c r="O31" s="473" t="s">
        <v>596</v>
      </c>
      <c r="P31" s="474"/>
    </row>
    <row r="32" spans="1:16" ht="240" x14ac:dyDescent="0.35">
      <c r="A32" s="468" t="s">
        <v>623</v>
      </c>
      <c r="B32" s="469" t="s">
        <v>36</v>
      </c>
      <c r="C32" s="475"/>
      <c r="D32" s="475"/>
      <c r="E32" s="475">
        <f>+'27Educa'!D8</f>
        <v>1</v>
      </c>
      <c r="F32" s="475"/>
      <c r="H32" s="470" t="str">
        <f>+'27Educa'!F10</f>
        <v/>
      </c>
      <c r="I32" s="470" t="str">
        <f>+'27Educa'!E12</f>
        <v>Programa 3208 Educación ambiental - Proyecto 320801 Educación Ambiental. Este indicador está relacionado con tres actividades: 1. Fortalecer la implementación de la Política Nacional de Educación Ambiental (Actualizar e implementar el Plan Decenal de Educación Ambiental). 2. Generar procesos de apropiación social del conocimiento y/o  investigación de ciencia participativa frente a la problemática ambiental de los municipios del Huila. 3. Promover mecanismos de  comunicación y participación ciudadana en temas de interés ambiental</v>
      </c>
      <c r="J32" s="470">
        <f>+'27Educa'!E13</f>
        <v>0</v>
      </c>
      <c r="L32" s="471" t="str">
        <f t="shared" si="0"/>
        <v/>
      </c>
      <c r="M32" s="471" t="str">
        <f t="shared" si="1"/>
        <v>Programa 3208 Educación ambiental - Proyecto 320801 Educación Ambiental. Este indicador está relacionado con tres actividades: 1. Fortalecer la implementación de la Política Nacional de Educación Ambiental (Actualizar e implementar el Plan Decenal de Educación Ambiental). 2. Generar procesos de apropiación social del conocimiento y/o  investigación de ciencia participativa frente a la problemática ambiental de los municipios del Huila. 3. Promover mecanismos de  comunicación y participación ciudadana en temas de interés ambiental</v>
      </c>
      <c r="N32" s="472" t="str">
        <f t="shared" si="2"/>
        <v/>
      </c>
      <c r="O32" s="473" t="s">
        <v>596</v>
      </c>
      <c r="P32" s="474"/>
    </row>
  </sheetData>
  <mergeCells count="4">
    <mergeCell ref="A1:P1"/>
    <mergeCell ref="A3:P3"/>
    <mergeCell ref="A4:B4"/>
    <mergeCell ref="A2:P2"/>
  </mergeCells>
  <phoneticPr fontId="42" type="noConversion"/>
  <conditionalFormatting sqref="C6:F32">
    <cfRule type="cellIs" dxfId="129" priority="1" stopIfTrue="1" operator="between">
      <formula>"&gt;70%"</formula>
      <formula>100%</formula>
    </cfRule>
    <cfRule type="cellIs" dxfId="128" priority="2" stopIfTrue="1" operator="between">
      <formula>"&gt;50%"</formula>
      <formula>70%</formula>
    </cfRule>
    <cfRule type="cellIs" dxfId="127" priority="3" stopIfTrue="1" operator="between">
      <formula>0%</formula>
      <formula>50%</formula>
    </cfRule>
  </conditionalFormatting>
  <conditionalFormatting sqref="H6:I6">
    <cfRule type="colorScale" priority="31">
      <colorScale>
        <cfvo type="min"/>
        <cfvo type="percentile" val="50"/>
        <cfvo type="max"/>
        <color rgb="FFF8696B"/>
        <color rgb="FFFFEB84"/>
        <color rgb="FF63BE7B"/>
      </colorScale>
    </cfRule>
  </conditionalFormatting>
  <conditionalFormatting sqref="H7:I32">
    <cfRule type="colorScale" priority="43">
      <colorScale>
        <cfvo type="min"/>
        <cfvo type="percentile" val="50"/>
        <cfvo type="max"/>
        <color rgb="FFF8696B"/>
        <color rgb="FFFFEB84"/>
        <color rgb="FF63BE7B"/>
      </colorScale>
    </cfRule>
  </conditionalFormatting>
  <conditionalFormatting sqref="J6">
    <cfRule type="colorScale" priority="30">
      <colorScale>
        <cfvo type="min"/>
        <cfvo type="percentile" val="50"/>
        <cfvo type="max"/>
        <color rgb="FFF8696B"/>
        <color rgb="FFFFEB84"/>
        <color rgb="FF63BE7B"/>
      </colorScale>
    </cfRule>
  </conditionalFormatting>
  <conditionalFormatting sqref="J7:J32">
    <cfRule type="colorScale" priority="32">
      <colorScale>
        <cfvo type="min"/>
        <cfvo type="percentile" val="50"/>
        <cfvo type="max"/>
        <color rgb="FFF8696B"/>
        <color rgb="FFFFEB84"/>
        <color rgb="FF63BE7B"/>
      </colorScale>
    </cfRule>
  </conditionalFormatting>
  <conditionalFormatting sqref="L6:L7">
    <cfRule type="colorScale" priority="39">
      <colorScale>
        <cfvo type="min"/>
        <cfvo type="percentile" val="50"/>
        <cfvo type="max"/>
        <color rgb="FFF8696B"/>
        <color rgb="FFFFEB84"/>
        <color rgb="FF63BE7B"/>
      </colorScale>
    </cfRule>
  </conditionalFormatting>
  <conditionalFormatting sqref="L8:L32">
    <cfRule type="colorScale" priority="38">
      <colorScale>
        <cfvo type="min"/>
        <cfvo type="percentile" val="50"/>
        <cfvo type="max"/>
        <color rgb="FFF8696B"/>
        <color rgb="FFFFEB84"/>
        <color rgb="FF63BE7B"/>
      </colorScale>
    </cfRule>
  </conditionalFormatting>
  <conditionalFormatting sqref="M6:M32">
    <cfRule type="colorScale" priority="37">
      <colorScale>
        <cfvo type="min"/>
        <cfvo type="percentile" val="50"/>
        <cfvo type="max"/>
        <color rgb="FFF8696B"/>
        <color rgb="FFFFEB84"/>
        <color rgb="FF63BE7B"/>
      </colorScale>
    </cfRule>
  </conditionalFormatting>
  <conditionalFormatting sqref="N6">
    <cfRule type="colorScale" priority="35">
      <colorScale>
        <cfvo type="min"/>
        <cfvo type="percentile" val="50"/>
        <cfvo type="max"/>
        <color rgb="FFF8696B"/>
        <color rgb="FFFFEB84"/>
        <color rgb="FF63BE7B"/>
      </colorScale>
    </cfRule>
  </conditionalFormatting>
  <conditionalFormatting sqref="N7:N32">
    <cfRule type="colorScale" priority="33">
      <colorScale>
        <cfvo type="min"/>
        <cfvo type="percentile" val="50"/>
        <cfvo type="max"/>
        <color rgb="FFF8696B"/>
        <color rgb="FFFFEB84"/>
        <color rgb="FF63BE7B"/>
      </colorScale>
    </cfRule>
  </conditionalFormatting>
  <conditionalFormatting sqref="O6">
    <cfRule type="colorScale" priority="27">
      <colorScale>
        <cfvo type="min"/>
        <cfvo type="percentile" val="50"/>
        <cfvo type="max"/>
        <color rgb="FFF8696B"/>
        <color rgb="FFFFEB84"/>
        <color rgb="FF63BE7B"/>
      </colorScale>
    </cfRule>
  </conditionalFormatting>
  <conditionalFormatting sqref="O7:O32">
    <cfRule type="colorScale" priority="26">
      <colorScale>
        <cfvo type="min"/>
        <cfvo type="percentile" val="50"/>
        <cfvo type="max"/>
        <color rgb="FFF8696B"/>
        <color rgb="FFFFEB84"/>
        <color rgb="FF63BE7B"/>
      </colorScale>
    </cfRule>
  </conditionalFormatting>
  <hyperlinks>
    <hyperlink ref="B6" location="'1POMCAS'!A1" display="Porcentaje de avance en la formulación y/o ajuste de los Planes de Ordenación y Manejo de Cuencas (POMCAS), Planes de Manejo de Acuíferos (PMA) y Planes de Manejo de Microcuencas (PMM)" xr:uid="{00000000-0004-0000-0600-000000000000}"/>
    <hyperlink ref="B7" location="'2PORH'!A1" display="Porcentaje de cuerpos de agua con planes de ordenamiento del recurso hídrico (PORH) adoptados" xr:uid="{00000000-0004-0000-0600-000001000000}"/>
    <hyperlink ref="B8" location="'3PSMV'!A1" display="Porcentaje de Planes de Saneamiento y Manejo de Vertimientos (PSMV) con seguimiento" xr:uid="{00000000-0004-0000-0600-000002000000}"/>
    <hyperlink ref="B9" location="'4UsoAguas'!A1" display="Porcentaje de cuerpos de agua con reglamentación del uso de las aguas" xr:uid="{00000000-0004-0000-0600-000003000000}"/>
    <hyperlink ref="B10" location="'5PUEAA'!A1" display="Porcentaje de Programas de Uso Eficiente y Ahorro del Agua (PUEAA) con seguimiento" xr:uid="{00000000-0004-0000-0600-000004000000}"/>
    <hyperlink ref="B11" location="'6POMCASejec'!_Toc467769473" display="Porcentaje de Planes de Ordenación y Manejo de Cuencas (POMCAS), Planes de Manejo de Acuíferos (PMA) y Planes de Manejo de Microcuencas (PMM) en ejecución" xr:uid="{00000000-0004-0000-0600-000005000000}"/>
    <hyperlink ref="B12" location="'7Clima'!_Toc467769474" display="Porcentaje de entes territoriales asesorados en la incorporación, planificación y ejecución de acciones relacionadas con cambio climático en el marco de los instrumentos de planificación territorial" xr:uid="{00000000-0004-0000-0600-000006000000}"/>
    <hyperlink ref="B13" location="'8Suelo'!_Toc467769475" display="Porcentaje de suelos degradados en recuperación o rehabilitación" xr:uid="{00000000-0004-0000-0600-000007000000}"/>
    <hyperlink ref="B14" location="'9RUNAP'!_Toc467769476" display="Porcentaje de la superficie de áreas protegidas regionales declaradas, homologadas o recategorizadas, inscritas en el RUNAP" xr:uid="{00000000-0004-0000-0600-000008000000}"/>
    <hyperlink ref="B15" location="'10Paramos'!_Toc467769477" display="Porcentaje de páramos delimitados por el MADS, con zonificación y régimen de usos adoptados por la CAR" xr:uid="{00000000-0004-0000-0600-000009000000}"/>
    <hyperlink ref="B16" location="'11Forest'!_Toc467769478" display="Porcentaje de avance en la formulación del Plan de Ordenación Forestal" xr:uid="{00000000-0004-0000-0600-00000A000000}"/>
    <hyperlink ref="B17" location="'12PlanesAP'!_Toc467769479" display="Porcentaje de áreas protegidas con planes de manejo en ejecución" xr:uid="{00000000-0004-0000-0600-00000B000000}"/>
    <hyperlink ref="B18" location="'13Amenaz'!_Toc467769480" display="Porcentaje de especies amenazadas con medidas de conservación y manejo en ejecución" xr:uid="{00000000-0004-0000-0600-00000C000000}"/>
    <hyperlink ref="B19" location="'14Invasor'!_Toc467769481" display="Porcentaje de especies invasoras con medidas de prevención, control y manejo en ejecución" xr:uid="{00000000-0004-0000-0600-00000D000000}"/>
    <hyperlink ref="B20" location="'15Restaura'!_Toc467769482" display="Porcentaje de áreas de ecosistemas en restauración, rehabilitación y reforestación" xr:uid="{00000000-0004-0000-0600-00000E000000}"/>
    <hyperlink ref="B21" location="'16MIZC'!_Toc467769483" display="Implementación de acciones en manejo integrado de zonas costeras" xr:uid="{00000000-0004-0000-0600-00000F000000}"/>
    <hyperlink ref="B22" location="'17PGIRS'!_Toc467769484" display="Porcentaje de Planes de Gestión Integral de Residuos Sólidos (PGIRS) con seguimiento a metas de aprovechamiento" xr:uid="{00000000-0004-0000-0600-000010000000}"/>
    <hyperlink ref="B23" location="'18Sector'!_Toc467769485" display="Porcentaje de sectores con acompañamiento para la reconversión hacia sistemas sostenibles de producción" xr:uid="{00000000-0004-0000-0600-000011000000}"/>
    <hyperlink ref="B24" location="'19GAU'!_Toc467769486" display="Porcentaje de ejecución de acciones en Gestión Ambiental Urbana" xr:uid="{00000000-0004-0000-0600-000012000000}"/>
    <hyperlink ref="B25" location="'20Negoc'!_Toc467769487" display="Implementación del Programa Regional de Negocios Verdes por la autoridad ambiental" xr:uid="{00000000-0004-0000-0600-000013000000}"/>
    <hyperlink ref="B27" location="'22Autor'!_Toc467769489" display="Porcentaje de autorizaciones ambientales con seguimiento" xr:uid="{00000000-0004-0000-0600-000014000000}"/>
    <hyperlink ref="B28" location="'23Sanc'!_Toc467769490" display="Porcentaje de Procesos Sancionatorios Resueltos" xr:uid="{00000000-0004-0000-0600-000015000000}"/>
    <hyperlink ref="B29" location="'24POT'!_Toc467769491" display="Porcentaje de municipios asesorados o asistidos en la inclusión del componente ambiental en los procesos de planificación y ordenamiento territorial, con énfasis en la incorporación de las determinantes ambientales para la revisión y ajuste de los POT" xr:uid="{00000000-0004-0000-0600-000016000000}"/>
    <hyperlink ref="B30" location="'25Redes'!_Toc467769492" display="Porcentaje de redes y estaciones de monitoreo en operación" xr:uid="{00000000-0004-0000-0600-000017000000}"/>
    <hyperlink ref="B31" location="'26SIAC'!_Toc467769493" display="Porcentaje de actualización y reporte de la información en el SIAC" xr:uid="{00000000-0004-0000-0600-000018000000}"/>
    <hyperlink ref="B32" location="'27Educa'!_Toc467769494" display="Ejecución de Acciones en Educación Ambiental" xr:uid="{00000000-0004-0000-0600-000019000000}"/>
    <hyperlink ref="B26" location="'21TiempoT'!_Toc467769488" display="Tiempo promedio de trámite para la resolución de autorizaciones ambientales otorgadas por la corporación" xr:uid="{00000000-0004-0000-0600-00001A000000}"/>
  </hyperlinks>
  <pageMargins left="0.7" right="0.7" top="0.75" bottom="0.75" header="0.3" footer="0.3"/>
  <pageSetup paperSize="178"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U215"/>
  <sheetViews>
    <sheetView topLeftCell="A34" workbookViewId="0">
      <selection sqref="A1:P1"/>
    </sheetView>
  </sheetViews>
  <sheetFormatPr baseColWidth="10" defaultColWidth="11.54296875" defaultRowHeight="14.5" x14ac:dyDescent="0.35"/>
  <cols>
    <col min="1" max="1" width="1.81640625" customWidth="1"/>
    <col min="2" max="2" width="12.81640625" style="5" customWidth="1"/>
    <col min="3" max="3" width="5" style="84" bestFit="1" customWidth="1"/>
    <col min="4" max="4" width="34.81640625" customWidth="1"/>
    <col min="5" max="5" width="12.1796875" customWidth="1"/>
    <col min="6" max="6" width="13.54296875" customWidth="1"/>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625</v>
      </c>
      <c r="B5" s="947"/>
      <c r="C5" s="947"/>
      <c r="D5" s="947"/>
      <c r="E5" s="947"/>
      <c r="F5" s="947"/>
      <c r="G5" s="947"/>
      <c r="H5" s="947"/>
      <c r="I5" s="947"/>
      <c r="J5" s="947"/>
      <c r="K5" s="947"/>
      <c r="L5" s="947"/>
      <c r="M5" s="947"/>
      <c r="N5" s="947"/>
      <c r="O5" s="947"/>
      <c r="P5" s="948"/>
    </row>
    <row r="6" spans="1:21" x14ac:dyDescent="0.35">
      <c r="B6" s="1" t="s">
        <v>626</v>
      </c>
      <c r="C6" s="73"/>
      <c r="D6" s="5"/>
      <c r="E6" s="368"/>
      <c r="F6" s="5" t="s">
        <v>627</v>
      </c>
      <c r="G6" s="5"/>
      <c r="H6" s="5"/>
      <c r="I6" s="5"/>
      <c r="J6" s="5"/>
      <c r="K6" s="5"/>
      <c r="L6" s="5"/>
    </row>
    <row r="7" spans="1:21" ht="15" thickBot="1" x14ac:dyDescent="0.4">
      <c r="B7" s="72"/>
      <c r="C7" s="74"/>
      <c r="D7" s="5"/>
      <c r="E7" s="17"/>
      <c r="F7" s="5" t="s">
        <v>628</v>
      </c>
      <c r="G7" s="5"/>
      <c r="H7" s="5"/>
      <c r="I7" s="5"/>
      <c r="J7" s="5"/>
      <c r="K7" s="5"/>
      <c r="L7" s="5"/>
    </row>
    <row r="8" spans="1:21" ht="15" thickBot="1" x14ac:dyDescent="0.4">
      <c r="B8" s="162" t="s">
        <v>629</v>
      </c>
      <c r="C8" s="215">
        <v>2024</v>
      </c>
      <c r="D8" s="204">
        <f ca="1">IF(E10="NO APLICA","NO APLICA",IF(E11="NO SE REPORTA","SIN INFORMACION",+G100))</f>
        <v>1</v>
      </c>
      <c r="E8" s="216"/>
      <c r="F8" s="5" t="s">
        <v>630</v>
      </c>
      <c r="G8" s="5"/>
      <c r="H8" s="5"/>
      <c r="I8" s="5"/>
      <c r="J8" s="5"/>
      <c r="K8" s="5"/>
    </row>
    <row r="9" spans="1:21" x14ac:dyDescent="0.35">
      <c r="B9" s="335" t="s">
        <v>631</v>
      </c>
      <c r="C9" s="85"/>
      <c r="D9" s="5"/>
      <c r="E9" s="5"/>
      <c r="F9" s="5"/>
      <c r="G9" s="5"/>
      <c r="H9" s="5"/>
      <c r="I9" s="5"/>
      <c r="J9" s="5"/>
      <c r="K9" s="5"/>
    </row>
    <row r="10" spans="1:21" x14ac:dyDescent="0.35">
      <c r="B10" s="957" t="s">
        <v>632</v>
      </c>
      <c r="C10" s="957"/>
      <c r="D10" s="957"/>
      <c r="E10" s="338" t="s">
        <v>633</v>
      </c>
      <c r="F10" s="964"/>
      <c r="G10" s="965"/>
      <c r="H10" s="965"/>
      <c r="I10" s="965"/>
      <c r="J10" s="965"/>
      <c r="K10" s="965"/>
      <c r="L10" s="965"/>
      <c r="M10" s="965"/>
      <c r="N10" s="965"/>
      <c r="O10" s="965"/>
      <c r="P10" s="965"/>
      <c r="Q10" s="965"/>
      <c r="R10" s="965"/>
      <c r="S10" s="965"/>
      <c r="T10" s="5"/>
      <c r="U10" s="5"/>
    </row>
    <row r="11" spans="1:21" ht="14.5" customHeight="1" x14ac:dyDescent="0.35">
      <c r="B11" s="337"/>
      <c r="C11" s="85"/>
      <c r="D11" s="163" t="str">
        <f>IF(E10="SI APLICA","¿El indicador no se reporta por limitaciones de información disponible? ","")</f>
        <v xml:space="preserve">¿El indicador no se reporta por limitaciones de información disponible? </v>
      </c>
      <c r="E11" s="339" t="s">
        <v>634</v>
      </c>
      <c r="F11" s="958"/>
      <c r="G11" s="959"/>
      <c r="H11" s="959"/>
      <c r="I11" s="959"/>
      <c r="J11" s="959"/>
      <c r="K11" s="959"/>
      <c r="L11" s="959"/>
      <c r="M11" s="959"/>
      <c r="N11" s="959"/>
      <c r="O11" s="959"/>
      <c r="P11" s="959"/>
      <c r="Q11" s="959"/>
      <c r="R11" s="959"/>
      <c r="S11" s="959"/>
    </row>
    <row r="12" spans="1:21" ht="30" customHeight="1" x14ac:dyDescent="0.35">
      <c r="B12" s="335"/>
      <c r="C12" s="85"/>
      <c r="D12" s="356" t="str">
        <f>IF(E11="SI SE REPORTA","¿Qué programas o proyectos del Plan de Acción están asociados al indicador? ","")</f>
        <v xml:space="preserve">¿Qué programas o proyectos del Plan de Acción están asociados al indicador? </v>
      </c>
      <c r="E12" s="960" t="s">
        <v>2397</v>
      </c>
      <c r="F12" s="960"/>
      <c r="G12" s="960"/>
      <c r="H12" s="960"/>
      <c r="I12" s="960"/>
      <c r="J12" s="960"/>
      <c r="K12" s="960"/>
      <c r="L12" s="960"/>
      <c r="M12" s="960"/>
      <c r="N12" s="960"/>
      <c r="O12" s="960"/>
      <c r="P12" s="960"/>
      <c r="Q12" s="960"/>
      <c r="R12" s="960"/>
    </row>
    <row r="13" spans="1:21" ht="22" customHeight="1" x14ac:dyDescent="0.35">
      <c r="B13" s="335"/>
      <c r="C13" s="85"/>
      <c r="D13" s="163" t="s">
        <v>635</v>
      </c>
      <c r="E13" s="961"/>
      <c r="F13" s="962"/>
      <c r="G13" s="962"/>
      <c r="H13" s="962"/>
      <c r="I13" s="962"/>
      <c r="J13" s="962"/>
      <c r="K13" s="962"/>
      <c r="L13" s="962"/>
      <c r="M13" s="962"/>
      <c r="N13" s="962"/>
      <c r="O13" s="962"/>
      <c r="P13" s="962"/>
      <c r="Q13" s="962"/>
      <c r="R13" s="963"/>
    </row>
    <row r="14" spans="1:21" ht="7" customHeight="1" thickBot="1" x14ac:dyDescent="0.4">
      <c r="B14" s="335"/>
      <c r="C14" s="85"/>
      <c r="D14" s="5"/>
      <c r="E14" s="5"/>
      <c r="F14" s="5"/>
      <c r="G14" s="5"/>
      <c r="H14" s="5"/>
      <c r="I14" s="5"/>
      <c r="J14" s="5"/>
      <c r="K14" s="5"/>
    </row>
    <row r="15" spans="1:21" ht="15.65" customHeight="1" thickBot="1" x14ac:dyDescent="0.4">
      <c r="B15" s="1005" t="s">
        <v>636</v>
      </c>
      <c r="C15" s="99"/>
      <c r="D15" s="978" t="s">
        <v>637</v>
      </c>
      <c r="E15" s="979"/>
      <c r="F15" s="979"/>
      <c r="G15" s="979"/>
      <c r="H15" s="979"/>
      <c r="I15" s="979"/>
      <c r="J15" s="979"/>
      <c r="K15" s="980"/>
    </row>
    <row r="16" spans="1:21" ht="36.5" thickBot="1" x14ac:dyDescent="0.4">
      <c r="B16" s="1006"/>
      <c r="C16" s="105"/>
      <c r="D16" s="43" t="s">
        <v>638</v>
      </c>
      <c r="E16" s="510">
        <v>36</v>
      </c>
      <c r="F16" s="5"/>
      <c r="G16" s="5"/>
      <c r="H16" s="5"/>
      <c r="I16" s="5"/>
      <c r="J16" s="5"/>
      <c r="K16" s="21"/>
    </row>
    <row r="17" spans="2:11" ht="24.5" thickBot="1" x14ac:dyDescent="0.4">
      <c r="B17" s="1006"/>
      <c r="C17" s="105"/>
      <c r="D17" s="40" t="s">
        <v>639</v>
      </c>
      <c r="E17" s="511">
        <v>0</v>
      </c>
      <c r="F17" s="5"/>
      <c r="G17" s="5"/>
      <c r="H17" s="5"/>
      <c r="I17" s="5"/>
      <c r="J17" s="5"/>
      <c r="K17" s="21"/>
    </row>
    <row r="18" spans="2:11" ht="36.5" thickBot="1" x14ac:dyDescent="0.4">
      <c r="B18" s="1006"/>
      <c r="C18" s="105"/>
      <c r="D18" s="40" t="s">
        <v>640</v>
      </c>
      <c r="E18" s="511">
        <v>4</v>
      </c>
      <c r="F18" s="5"/>
      <c r="G18" s="5"/>
      <c r="H18" s="5"/>
      <c r="I18" s="5"/>
      <c r="J18" s="5"/>
      <c r="K18" s="21"/>
    </row>
    <row r="19" spans="2:11" ht="24.5" thickBot="1" x14ac:dyDescent="0.4">
      <c r="B19" s="1006"/>
      <c r="C19" s="105"/>
      <c r="D19" s="40" t="s">
        <v>641</v>
      </c>
      <c r="E19" s="511">
        <v>0</v>
      </c>
      <c r="F19" s="5"/>
      <c r="G19" s="5"/>
      <c r="H19" s="5"/>
      <c r="I19" s="5"/>
      <c r="J19" s="5"/>
      <c r="K19" s="21"/>
    </row>
    <row r="20" spans="2:11" ht="24.5" thickBot="1" x14ac:dyDescent="0.4">
      <c r="B20" s="1006"/>
      <c r="C20" s="105"/>
      <c r="D20" s="40" t="s">
        <v>642</v>
      </c>
      <c r="E20" s="511">
        <v>0</v>
      </c>
      <c r="F20" s="5"/>
      <c r="G20" s="5"/>
      <c r="H20" s="5"/>
      <c r="I20" s="5"/>
      <c r="J20" s="5"/>
      <c r="K20" s="21"/>
    </row>
    <row r="21" spans="2:11" ht="24.5" thickBot="1" x14ac:dyDescent="0.4">
      <c r="B21" s="1007"/>
      <c r="C21" s="105"/>
      <c r="D21" s="40" t="s">
        <v>643</v>
      </c>
      <c r="E21" s="511">
        <v>1</v>
      </c>
      <c r="F21" s="5"/>
      <c r="G21" s="5"/>
      <c r="H21" s="5"/>
      <c r="I21" s="5"/>
      <c r="J21" s="5"/>
      <c r="K21" s="21"/>
    </row>
    <row r="22" spans="2:11" ht="14.15" customHeight="1" x14ac:dyDescent="0.35">
      <c r="B22" s="257"/>
      <c r="C22" s="100"/>
      <c r="D22" s="981" t="s">
        <v>644</v>
      </c>
      <c r="E22" s="982"/>
      <c r="F22" s="982"/>
      <c r="G22" s="982"/>
      <c r="H22" s="982"/>
      <c r="I22" s="982"/>
      <c r="J22" s="982"/>
      <c r="K22" s="983"/>
    </row>
    <row r="23" spans="2:11" ht="14.15" customHeight="1" thickBot="1" x14ac:dyDescent="0.4">
      <c r="B23" s="257"/>
      <c r="C23" s="100"/>
      <c r="D23" s="981" t="s">
        <v>645</v>
      </c>
      <c r="E23" s="982"/>
      <c r="F23" s="982"/>
      <c r="G23" s="982"/>
      <c r="H23" s="982"/>
      <c r="I23" s="982"/>
      <c r="J23" s="982"/>
      <c r="K23" s="983"/>
    </row>
    <row r="24" spans="2:11" ht="54" customHeight="1" thickBot="1" x14ac:dyDescent="0.4">
      <c r="B24" s="257"/>
      <c r="C24" s="8"/>
      <c r="D24" s="95" t="s">
        <v>646</v>
      </c>
      <c r="E24" s="95" t="s">
        <v>647</v>
      </c>
      <c r="F24" s="95" t="s">
        <v>648</v>
      </c>
      <c r="G24" s="95" t="s">
        <v>649</v>
      </c>
      <c r="H24" s="248" t="s">
        <v>650</v>
      </c>
      <c r="I24" s="248" t="s">
        <v>651</v>
      </c>
      <c r="J24" s="18"/>
      <c r="K24" s="19"/>
    </row>
    <row r="25" spans="2:11" s="179" customFormat="1" ht="60.5" thickBot="1" x14ac:dyDescent="0.4">
      <c r="B25" s="209"/>
      <c r="C25" s="8">
        <v>1</v>
      </c>
      <c r="D25" s="498" t="s">
        <v>652</v>
      </c>
      <c r="E25" s="499" t="s">
        <v>1923</v>
      </c>
      <c r="F25" s="500" t="s">
        <v>1924</v>
      </c>
      <c r="G25" s="501">
        <v>65025</v>
      </c>
      <c r="H25" s="502" t="s">
        <v>1925</v>
      </c>
      <c r="I25" s="503">
        <v>1</v>
      </c>
      <c r="J25" s="18"/>
      <c r="K25" s="19"/>
    </row>
    <row r="26" spans="2:11" s="179" customFormat="1" ht="61.5" customHeight="1" thickBot="1" x14ac:dyDescent="0.4">
      <c r="B26" s="209"/>
      <c r="C26" s="8">
        <v>2</v>
      </c>
      <c r="D26" s="498" t="s">
        <v>652</v>
      </c>
      <c r="E26" s="499">
        <v>21014</v>
      </c>
      <c r="F26" s="500" t="s">
        <v>1926</v>
      </c>
      <c r="G26" s="501">
        <v>70674</v>
      </c>
      <c r="H26" s="502" t="s">
        <v>1927</v>
      </c>
      <c r="I26" s="503">
        <v>1</v>
      </c>
      <c r="J26" s="18"/>
      <c r="K26" s="19"/>
    </row>
    <row r="27" spans="2:11" s="179" customFormat="1" ht="48.5" thickBot="1" x14ac:dyDescent="0.4">
      <c r="B27" s="209"/>
      <c r="C27" s="8">
        <v>3</v>
      </c>
      <c r="D27" s="498" t="s">
        <v>652</v>
      </c>
      <c r="E27" s="499">
        <v>2103</v>
      </c>
      <c r="F27" s="500" t="s">
        <v>1928</v>
      </c>
      <c r="G27" s="501">
        <v>145234</v>
      </c>
      <c r="H27" s="502" t="s">
        <v>1929</v>
      </c>
      <c r="I27" s="503">
        <v>1</v>
      </c>
      <c r="J27" s="18"/>
      <c r="K27" s="19"/>
    </row>
    <row r="28" spans="2:11" s="179" customFormat="1" ht="48.5" thickBot="1" x14ac:dyDescent="0.4">
      <c r="B28" s="209"/>
      <c r="C28" s="8">
        <v>4</v>
      </c>
      <c r="D28" s="308" t="s">
        <v>652</v>
      </c>
      <c r="E28" s="499">
        <v>2108</v>
      </c>
      <c r="F28" s="308" t="s">
        <v>1952</v>
      </c>
      <c r="G28" s="501">
        <v>89476.6</v>
      </c>
      <c r="H28" s="29" t="s">
        <v>1953</v>
      </c>
      <c r="I28" s="503">
        <v>1</v>
      </c>
      <c r="J28" s="18"/>
      <c r="K28" s="19"/>
    </row>
    <row r="29" spans="2:11" s="179" customFormat="1" ht="58.5" customHeight="1" thickBot="1" x14ac:dyDescent="0.4">
      <c r="B29" s="209"/>
      <c r="C29" s="8">
        <v>5</v>
      </c>
      <c r="D29" s="498" t="s">
        <v>654</v>
      </c>
      <c r="E29" s="499">
        <v>2105204</v>
      </c>
      <c r="F29" s="500" t="s">
        <v>1930</v>
      </c>
      <c r="G29" s="501">
        <v>1460</v>
      </c>
      <c r="H29" s="502" t="s">
        <v>1931</v>
      </c>
      <c r="I29" s="503">
        <v>1</v>
      </c>
      <c r="J29" s="18"/>
      <c r="K29" s="19"/>
    </row>
    <row r="30" spans="2:11" s="179" customFormat="1" ht="59.15" customHeight="1" thickBot="1" x14ac:dyDescent="0.4">
      <c r="B30" s="209"/>
      <c r="C30" s="8">
        <v>6</v>
      </c>
      <c r="D30" s="498" t="s">
        <v>654</v>
      </c>
      <c r="E30" s="499">
        <v>2106104</v>
      </c>
      <c r="F30" s="500" t="s">
        <v>1932</v>
      </c>
      <c r="G30" s="501">
        <v>11351</v>
      </c>
      <c r="H30" s="502" t="s">
        <v>1933</v>
      </c>
      <c r="I30" s="503">
        <v>1</v>
      </c>
      <c r="J30" s="18"/>
      <c r="K30" s="19"/>
    </row>
    <row r="31" spans="2:11" s="179" customFormat="1" ht="51.65" customHeight="1" thickBot="1" x14ac:dyDescent="0.4">
      <c r="B31" s="209"/>
      <c r="C31" s="8">
        <v>7</v>
      </c>
      <c r="D31" s="498" t="s">
        <v>654</v>
      </c>
      <c r="E31" s="499">
        <v>2104107</v>
      </c>
      <c r="F31" s="500" t="s">
        <v>1934</v>
      </c>
      <c r="G31" s="501">
        <v>18603</v>
      </c>
      <c r="H31" s="502" t="s">
        <v>1935</v>
      </c>
      <c r="I31" s="503">
        <v>1</v>
      </c>
      <c r="J31" s="18"/>
      <c r="K31" s="19"/>
    </row>
    <row r="32" spans="2:11" s="179" customFormat="1" ht="14.15" customHeight="1" thickBot="1" x14ac:dyDescent="0.4">
      <c r="B32" s="209"/>
      <c r="C32" s="8">
        <v>8</v>
      </c>
      <c r="D32" s="152" t="s">
        <v>653</v>
      </c>
      <c r="E32" s="152"/>
      <c r="F32" s="152"/>
      <c r="G32" s="178"/>
      <c r="H32" s="29"/>
      <c r="I32" s="211"/>
      <c r="J32" s="18"/>
      <c r="K32" s="19"/>
    </row>
    <row r="33" spans="2:11" s="179" customFormat="1" ht="14.15" customHeight="1" thickBot="1" x14ac:dyDescent="0.4">
      <c r="B33" s="209"/>
      <c r="C33" s="8">
        <v>9</v>
      </c>
      <c r="D33" s="152" t="s">
        <v>652</v>
      </c>
      <c r="E33" s="152"/>
      <c r="F33" s="152"/>
      <c r="G33" s="178"/>
      <c r="H33" s="29"/>
      <c r="I33" s="211"/>
      <c r="J33" s="18"/>
      <c r="K33" s="19"/>
    </row>
    <row r="34" spans="2:11" s="179" customFormat="1" ht="14.15" customHeight="1" thickBot="1" x14ac:dyDescent="0.4">
      <c r="B34" s="209"/>
      <c r="C34" s="8">
        <v>10</v>
      </c>
      <c r="D34" s="152" t="s">
        <v>652</v>
      </c>
      <c r="E34" s="152"/>
      <c r="F34" s="152"/>
      <c r="G34" s="178"/>
      <c r="H34" s="29"/>
      <c r="I34" s="211"/>
      <c r="J34" s="18"/>
      <c r="K34" s="19"/>
    </row>
    <row r="35" spans="2:11" s="179" customFormat="1" ht="14.15" customHeight="1" thickBot="1" x14ac:dyDescent="0.4">
      <c r="B35" s="209"/>
      <c r="C35" s="8">
        <v>11</v>
      </c>
      <c r="D35" s="152" t="s">
        <v>653</v>
      </c>
      <c r="E35" s="152"/>
      <c r="F35" s="152"/>
      <c r="G35" s="178"/>
      <c r="H35" s="29"/>
      <c r="I35" s="211"/>
      <c r="J35" s="18"/>
      <c r="K35" s="19"/>
    </row>
    <row r="36" spans="2:11" s="179" customFormat="1" ht="14.15" customHeight="1" thickBot="1" x14ac:dyDescent="0.4">
      <c r="B36" s="209"/>
      <c r="C36" s="8">
        <v>12</v>
      </c>
      <c r="D36" s="152" t="s">
        <v>653</v>
      </c>
      <c r="E36" s="152"/>
      <c r="F36" s="152"/>
      <c r="G36" s="178"/>
      <c r="H36" s="29"/>
      <c r="I36" s="211"/>
      <c r="J36" s="18"/>
      <c r="K36" s="19"/>
    </row>
    <row r="37" spans="2:11" s="179" customFormat="1" ht="14.15" customHeight="1" thickBot="1" x14ac:dyDescent="0.4">
      <c r="B37" s="209"/>
      <c r="C37" s="8">
        <v>13</v>
      </c>
      <c r="D37" s="152" t="s">
        <v>654</v>
      </c>
      <c r="E37" s="152"/>
      <c r="F37" s="152"/>
      <c r="G37" s="178"/>
      <c r="H37" s="29"/>
      <c r="I37" s="211"/>
      <c r="J37" s="18"/>
      <c r="K37" s="19"/>
    </row>
    <row r="38" spans="2:11" s="179" customFormat="1" ht="14.15" customHeight="1" thickBot="1" x14ac:dyDescent="0.4">
      <c r="B38" s="209"/>
      <c r="C38" s="8">
        <v>14</v>
      </c>
      <c r="D38" s="152" t="s">
        <v>654</v>
      </c>
      <c r="E38" s="152"/>
      <c r="F38" s="152"/>
      <c r="G38" s="178"/>
      <c r="H38" s="29"/>
      <c r="I38" s="211"/>
      <c r="J38" s="18"/>
      <c r="K38" s="19"/>
    </row>
    <row r="39" spans="2:11" ht="14.15" customHeight="1" x14ac:dyDescent="0.35">
      <c r="B39" s="257"/>
      <c r="C39" s="100"/>
      <c r="D39" s="969" t="s">
        <v>655</v>
      </c>
      <c r="E39" s="970"/>
      <c r="F39" s="970"/>
      <c r="G39" s="970"/>
      <c r="H39" s="970"/>
      <c r="I39" s="970"/>
      <c r="J39" s="970"/>
      <c r="K39" s="971"/>
    </row>
    <row r="40" spans="2:11" ht="14.15" customHeight="1" x14ac:dyDescent="0.35">
      <c r="B40" s="257"/>
      <c r="C40" s="100"/>
      <c r="D40" s="1008" t="s">
        <v>656</v>
      </c>
      <c r="E40" s="1009"/>
      <c r="F40" s="1009"/>
      <c r="G40" s="1009"/>
      <c r="H40" s="1009"/>
      <c r="I40" s="1009"/>
      <c r="J40" s="1009"/>
      <c r="K40" s="1010"/>
    </row>
    <row r="41" spans="2:11" ht="14.15" customHeight="1" x14ac:dyDescent="0.35">
      <c r="B41" s="257"/>
      <c r="C41" s="100"/>
      <c r="D41" s="1008" t="s">
        <v>657</v>
      </c>
      <c r="E41" s="1009"/>
      <c r="F41" s="1009"/>
      <c r="G41" s="1009"/>
      <c r="H41" s="1009"/>
      <c r="I41" s="1009"/>
      <c r="J41" s="1009"/>
      <c r="K41" s="1010"/>
    </row>
    <row r="42" spans="2:11" ht="14.15" customHeight="1" x14ac:dyDescent="0.35">
      <c r="B42" s="257"/>
      <c r="C42" s="100"/>
      <c r="D42" s="1008" t="s">
        <v>658</v>
      </c>
      <c r="E42" s="1009"/>
      <c r="F42" s="1009"/>
      <c r="G42" s="1009"/>
      <c r="H42" s="1009"/>
      <c r="I42" s="1009"/>
      <c r="J42" s="1009"/>
      <c r="K42" s="1010"/>
    </row>
    <row r="43" spans="2:11" ht="14.15" customHeight="1" thickBot="1" x14ac:dyDescent="0.4">
      <c r="B43" s="257"/>
      <c r="C43" s="100"/>
      <c r="D43" s="972" t="s">
        <v>659</v>
      </c>
      <c r="E43" s="973"/>
      <c r="F43" s="973"/>
      <c r="G43" s="973"/>
      <c r="H43" s="973"/>
      <c r="I43" s="973"/>
      <c r="J43" s="973"/>
      <c r="K43" s="974"/>
    </row>
    <row r="44" spans="2:11" ht="14.15" customHeight="1" thickBot="1" x14ac:dyDescent="0.4">
      <c r="B44" s="257"/>
      <c r="C44" s="95" t="s">
        <v>585</v>
      </c>
      <c r="D44" s="43" t="s">
        <v>646</v>
      </c>
      <c r="E44" s="43" t="s">
        <v>647</v>
      </c>
      <c r="F44" s="38" t="s">
        <v>648</v>
      </c>
      <c r="G44" s="87">
        <v>2024</v>
      </c>
      <c r="H44" s="87">
        <v>2025</v>
      </c>
      <c r="I44" s="87">
        <v>2025</v>
      </c>
      <c r="J44" s="87">
        <v>2027</v>
      </c>
      <c r="K44" s="111"/>
    </row>
    <row r="45" spans="2:11" s="179" customFormat="1" ht="37.5" customHeight="1" thickBot="1" x14ac:dyDescent="0.4">
      <c r="B45" s="209"/>
      <c r="C45" s="8">
        <v>1</v>
      </c>
      <c r="D45" s="152" t="s">
        <v>654</v>
      </c>
      <c r="E45" s="152"/>
      <c r="F45" s="316" t="s">
        <v>1954</v>
      </c>
      <c r="G45" s="31">
        <v>0.05</v>
      </c>
      <c r="H45" s="31">
        <v>0.35</v>
      </c>
      <c r="I45" s="31">
        <v>0.6</v>
      </c>
      <c r="J45" s="31"/>
      <c r="K45" s="109"/>
    </row>
    <row r="46" spans="2:11" s="179" customFormat="1" ht="14.15" customHeight="1" thickBot="1" x14ac:dyDescent="0.4">
      <c r="B46" s="209"/>
      <c r="C46" s="8">
        <v>2</v>
      </c>
      <c r="D46" s="152" t="s">
        <v>652</v>
      </c>
      <c r="E46" s="152"/>
      <c r="F46" s="152"/>
      <c r="G46" s="31"/>
      <c r="H46" s="31"/>
      <c r="I46" s="31"/>
      <c r="J46" s="31"/>
      <c r="K46" s="109"/>
    </row>
    <row r="47" spans="2:11" s="179" customFormat="1" ht="14.15" customHeight="1" thickBot="1" x14ac:dyDescent="0.4">
      <c r="B47" s="209"/>
      <c r="C47" s="8">
        <v>3</v>
      </c>
      <c r="D47" s="152" t="s">
        <v>652</v>
      </c>
      <c r="E47" s="152"/>
      <c r="F47" s="152"/>
      <c r="G47" s="31"/>
      <c r="H47" s="31"/>
      <c r="I47" s="31"/>
      <c r="J47" s="31"/>
      <c r="K47" s="109"/>
    </row>
    <row r="48" spans="2:11" s="179" customFormat="1" ht="14.15" customHeight="1" thickBot="1" x14ac:dyDescent="0.4">
      <c r="B48" s="209"/>
      <c r="C48" s="8">
        <v>4</v>
      </c>
      <c r="D48" s="152" t="s">
        <v>653</v>
      </c>
      <c r="E48" s="152"/>
      <c r="F48" s="152"/>
      <c r="G48" s="31"/>
      <c r="H48" s="31"/>
      <c r="I48" s="31"/>
      <c r="J48" s="31"/>
      <c r="K48" s="109"/>
    </row>
    <row r="49" spans="2:11" s="179" customFormat="1" ht="14.15" customHeight="1" thickBot="1" x14ac:dyDescent="0.4">
      <c r="B49" s="209"/>
      <c r="C49" s="8">
        <v>5</v>
      </c>
      <c r="D49" s="152" t="s">
        <v>653</v>
      </c>
      <c r="E49" s="152"/>
      <c r="F49" s="152"/>
      <c r="G49" s="31"/>
      <c r="H49" s="31"/>
      <c r="I49" s="31"/>
      <c r="J49" s="31"/>
      <c r="K49" s="109"/>
    </row>
    <row r="50" spans="2:11" s="179" customFormat="1" ht="14.15" customHeight="1" thickBot="1" x14ac:dyDescent="0.4">
      <c r="B50" s="209"/>
      <c r="C50" s="8">
        <v>6</v>
      </c>
      <c r="D50" s="152" t="s">
        <v>652</v>
      </c>
      <c r="E50" s="152"/>
      <c r="F50" s="152"/>
      <c r="G50" s="31"/>
      <c r="H50" s="31"/>
      <c r="I50" s="31"/>
      <c r="J50" s="31"/>
      <c r="K50" s="109"/>
    </row>
    <row r="51" spans="2:11" s="179" customFormat="1" ht="14.15" customHeight="1" thickBot="1" x14ac:dyDescent="0.4">
      <c r="B51" s="209"/>
      <c r="C51" s="8">
        <v>7</v>
      </c>
      <c r="D51" s="152" t="s">
        <v>652</v>
      </c>
      <c r="E51" s="152"/>
      <c r="F51" s="152"/>
      <c r="G51" s="31"/>
      <c r="H51" s="31"/>
      <c r="I51" s="31"/>
      <c r="J51" s="31"/>
      <c r="K51" s="109"/>
    </row>
    <row r="52" spans="2:11" s="179" customFormat="1" ht="14.15" customHeight="1" thickBot="1" x14ac:dyDescent="0.4">
      <c r="B52" s="209"/>
      <c r="C52" s="8">
        <v>8</v>
      </c>
      <c r="D52" s="152" t="s">
        <v>653</v>
      </c>
      <c r="E52" s="152"/>
      <c r="F52" s="152"/>
      <c r="G52" s="31"/>
      <c r="H52" s="31"/>
      <c r="I52" s="31"/>
      <c r="J52" s="31"/>
      <c r="K52" s="109"/>
    </row>
    <row r="53" spans="2:11" s="179" customFormat="1" ht="14.15" customHeight="1" thickBot="1" x14ac:dyDescent="0.4">
      <c r="B53" s="209"/>
      <c r="C53" s="8">
        <v>9</v>
      </c>
      <c r="D53" s="152" t="s">
        <v>653</v>
      </c>
      <c r="E53" s="152"/>
      <c r="F53" s="152"/>
      <c r="G53" s="31"/>
      <c r="H53" s="31"/>
      <c r="I53" s="31"/>
      <c r="J53" s="31"/>
      <c r="K53" s="109"/>
    </row>
    <row r="54" spans="2:11" s="179" customFormat="1" ht="14.15" customHeight="1" thickBot="1" x14ac:dyDescent="0.4">
      <c r="B54" s="209"/>
      <c r="C54" s="8">
        <v>10</v>
      </c>
      <c r="D54" s="152" t="s">
        <v>652</v>
      </c>
      <c r="E54" s="152"/>
      <c r="F54" s="152"/>
      <c r="G54" s="31"/>
      <c r="H54" s="31"/>
      <c r="I54" s="31"/>
      <c r="J54" s="31"/>
      <c r="K54" s="109"/>
    </row>
    <row r="55" spans="2:11" s="179" customFormat="1" ht="14.15" customHeight="1" thickBot="1" x14ac:dyDescent="0.4">
      <c r="B55" s="209"/>
      <c r="C55" s="8">
        <v>11</v>
      </c>
      <c r="D55" s="152" t="s">
        <v>652</v>
      </c>
      <c r="E55" s="152"/>
      <c r="F55" s="152"/>
      <c r="G55" s="31"/>
      <c r="H55" s="31"/>
      <c r="I55" s="31"/>
      <c r="J55" s="31"/>
      <c r="K55" s="109"/>
    </row>
    <row r="56" spans="2:11" s="179" customFormat="1" ht="14.15" customHeight="1" thickBot="1" x14ac:dyDescent="0.4">
      <c r="B56" s="209"/>
      <c r="C56" s="8">
        <v>12</v>
      </c>
      <c r="D56" s="152" t="s">
        <v>653</v>
      </c>
      <c r="E56" s="152"/>
      <c r="F56" s="152"/>
      <c r="G56" s="31"/>
      <c r="H56" s="31"/>
      <c r="I56" s="31"/>
      <c r="J56" s="31"/>
      <c r="K56" s="109"/>
    </row>
    <row r="57" spans="2:11" s="179" customFormat="1" ht="14.15" customHeight="1" thickBot="1" x14ac:dyDescent="0.4">
      <c r="B57" s="209"/>
      <c r="C57" s="8">
        <v>13</v>
      </c>
      <c r="D57" s="152" t="s">
        <v>653</v>
      </c>
      <c r="E57" s="152"/>
      <c r="F57" s="152"/>
      <c r="G57" s="31"/>
      <c r="H57" s="31"/>
      <c r="I57" s="31"/>
      <c r="J57" s="31"/>
      <c r="K57" s="109"/>
    </row>
    <row r="58" spans="2:11" s="179" customFormat="1" ht="14.15" customHeight="1" thickBot="1" x14ac:dyDescent="0.4">
      <c r="B58" s="209"/>
      <c r="C58" s="8">
        <v>14</v>
      </c>
      <c r="D58" s="152" t="s">
        <v>654</v>
      </c>
      <c r="E58" s="152"/>
      <c r="F58" s="152"/>
      <c r="G58" s="31"/>
      <c r="H58" s="31"/>
      <c r="I58" s="31"/>
      <c r="J58" s="31"/>
      <c r="K58" s="110"/>
    </row>
    <row r="59" spans="2:11" ht="14.15" customHeight="1" x14ac:dyDescent="0.35">
      <c r="B59" s="257"/>
      <c r="C59" s="100"/>
      <c r="D59" s="978" t="s">
        <v>660</v>
      </c>
      <c r="E59" s="979"/>
      <c r="F59" s="979"/>
      <c r="G59" s="979"/>
      <c r="H59" s="979"/>
      <c r="I59" s="979"/>
      <c r="J59" s="979"/>
      <c r="K59" s="980"/>
    </row>
    <row r="60" spans="2:11" ht="14.15" customHeight="1" thickBot="1" x14ac:dyDescent="0.4">
      <c r="B60" s="257"/>
      <c r="C60" s="100"/>
      <c r="D60" s="972" t="s">
        <v>661</v>
      </c>
      <c r="E60" s="973"/>
      <c r="F60" s="973"/>
      <c r="G60" s="973"/>
      <c r="H60" s="973"/>
      <c r="I60" s="973"/>
      <c r="J60" s="973"/>
      <c r="K60" s="974"/>
    </row>
    <row r="61" spans="2:11" ht="14.15" customHeight="1" thickBot="1" x14ac:dyDescent="0.4">
      <c r="B61" s="257"/>
      <c r="C61" s="95" t="s">
        <v>585</v>
      </c>
      <c r="D61" s="43" t="s">
        <v>646</v>
      </c>
      <c r="E61" s="43" t="s">
        <v>662</v>
      </c>
      <c r="F61" s="38" t="s">
        <v>648</v>
      </c>
      <c r="G61" s="87">
        <v>2024</v>
      </c>
      <c r="H61" s="87">
        <v>2025</v>
      </c>
      <c r="I61" s="87">
        <v>2025</v>
      </c>
      <c r="J61" s="87">
        <v>2027</v>
      </c>
      <c r="K61" s="111"/>
    </row>
    <row r="62" spans="2:11" s="179" customFormat="1" ht="14.15" customHeight="1" thickBot="1" x14ac:dyDescent="0.4">
      <c r="B62" s="209"/>
      <c r="C62" s="8">
        <v>1</v>
      </c>
      <c r="D62" s="212" t="str">
        <f>IF(ISBLANK(D45),"",D45)</f>
        <v>PMM</v>
      </c>
      <c r="E62" s="212" t="str">
        <f t="shared" ref="E62:F75" si="0">IF(ISBLANK(E45),"",E45)</f>
        <v/>
      </c>
      <c r="F62" s="212" t="str">
        <f>IF(ISBLANK(F45),"",F45)</f>
        <v xml:space="preserve">PMM Quebrada Aguas calientes, Termales de Rivera </v>
      </c>
      <c r="G62" s="31">
        <v>0.05</v>
      </c>
      <c r="H62" s="31"/>
      <c r="I62" s="31"/>
      <c r="J62" s="31"/>
      <c r="K62" s="109"/>
    </row>
    <row r="63" spans="2:11" s="179" customFormat="1" ht="14.15" customHeight="1" thickBot="1" x14ac:dyDescent="0.4">
      <c r="B63" s="209"/>
      <c r="C63" s="8">
        <v>2</v>
      </c>
      <c r="D63" s="212" t="str">
        <f t="shared" ref="D63:D75" si="1">IF(ISBLANK(D46),"",D46)</f>
        <v>POMCA</v>
      </c>
      <c r="E63" s="212" t="str">
        <f t="shared" si="0"/>
        <v/>
      </c>
      <c r="F63" s="212" t="str">
        <f t="shared" si="0"/>
        <v/>
      </c>
      <c r="G63" s="31"/>
      <c r="H63" s="31"/>
      <c r="I63" s="31"/>
      <c r="J63" s="31"/>
      <c r="K63" s="109"/>
    </row>
    <row r="64" spans="2:11" s="179" customFormat="1" ht="14.15" customHeight="1" thickBot="1" x14ac:dyDescent="0.4">
      <c r="B64" s="209"/>
      <c r="C64" s="8">
        <v>3</v>
      </c>
      <c r="D64" s="212" t="str">
        <f t="shared" si="1"/>
        <v>POMCA</v>
      </c>
      <c r="E64" s="212" t="str">
        <f t="shared" si="0"/>
        <v/>
      </c>
      <c r="F64" s="212" t="str">
        <f t="shared" si="0"/>
        <v/>
      </c>
      <c r="G64" s="31"/>
      <c r="H64" s="31"/>
      <c r="I64" s="31"/>
      <c r="J64" s="31"/>
      <c r="K64" s="109"/>
    </row>
    <row r="65" spans="2:11" s="179" customFormat="1" ht="14.15" customHeight="1" thickBot="1" x14ac:dyDescent="0.4">
      <c r="B65" s="209"/>
      <c r="C65" s="8">
        <v>4</v>
      </c>
      <c r="D65" s="212" t="str">
        <f t="shared" si="1"/>
        <v>PMA</v>
      </c>
      <c r="E65" s="212" t="str">
        <f t="shared" si="0"/>
        <v/>
      </c>
      <c r="F65" s="212" t="str">
        <f t="shared" si="0"/>
        <v/>
      </c>
      <c r="G65" s="31"/>
      <c r="H65" s="31"/>
      <c r="I65" s="31"/>
      <c r="J65" s="31"/>
      <c r="K65" s="109"/>
    </row>
    <row r="66" spans="2:11" s="179" customFormat="1" ht="14.15" customHeight="1" thickBot="1" x14ac:dyDescent="0.4">
      <c r="B66" s="209"/>
      <c r="C66" s="8">
        <v>5</v>
      </c>
      <c r="D66" s="212" t="str">
        <f t="shared" si="1"/>
        <v>PMA</v>
      </c>
      <c r="E66" s="212" t="str">
        <f t="shared" si="0"/>
        <v/>
      </c>
      <c r="F66" s="212" t="str">
        <f t="shared" si="0"/>
        <v/>
      </c>
      <c r="G66" s="31"/>
      <c r="H66" s="31"/>
      <c r="I66" s="31"/>
      <c r="J66" s="31"/>
      <c r="K66" s="109"/>
    </row>
    <row r="67" spans="2:11" s="179" customFormat="1" ht="14.15" customHeight="1" thickBot="1" x14ac:dyDescent="0.4">
      <c r="B67" s="209"/>
      <c r="C67" s="8">
        <v>6</v>
      </c>
      <c r="D67" s="212" t="str">
        <f t="shared" si="1"/>
        <v>POMCA</v>
      </c>
      <c r="E67" s="212" t="str">
        <f t="shared" si="0"/>
        <v/>
      </c>
      <c r="F67" s="212" t="str">
        <f t="shared" si="0"/>
        <v/>
      </c>
      <c r="G67" s="31"/>
      <c r="H67" s="31"/>
      <c r="I67" s="31"/>
      <c r="J67" s="31"/>
      <c r="K67" s="109"/>
    </row>
    <row r="68" spans="2:11" s="179" customFormat="1" ht="14.15" customHeight="1" thickBot="1" x14ac:dyDescent="0.4">
      <c r="B68" s="209"/>
      <c r="C68" s="8">
        <v>7</v>
      </c>
      <c r="D68" s="212" t="str">
        <f t="shared" si="1"/>
        <v>POMCA</v>
      </c>
      <c r="E68" s="212" t="str">
        <f t="shared" si="0"/>
        <v/>
      </c>
      <c r="F68" s="212" t="str">
        <f t="shared" si="0"/>
        <v/>
      </c>
      <c r="G68" s="31"/>
      <c r="H68" s="31"/>
      <c r="I68" s="31"/>
      <c r="J68" s="31"/>
      <c r="K68" s="109"/>
    </row>
    <row r="69" spans="2:11" s="179" customFormat="1" ht="14.15" customHeight="1" thickBot="1" x14ac:dyDescent="0.4">
      <c r="B69" s="209"/>
      <c r="C69" s="8">
        <v>8</v>
      </c>
      <c r="D69" s="212" t="str">
        <f t="shared" si="1"/>
        <v>PMA</v>
      </c>
      <c r="E69" s="212" t="str">
        <f t="shared" si="0"/>
        <v/>
      </c>
      <c r="F69" s="212" t="str">
        <f t="shared" si="0"/>
        <v/>
      </c>
      <c r="G69" s="31"/>
      <c r="H69" s="31"/>
      <c r="I69" s="31"/>
      <c r="J69" s="31"/>
      <c r="K69" s="109"/>
    </row>
    <row r="70" spans="2:11" s="179" customFormat="1" ht="14.15" customHeight="1" thickBot="1" x14ac:dyDescent="0.4">
      <c r="B70" s="209"/>
      <c r="C70" s="8">
        <v>9</v>
      </c>
      <c r="D70" s="212" t="str">
        <f t="shared" si="1"/>
        <v>PMA</v>
      </c>
      <c r="E70" s="212" t="str">
        <f t="shared" si="0"/>
        <v/>
      </c>
      <c r="F70" s="212" t="str">
        <f t="shared" si="0"/>
        <v/>
      </c>
      <c r="G70" s="31"/>
      <c r="H70" s="31"/>
      <c r="I70" s="31"/>
      <c r="J70" s="31"/>
      <c r="K70" s="109"/>
    </row>
    <row r="71" spans="2:11" s="179" customFormat="1" ht="14.15" customHeight="1" thickBot="1" x14ac:dyDescent="0.4">
      <c r="B71" s="209"/>
      <c r="C71" s="8">
        <v>10</v>
      </c>
      <c r="D71" s="212" t="str">
        <f t="shared" si="1"/>
        <v>POMCA</v>
      </c>
      <c r="E71" s="212" t="str">
        <f t="shared" si="0"/>
        <v/>
      </c>
      <c r="F71" s="212" t="str">
        <f t="shared" si="0"/>
        <v/>
      </c>
      <c r="G71" s="31"/>
      <c r="H71" s="31"/>
      <c r="I71" s="31"/>
      <c r="J71" s="31"/>
      <c r="K71" s="109"/>
    </row>
    <row r="72" spans="2:11" s="179" customFormat="1" ht="14.15" customHeight="1" thickBot="1" x14ac:dyDescent="0.4">
      <c r="B72" s="209"/>
      <c r="C72" s="8">
        <v>11</v>
      </c>
      <c r="D72" s="212" t="str">
        <f t="shared" si="1"/>
        <v>POMCA</v>
      </c>
      <c r="E72" s="212" t="str">
        <f t="shared" si="0"/>
        <v/>
      </c>
      <c r="F72" s="212" t="str">
        <f t="shared" si="0"/>
        <v/>
      </c>
      <c r="G72" s="31"/>
      <c r="H72" s="31"/>
      <c r="I72" s="31"/>
      <c r="J72" s="31"/>
      <c r="K72" s="109"/>
    </row>
    <row r="73" spans="2:11" s="179" customFormat="1" ht="14.15" customHeight="1" thickBot="1" x14ac:dyDescent="0.4">
      <c r="B73" s="209"/>
      <c r="C73" s="8">
        <v>12</v>
      </c>
      <c r="D73" s="212" t="str">
        <f t="shared" si="1"/>
        <v>PMA</v>
      </c>
      <c r="E73" s="212" t="str">
        <f t="shared" si="0"/>
        <v/>
      </c>
      <c r="F73" s="212" t="str">
        <f t="shared" si="0"/>
        <v/>
      </c>
      <c r="G73" s="31"/>
      <c r="H73" s="31"/>
      <c r="I73" s="31"/>
      <c r="J73" s="31"/>
      <c r="K73" s="109"/>
    </row>
    <row r="74" spans="2:11" s="179" customFormat="1" ht="14.15" customHeight="1" thickBot="1" x14ac:dyDescent="0.4">
      <c r="B74" s="209"/>
      <c r="C74" s="8">
        <v>13</v>
      </c>
      <c r="D74" s="212" t="str">
        <f t="shared" si="1"/>
        <v>PMA</v>
      </c>
      <c r="E74" s="212" t="str">
        <f t="shared" si="0"/>
        <v/>
      </c>
      <c r="F74" s="212" t="str">
        <f t="shared" si="0"/>
        <v/>
      </c>
      <c r="G74" s="31"/>
      <c r="H74" s="31"/>
      <c r="I74" s="31"/>
      <c r="J74" s="31"/>
      <c r="K74" s="109"/>
    </row>
    <row r="75" spans="2:11" s="179" customFormat="1" ht="14.15" customHeight="1" thickBot="1" x14ac:dyDescent="0.4">
      <c r="B75" s="209"/>
      <c r="C75" s="8">
        <v>14</v>
      </c>
      <c r="D75" s="212" t="str">
        <f t="shared" si="1"/>
        <v>PMM</v>
      </c>
      <c r="E75" s="212" t="str">
        <f t="shared" si="0"/>
        <v/>
      </c>
      <c r="F75" s="212" t="str">
        <f t="shared" si="0"/>
        <v/>
      </c>
      <c r="G75" s="31"/>
      <c r="H75" s="31"/>
      <c r="I75" s="31"/>
      <c r="J75" s="31"/>
      <c r="K75" s="109"/>
    </row>
    <row r="76" spans="2:11" ht="14.15" customHeight="1" x14ac:dyDescent="0.35">
      <c r="B76" s="257"/>
      <c r="C76" s="100"/>
      <c r="D76" s="978" t="s">
        <v>655</v>
      </c>
      <c r="E76" s="979"/>
      <c r="F76" s="979"/>
      <c r="G76" s="979"/>
      <c r="H76" s="979"/>
      <c r="I76" s="979"/>
      <c r="J76" s="979"/>
      <c r="K76" s="980"/>
    </row>
    <row r="77" spans="2:11" ht="14.15" customHeight="1" x14ac:dyDescent="0.35">
      <c r="B77" s="257"/>
      <c r="C77" s="100"/>
      <c r="D77" s="969" t="s">
        <v>663</v>
      </c>
      <c r="E77" s="970"/>
      <c r="F77" s="970"/>
      <c r="G77" s="970"/>
      <c r="H77" s="970"/>
      <c r="I77" s="970"/>
      <c r="J77" s="970"/>
      <c r="K77" s="971"/>
    </row>
    <row r="78" spans="2:11" ht="14.15" customHeight="1" thickBot="1" x14ac:dyDescent="0.4">
      <c r="B78" s="257"/>
      <c r="C78" s="100"/>
      <c r="D78" s="972" t="s">
        <v>664</v>
      </c>
      <c r="E78" s="973"/>
      <c r="F78" s="973"/>
      <c r="G78" s="973"/>
      <c r="H78" s="973"/>
      <c r="I78" s="973"/>
      <c r="J78" s="973"/>
      <c r="K78" s="974"/>
    </row>
    <row r="79" spans="2:11" ht="14.15" customHeight="1" thickBot="1" x14ac:dyDescent="0.4">
      <c r="B79" s="257"/>
      <c r="C79" s="249" t="s">
        <v>585</v>
      </c>
      <c r="D79" s="68" t="s">
        <v>646</v>
      </c>
      <c r="E79" s="68" t="s">
        <v>662</v>
      </c>
      <c r="F79" s="66" t="s">
        <v>648</v>
      </c>
      <c r="G79" s="581">
        <v>2024</v>
      </c>
      <c r="H79" s="581">
        <v>2025</v>
      </c>
      <c r="I79" s="581">
        <v>2025</v>
      </c>
      <c r="J79" s="581">
        <v>2027</v>
      </c>
      <c r="K79" s="111"/>
    </row>
    <row r="80" spans="2:11" ht="14.15" customHeight="1" thickBot="1" x14ac:dyDescent="0.4">
      <c r="B80" s="257"/>
      <c r="C80" s="2">
        <v>1</v>
      </c>
      <c r="D80" s="250" t="str">
        <f t="shared" ref="D80:F93" si="2">IF(ISBLANK(D62),"",D62)</f>
        <v>PMM</v>
      </c>
      <c r="E80" s="250" t="str">
        <f t="shared" si="2"/>
        <v/>
      </c>
      <c r="F80" s="250" t="str">
        <f t="shared" si="2"/>
        <v xml:space="preserve">PMM Quebrada Aguas calientes, Termales de Rivera </v>
      </c>
      <c r="G80" s="451">
        <f t="shared" ref="G80:J93" si="3">IFERROR(G62/G45,"N.A.")</f>
        <v>1</v>
      </c>
      <c r="H80" s="251">
        <f t="shared" si="3"/>
        <v>0</v>
      </c>
      <c r="I80" s="251">
        <f t="shared" si="3"/>
        <v>0</v>
      </c>
      <c r="J80" s="251" t="str">
        <f t="shared" si="3"/>
        <v>N.A.</v>
      </c>
      <c r="K80" s="112"/>
    </row>
    <row r="81" spans="2:11" ht="14.15" customHeight="1" thickBot="1" x14ac:dyDescent="0.4">
      <c r="B81" s="257"/>
      <c r="C81" s="2">
        <v>2</v>
      </c>
      <c r="D81" s="250" t="str">
        <f t="shared" si="2"/>
        <v>POMCA</v>
      </c>
      <c r="E81" s="250" t="str">
        <f t="shared" si="2"/>
        <v/>
      </c>
      <c r="F81" s="250" t="str">
        <f t="shared" si="2"/>
        <v/>
      </c>
      <c r="G81" s="451" t="str">
        <f t="shared" si="3"/>
        <v>N.A.</v>
      </c>
      <c r="H81" s="251" t="str">
        <f t="shared" si="3"/>
        <v>N.A.</v>
      </c>
      <c r="I81" s="251" t="str">
        <f t="shared" si="3"/>
        <v>N.A.</v>
      </c>
      <c r="J81" s="251" t="str">
        <f t="shared" si="3"/>
        <v>N.A.</v>
      </c>
      <c r="K81" s="112"/>
    </row>
    <row r="82" spans="2:11" ht="14.15" customHeight="1" thickBot="1" x14ac:dyDescent="0.4">
      <c r="B82" s="257"/>
      <c r="C82" s="2">
        <v>3</v>
      </c>
      <c r="D82" s="250" t="str">
        <f t="shared" si="2"/>
        <v>POMCA</v>
      </c>
      <c r="E82" s="250" t="str">
        <f t="shared" si="2"/>
        <v/>
      </c>
      <c r="F82" s="250" t="str">
        <f t="shared" si="2"/>
        <v/>
      </c>
      <c r="G82" s="251" t="str">
        <f t="shared" si="3"/>
        <v>N.A.</v>
      </c>
      <c r="H82" s="251" t="str">
        <f t="shared" si="3"/>
        <v>N.A.</v>
      </c>
      <c r="I82" s="251" t="str">
        <f t="shared" si="3"/>
        <v>N.A.</v>
      </c>
      <c r="J82" s="251" t="str">
        <f t="shared" si="3"/>
        <v>N.A.</v>
      </c>
      <c r="K82" s="112"/>
    </row>
    <row r="83" spans="2:11" ht="14.15" customHeight="1" thickBot="1" x14ac:dyDescent="0.4">
      <c r="B83" s="257"/>
      <c r="C83" s="2">
        <v>4</v>
      </c>
      <c r="D83" s="250" t="str">
        <f t="shared" si="2"/>
        <v>PMA</v>
      </c>
      <c r="E83" s="250" t="str">
        <f t="shared" si="2"/>
        <v/>
      </c>
      <c r="F83" s="250" t="str">
        <f t="shared" si="2"/>
        <v/>
      </c>
      <c r="G83" s="251" t="str">
        <f t="shared" si="3"/>
        <v>N.A.</v>
      </c>
      <c r="H83" s="251" t="str">
        <f t="shared" si="3"/>
        <v>N.A.</v>
      </c>
      <c r="I83" s="251" t="str">
        <f t="shared" si="3"/>
        <v>N.A.</v>
      </c>
      <c r="J83" s="251" t="str">
        <f t="shared" si="3"/>
        <v>N.A.</v>
      </c>
      <c r="K83" s="112"/>
    </row>
    <row r="84" spans="2:11" ht="14.15" customHeight="1" thickBot="1" x14ac:dyDescent="0.4">
      <c r="B84" s="257"/>
      <c r="C84" s="2">
        <v>5</v>
      </c>
      <c r="D84" s="250" t="str">
        <f t="shared" si="2"/>
        <v>PMA</v>
      </c>
      <c r="E84" s="250" t="str">
        <f t="shared" si="2"/>
        <v/>
      </c>
      <c r="F84" s="250" t="str">
        <f t="shared" si="2"/>
        <v/>
      </c>
      <c r="G84" s="251" t="str">
        <f t="shared" si="3"/>
        <v>N.A.</v>
      </c>
      <c r="H84" s="251" t="str">
        <f t="shared" si="3"/>
        <v>N.A.</v>
      </c>
      <c r="I84" s="251" t="str">
        <f t="shared" si="3"/>
        <v>N.A.</v>
      </c>
      <c r="J84" s="251" t="str">
        <f t="shared" si="3"/>
        <v>N.A.</v>
      </c>
      <c r="K84" s="112"/>
    </row>
    <row r="85" spans="2:11" ht="14.15" customHeight="1" thickBot="1" x14ac:dyDescent="0.4">
      <c r="B85" s="257"/>
      <c r="C85" s="2">
        <v>6</v>
      </c>
      <c r="D85" s="250" t="str">
        <f t="shared" si="2"/>
        <v>POMCA</v>
      </c>
      <c r="E85" s="250" t="str">
        <f t="shared" si="2"/>
        <v/>
      </c>
      <c r="F85" s="250" t="str">
        <f t="shared" si="2"/>
        <v/>
      </c>
      <c r="G85" s="251" t="str">
        <f t="shared" si="3"/>
        <v>N.A.</v>
      </c>
      <c r="H85" s="251" t="str">
        <f t="shared" si="3"/>
        <v>N.A.</v>
      </c>
      <c r="I85" s="251" t="str">
        <f t="shared" si="3"/>
        <v>N.A.</v>
      </c>
      <c r="J85" s="251" t="str">
        <f t="shared" si="3"/>
        <v>N.A.</v>
      </c>
      <c r="K85" s="113"/>
    </row>
    <row r="86" spans="2:11" ht="14.15" customHeight="1" thickBot="1" x14ac:dyDescent="0.4">
      <c r="B86" s="257"/>
      <c r="C86" s="2">
        <v>7</v>
      </c>
      <c r="D86" s="250" t="str">
        <f t="shared" si="2"/>
        <v>POMCA</v>
      </c>
      <c r="E86" s="250" t="str">
        <f t="shared" si="2"/>
        <v/>
      </c>
      <c r="F86" s="250" t="str">
        <f t="shared" si="2"/>
        <v/>
      </c>
      <c r="G86" s="251" t="str">
        <f t="shared" si="3"/>
        <v>N.A.</v>
      </c>
      <c r="H86" s="251" t="str">
        <f t="shared" si="3"/>
        <v>N.A.</v>
      </c>
      <c r="I86" s="251" t="str">
        <f t="shared" si="3"/>
        <v>N.A.</v>
      </c>
      <c r="J86" s="251" t="str">
        <f t="shared" si="3"/>
        <v>N.A.</v>
      </c>
      <c r="K86" s="112"/>
    </row>
    <row r="87" spans="2:11" ht="14.15" customHeight="1" thickBot="1" x14ac:dyDescent="0.4">
      <c r="B87" s="257"/>
      <c r="C87" s="2">
        <v>8</v>
      </c>
      <c r="D87" s="250" t="str">
        <f t="shared" si="2"/>
        <v>PMA</v>
      </c>
      <c r="E87" s="250" t="str">
        <f t="shared" si="2"/>
        <v/>
      </c>
      <c r="F87" s="250" t="str">
        <f t="shared" si="2"/>
        <v/>
      </c>
      <c r="G87" s="251" t="str">
        <f t="shared" si="3"/>
        <v>N.A.</v>
      </c>
      <c r="H87" s="251" t="str">
        <f t="shared" si="3"/>
        <v>N.A.</v>
      </c>
      <c r="I87" s="251" t="str">
        <f t="shared" si="3"/>
        <v>N.A.</v>
      </c>
      <c r="J87" s="251" t="str">
        <f t="shared" si="3"/>
        <v>N.A.</v>
      </c>
      <c r="K87" s="112"/>
    </row>
    <row r="88" spans="2:11" ht="14.15" customHeight="1" thickBot="1" x14ac:dyDescent="0.4">
      <c r="B88" s="257"/>
      <c r="C88" s="2">
        <v>9</v>
      </c>
      <c r="D88" s="250" t="str">
        <f t="shared" si="2"/>
        <v>PMA</v>
      </c>
      <c r="E88" s="250" t="str">
        <f t="shared" si="2"/>
        <v/>
      </c>
      <c r="F88" s="250" t="str">
        <f t="shared" si="2"/>
        <v/>
      </c>
      <c r="G88" s="251" t="str">
        <f t="shared" si="3"/>
        <v>N.A.</v>
      </c>
      <c r="H88" s="251" t="str">
        <f t="shared" si="3"/>
        <v>N.A.</v>
      </c>
      <c r="I88" s="251" t="str">
        <f t="shared" si="3"/>
        <v>N.A.</v>
      </c>
      <c r="J88" s="251" t="str">
        <f t="shared" si="3"/>
        <v>N.A.</v>
      </c>
      <c r="K88" s="112"/>
    </row>
    <row r="89" spans="2:11" ht="14.15" customHeight="1" thickBot="1" x14ac:dyDescent="0.4">
      <c r="B89" s="257"/>
      <c r="C89" s="2">
        <v>10</v>
      </c>
      <c r="D89" s="250" t="str">
        <f t="shared" si="2"/>
        <v>POMCA</v>
      </c>
      <c r="E89" s="250" t="str">
        <f t="shared" si="2"/>
        <v/>
      </c>
      <c r="F89" s="250" t="str">
        <f t="shared" si="2"/>
        <v/>
      </c>
      <c r="G89" s="251" t="str">
        <f t="shared" si="3"/>
        <v>N.A.</v>
      </c>
      <c r="H89" s="251" t="str">
        <f t="shared" si="3"/>
        <v>N.A.</v>
      </c>
      <c r="I89" s="251" t="str">
        <f t="shared" si="3"/>
        <v>N.A.</v>
      </c>
      <c r="J89" s="251" t="str">
        <f t="shared" si="3"/>
        <v>N.A.</v>
      </c>
      <c r="K89" s="113"/>
    </row>
    <row r="90" spans="2:11" ht="14.15" customHeight="1" thickBot="1" x14ac:dyDescent="0.4">
      <c r="B90" s="257"/>
      <c r="C90" s="2">
        <v>11</v>
      </c>
      <c r="D90" s="250" t="str">
        <f t="shared" si="2"/>
        <v>POMCA</v>
      </c>
      <c r="E90" s="250" t="str">
        <f t="shared" si="2"/>
        <v/>
      </c>
      <c r="F90" s="250" t="str">
        <f t="shared" si="2"/>
        <v/>
      </c>
      <c r="G90" s="251" t="str">
        <f t="shared" si="3"/>
        <v>N.A.</v>
      </c>
      <c r="H90" s="251" t="str">
        <f t="shared" si="3"/>
        <v>N.A.</v>
      </c>
      <c r="I90" s="251" t="str">
        <f t="shared" si="3"/>
        <v>N.A.</v>
      </c>
      <c r="J90" s="251" t="str">
        <f t="shared" si="3"/>
        <v>N.A.</v>
      </c>
      <c r="K90" s="112"/>
    </row>
    <row r="91" spans="2:11" ht="14.15" customHeight="1" thickBot="1" x14ac:dyDescent="0.4">
      <c r="B91" s="257"/>
      <c r="C91" s="2">
        <v>12</v>
      </c>
      <c r="D91" s="250" t="str">
        <f t="shared" si="2"/>
        <v>PMA</v>
      </c>
      <c r="E91" s="250" t="str">
        <f t="shared" si="2"/>
        <v/>
      </c>
      <c r="F91" s="250" t="str">
        <f t="shared" si="2"/>
        <v/>
      </c>
      <c r="G91" s="251" t="str">
        <f t="shared" si="3"/>
        <v>N.A.</v>
      </c>
      <c r="H91" s="251" t="str">
        <f t="shared" si="3"/>
        <v>N.A.</v>
      </c>
      <c r="I91" s="251" t="str">
        <f t="shared" si="3"/>
        <v>N.A.</v>
      </c>
      <c r="J91" s="251" t="str">
        <f t="shared" si="3"/>
        <v>N.A.</v>
      </c>
      <c r="K91" s="112"/>
    </row>
    <row r="92" spans="2:11" ht="14.15" customHeight="1" thickBot="1" x14ac:dyDescent="0.4">
      <c r="B92" s="257"/>
      <c r="C92" s="2">
        <v>13</v>
      </c>
      <c r="D92" s="250" t="str">
        <f t="shared" si="2"/>
        <v>PMA</v>
      </c>
      <c r="E92" s="250" t="str">
        <f t="shared" si="2"/>
        <v/>
      </c>
      <c r="F92" s="250" t="str">
        <f t="shared" si="2"/>
        <v/>
      </c>
      <c r="G92" s="251" t="str">
        <f t="shared" si="3"/>
        <v>N.A.</v>
      </c>
      <c r="H92" s="251" t="str">
        <f t="shared" si="3"/>
        <v>N.A.</v>
      </c>
      <c r="I92" s="251" t="str">
        <f t="shared" si="3"/>
        <v>N.A.</v>
      </c>
      <c r="J92" s="251" t="str">
        <f t="shared" si="3"/>
        <v>N.A.</v>
      </c>
      <c r="K92" s="112"/>
    </row>
    <row r="93" spans="2:11" ht="14.15" customHeight="1" thickBot="1" x14ac:dyDescent="0.4">
      <c r="B93" s="257"/>
      <c r="C93" s="2">
        <v>14</v>
      </c>
      <c r="D93" s="250" t="str">
        <f t="shared" si="2"/>
        <v>PMM</v>
      </c>
      <c r="E93" s="250" t="str">
        <f t="shared" si="2"/>
        <v/>
      </c>
      <c r="F93" s="250" t="str">
        <f t="shared" si="2"/>
        <v/>
      </c>
      <c r="G93" s="251" t="str">
        <f t="shared" si="3"/>
        <v>N.A.</v>
      </c>
      <c r="H93" s="251" t="str">
        <f t="shared" si="3"/>
        <v>N.A.</v>
      </c>
      <c r="I93" s="251" t="str">
        <f t="shared" si="3"/>
        <v>N.A.</v>
      </c>
      <c r="J93" s="251" t="str">
        <f t="shared" si="3"/>
        <v>N.A.</v>
      </c>
      <c r="K93" s="113"/>
    </row>
    <row r="94" spans="2:11" ht="14.15" customHeight="1" x14ac:dyDescent="0.35">
      <c r="B94" s="257"/>
      <c r="C94" s="100"/>
      <c r="D94" s="975"/>
      <c r="E94" s="976"/>
      <c r="F94" s="976"/>
      <c r="G94" s="976"/>
      <c r="H94" s="976"/>
      <c r="I94" s="976"/>
      <c r="J94" s="976"/>
      <c r="K94" s="977"/>
    </row>
    <row r="95" spans="2:11" ht="14.15" customHeight="1" thickBot="1" x14ac:dyDescent="0.4">
      <c r="B95" s="257"/>
      <c r="C95" s="100"/>
      <c r="D95" s="972" t="s">
        <v>665</v>
      </c>
      <c r="E95" s="973"/>
      <c r="F95" s="973"/>
      <c r="G95" s="973"/>
      <c r="H95" s="973"/>
      <c r="I95" s="973"/>
      <c r="J95" s="973"/>
      <c r="K95" s="974"/>
    </row>
    <row r="96" spans="2:11" ht="14.15" customHeight="1" thickBot="1" x14ac:dyDescent="0.4">
      <c r="B96" s="257"/>
      <c r="C96" s="252" t="s">
        <v>585</v>
      </c>
      <c r="D96" s="66" t="s">
        <v>666</v>
      </c>
      <c r="E96" s="66" t="s">
        <v>667</v>
      </c>
      <c r="F96" s="66"/>
      <c r="G96" s="581">
        <v>2024</v>
      </c>
      <c r="H96" s="581">
        <v>2025</v>
      </c>
      <c r="I96" s="581">
        <v>2025</v>
      </c>
      <c r="J96" s="581">
        <v>2027</v>
      </c>
      <c r="K96" s="111"/>
    </row>
    <row r="97" spans="2:11" ht="14.15" customHeight="1" thickBot="1" x14ac:dyDescent="0.4">
      <c r="B97" s="257"/>
      <c r="C97" s="97">
        <v>1</v>
      </c>
      <c r="D97" s="41" t="s">
        <v>668</v>
      </c>
      <c r="E97" s="31"/>
      <c r="F97" s="32"/>
      <c r="G97" s="452">
        <f ca="1">IFERROR(AVERAGEIF($D$80:$J$93,"POMCA",G$80:G$93),0)</f>
        <v>0</v>
      </c>
      <c r="H97" s="147">
        <f ca="1">IFERROR(AVERAGEIF($D$80:$J$93,"POMCA",H$80:H$93),0)</f>
        <v>0</v>
      </c>
      <c r="I97" s="147">
        <f ca="1">IFERROR(AVERAGEIF($D$80:$J$93,"POMCA",I$80:I$93),0)</f>
        <v>0</v>
      </c>
      <c r="J97" s="147">
        <f ca="1">IFERROR(AVERAGEIF($D$80:$J$93,"POMCA",J$80:J$93),0)</f>
        <v>0</v>
      </c>
      <c r="K97" s="109"/>
    </row>
    <row r="98" spans="2:11" ht="14.15" customHeight="1" thickBot="1" x14ac:dyDescent="0.4">
      <c r="B98" s="257"/>
      <c r="C98" s="97">
        <v>2</v>
      </c>
      <c r="D98" s="41" t="s">
        <v>653</v>
      </c>
      <c r="E98" s="31"/>
      <c r="F98" s="32"/>
      <c r="G98" s="147">
        <f ca="1">IFERROR(AVERAGEIF($D$80:$J$93,"PMA",G$80:G$93),0)</f>
        <v>0</v>
      </c>
      <c r="H98" s="147">
        <f ca="1">IFERROR(AVERAGEIF($D$80:$J$93,"PMA",H$80:H$93),0)</f>
        <v>0</v>
      </c>
      <c r="I98" s="147">
        <f ca="1">IFERROR(AVERAGEIF($D$80:$J$93,"PMA",I$80:I$93),0)</f>
        <v>0</v>
      </c>
      <c r="J98" s="147">
        <f ca="1">IFERROR(AVERAGEIF($D$80:$J$93,"PMA",J$80:J$93),0)</f>
        <v>0</v>
      </c>
      <c r="K98" s="109"/>
    </row>
    <row r="99" spans="2:11" ht="14.15" customHeight="1" thickBot="1" x14ac:dyDescent="0.4">
      <c r="B99" s="257"/>
      <c r="C99" s="97">
        <v>3</v>
      </c>
      <c r="D99" s="41" t="s">
        <v>654</v>
      </c>
      <c r="E99" s="31">
        <v>1</v>
      </c>
      <c r="F99" s="32"/>
      <c r="G99" s="147">
        <f ca="1">IFERROR(AVERAGEIF($D$80:$J$93,"PMM",G$80:G$93),0)</f>
        <v>1</v>
      </c>
      <c r="H99" s="147">
        <f ca="1">IFERROR(AVERAGEIF($D$80:$J$93,"PMM",H$80:H$93),0)</f>
        <v>0</v>
      </c>
      <c r="I99" s="147">
        <f ca="1">IFERROR(AVERAGEIF($D$80:$J$93,"PMM",I$80:I$93),0)</f>
        <v>0</v>
      </c>
      <c r="J99" s="147">
        <f ca="1">IFERROR(AVERAGEIF($D$80:$J$93,"PMM",J$80:J$93),0)</f>
        <v>0</v>
      </c>
      <c r="K99" s="109"/>
    </row>
    <row r="100" spans="2:11" ht="14.15" customHeight="1" thickBot="1" x14ac:dyDescent="0.4">
      <c r="B100" s="257"/>
      <c r="D100" s="1000">
        <f>Formulas!$D$5</f>
        <v>1</v>
      </c>
      <c r="E100" s="1001"/>
      <c r="F100" s="355" t="s">
        <v>669</v>
      </c>
      <c r="G100" s="453">
        <f ca="1">Formulas!E5</f>
        <v>1</v>
      </c>
      <c r="H100" s="186" t="str">
        <f ca="1">Formulas!F5</f>
        <v>N.A.</v>
      </c>
      <c r="I100" s="186" t="str">
        <f ca="1">Formulas!G5</f>
        <v>N.A.</v>
      </c>
      <c r="J100" s="186" t="str">
        <f ca="1">Formulas!H5</f>
        <v>N.A.</v>
      </c>
      <c r="K100" s="110"/>
    </row>
    <row r="101" spans="2:11" ht="14.15" customHeight="1" x14ac:dyDescent="0.35">
      <c r="B101" s="257"/>
      <c r="C101" s="100"/>
      <c r="D101" s="1002"/>
      <c r="E101" s="1003"/>
      <c r="F101" s="1003"/>
      <c r="G101" s="1003"/>
      <c r="H101" s="1003"/>
      <c r="I101" s="1003"/>
      <c r="J101" s="1003"/>
      <c r="K101" s="1004"/>
    </row>
    <row r="102" spans="2:11" ht="14.15" customHeight="1" x14ac:dyDescent="0.35">
      <c r="B102" s="257"/>
      <c r="C102" s="100"/>
      <c r="D102" s="969" t="s">
        <v>670</v>
      </c>
      <c r="E102" s="970"/>
      <c r="F102" s="970"/>
      <c r="G102" s="970"/>
      <c r="H102" s="970"/>
      <c r="I102" s="970"/>
      <c r="J102" s="970"/>
      <c r="K102" s="971"/>
    </row>
    <row r="103" spans="2:11" ht="14.15" customHeight="1" thickBot="1" x14ac:dyDescent="0.4">
      <c r="B103" s="70"/>
      <c r="C103" s="104"/>
      <c r="D103" s="234"/>
      <c r="E103" s="122"/>
      <c r="F103" s="122"/>
      <c r="G103" s="122"/>
      <c r="H103" s="122"/>
      <c r="I103" s="122"/>
      <c r="J103" s="122"/>
      <c r="K103" s="40"/>
    </row>
    <row r="104" spans="2:11" ht="14.15" customHeight="1" thickBot="1" x14ac:dyDescent="0.4">
      <c r="B104" s="70" t="s">
        <v>671</v>
      </c>
      <c r="C104" s="104"/>
      <c r="D104" s="990" t="s">
        <v>672</v>
      </c>
      <c r="E104" s="991"/>
      <c r="F104" s="991"/>
      <c r="G104" s="991"/>
      <c r="H104" s="991"/>
      <c r="I104" s="991"/>
      <c r="J104" s="991"/>
      <c r="K104" s="992"/>
    </row>
    <row r="105" spans="2:11" ht="39" customHeight="1" thickBot="1" x14ac:dyDescent="0.4">
      <c r="B105" s="70" t="s">
        <v>673</v>
      </c>
      <c r="C105" s="104"/>
      <c r="D105" s="990" t="s">
        <v>674</v>
      </c>
      <c r="E105" s="991"/>
      <c r="F105" s="991"/>
      <c r="G105" s="991"/>
      <c r="H105" s="991"/>
      <c r="I105" s="991"/>
      <c r="J105" s="991"/>
      <c r="K105" s="992"/>
    </row>
    <row r="106" spans="2:11" ht="15" thickBot="1" x14ac:dyDescent="0.4">
      <c r="B106" s="1"/>
      <c r="C106" s="73"/>
      <c r="D106" s="5"/>
      <c r="E106" s="5"/>
      <c r="F106" s="5"/>
      <c r="G106" s="5"/>
      <c r="H106" s="5"/>
      <c r="I106" s="5"/>
      <c r="J106" s="5"/>
      <c r="K106" s="5"/>
    </row>
    <row r="107" spans="2:11" ht="24" customHeight="1" thickBot="1" x14ac:dyDescent="0.4">
      <c r="B107" s="996" t="s">
        <v>675</v>
      </c>
      <c r="C107" s="997"/>
      <c r="D107" s="997"/>
      <c r="E107" s="998"/>
      <c r="F107" s="5"/>
      <c r="G107" s="5"/>
      <c r="H107" s="5"/>
      <c r="I107" s="5"/>
      <c r="J107" s="5"/>
      <c r="K107" s="5"/>
    </row>
    <row r="108" spans="2:11" ht="15" thickBot="1" x14ac:dyDescent="0.4">
      <c r="B108" s="987">
        <v>1</v>
      </c>
      <c r="C108" s="91"/>
      <c r="D108" s="48" t="s">
        <v>676</v>
      </c>
      <c r="E108" s="504" t="s">
        <v>1936</v>
      </c>
      <c r="F108" s="5"/>
      <c r="G108" s="5"/>
      <c r="H108" s="5"/>
      <c r="I108" s="5"/>
      <c r="J108" s="5"/>
      <c r="K108" s="5"/>
    </row>
    <row r="109" spans="2:11" ht="36.5" thickBot="1" x14ac:dyDescent="0.4">
      <c r="B109" s="988"/>
      <c r="C109" s="91"/>
      <c r="D109" s="40" t="s">
        <v>525</v>
      </c>
      <c r="E109" s="504" t="s">
        <v>1937</v>
      </c>
      <c r="F109" s="5"/>
      <c r="G109" s="5"/>
      <c r="H109" s="5"/>
      <c r="I109" s="5"/>
      <c r="J109" s="5"/>
      <c r="K109" s="5"/>
    </row>
    <row r="110" spans="2:11" ht="24.5" thickBot="1" x14ac:dyDescent="0.4">
      <c r="B110" s="988"/>
      <c r="C110" s="91"/>
      <c r="D110" s="40" t="s">
        <v>677</v>
      </c>
      <c r="E110" s="504" t="s">
        <v>1938</v>
      </c>
      <c r="F110" s="5"/>
      <c r="G110" s="5"/>
      <c r="H110" s="5"/>
      <c r="I110" s="5"/>
      <c r="J110" s="5"/>
      <c r="K110" s="5"/>
    </row>
    <row r="111" spans="2:11" ht="24.5" thickBot="1" x14ac:dyDescent="0.4">
      <c r="B111" s="988"/>
      <c r="C111" s="91"/>
      <c r="D111" s="40" t="s">
        <v>527</v>
      </c>
      <c r="E111" s="504" t="s">
        <v>1939</v>
      </c>
      <c r="F111" s="5"/>
      <c r="G111" s="5"/>
      <c r="H111" s="5"/>
      <c r="I111" s="5"/>
      <c r="J111" s="5"/>
      <c r="K111" s="5"/>
    </row>
    <row r="112" spans="2:11" ht="29.5" thickBot="1" x14ac:dyDescent="0.4">
      <c r="B112" s="988"/>
      <c r="C112" s="91"/>
      <c r="D112" s="40" t="s">
        <v>529</v>
      </c>
      <c r="E112" s="505" t="s">
        <v>1940</v>
      </c>
      <c r="F112" s="5"/>
      <c r="G112" s="5"/>
      <c r="H112" s="5"/>
      <c r="I112" s="5"/>
      <c r="J112" s="5"/>
      <c r="K112" s="5"/>
    </row>
    <row r="113" spans="2:11" ht="15" thickBot="1" x14ac:dyDescent="0.4">
      <c r="B113" s="988"/>
      <c r="C113" s="91"/>
      <c r="D113" s="40" t="s">
        <v>531</v>
      </c>
      <c r="E113" s="504">
        <v>3138863436</v>
      </c>
      <c r="F113" s="5"/>
      <c r="G113" s="5"/>
      <c r="H113" s="5"/>
      <c r="I113" s="5"/>
      <c r="J113" s="5"/>
      <c r="K113" s="5"/>
    </row>
    <row r="114" spans="2:11" ht="15" thickBot="1" x14ac:dyDescent="0.4">
      <c r="B114" s="989"/>
      <c r="C114" s="2"/>
      <c r="D114" s="40" t="s">
        <v>678</v>
      </c>
      <c r="E114" s="504" t="s">
        <v>1941</v>
      </c>
      <c r="F114" s="5"/>
      <c r="G114" s="5"/>
      <c r="H114" s="5"/>
      <c r="I114" s="5"/>
      <c r="J114" s="5"/>
      <c r="K114" s="5"/>
    </row>
    <row r="115" spans="2:11" ht="15" thickBot="1" x14ac:dyDescent="0.4">
      <c r="B115" s="1"/>
      <c r="C115" s="73"/>
      <c r="D115" s="5"/>
      <c r="E115" s="5"/>
      <c r="F115" s="5"/>
      <c r="G115" s="5"/>
      <c r="H115" s="5"/>
      <c r="I115" s="5"/>
      <c r="J115" s="5"/>
      <c r="K115" s="5"/>
    </row>
    <row r="116" spans="2:11" ht="15" customHeight="1" thickBot="1" x14ac:dyDescent="0.4">
      <c r="B116" s="996" t="s">
        <v>679</v>
      </c>
      <c r="C116" s="997"/>
      <c r="D116" s="997"/>
      <c r="E116" s="998"/>
      <c r="F116" s="5"/>
      <c r="G116" s="5"/>
      <c r="H116" s="5"/>
      <c r="I116" s="5"/>
      <c r="J116" s="5"/>
      <c r="K116" s="5"/>
    </row>
    <row r="117" spans="2:11" ht="15" thickBot="1" x14ac:dyDescent="0.4">
      <c r="B117" s="987">
        <v>1</v>
      </c>
      <c r="C117" s="91"/>
      <c r="D117" s="48" t="s">
        <v>676</v>
      </c>
      <c r="E117" s="34" t="s">
        <v>680</v>
      </c>
      <c r="F117" s="5"/>
      <c r="G117" s="5"/>
      <c r="H117" s="5"/>
      <c r="I117" s="5"/>
      <c r="J117" s="5"/>
      <c r="K117" s="5"/>
    </row>
    <row r="118" spans="2:11" ht="15" thickBot="1" x14ac:dyDescent="0.4">
      <c r="B118" s="988"/>
      <c r="C118" s="91"/>
      <c r="D118" s="40" t="s">
        <v>525</v>
      </c>
      <c r="E118" s="34" t="s">
        <v>681</v>
      </c>
      <c r="F118" s="5"/>
      <c r="G118" s="5"/>
      <c r="H118" s="5"/>
      <c r="I118" s="5"/>
      <c r="J118" s="5"/>
      <c r="K118" s="5"/>
    </row>
    <row r="119" spans="2:11" ht="15" thickBot="1" x14ac:dyDescent="0.4">
      <c r="B119" s="988"/>
      <c r="C119" s="91"/>
      <c r="D119" s="40" t="s">
        <v>677</v>
      </c>
      <c r="E119" s="157"/>
      <c r="F119" s="5"/>
      <c r="G119" s="5"/>
      <c r="H119" s="5"/>
      <c r="I119" s="5"/>
      <c r="J119" s="5"/>
      <c r="K119" s="5"/>
    </row>
    <row r="120" spans="2:11" ht="15" thickBot="1" x14ac:dyDescent="0.4">
      <c r="B120" s="988"/>
      <c r="C120" s="91"/>
      <c r="D120" s="40" t="s">
        <v>527</v>
      </c>
      <c r="E120" s="157"/>
      <c r="F120" s="5"/>
      <c r="G120" s="5"/>
      <c r="H120" s="5"/>
      <c r="I120" s="5"/>
      <c r="J120" s="5"/>
      <c r="K120" s="5"/>
    </row>
    <row r="121" spans="2:11" ht="15" thickBot="1" x14ac:dyDescent="0.4">
      <c r="B121" s="988"/>
      <c r="C121" s="91"/>
      <c r="D121" s="40" t="s">
        <v>529</v>
      </c>
      <c r="E121" s="157"/>
      <c r="F121" s="5"/>
      <c r="G121" s="5"/>
      <c r="H121" s="5"/>
      <c r="I121" s="5"/>
      <c r="J121" s="5"/>
      <c r="K121" s="5"/>
    </row>
    <row r="122" spans="2:11" ht="15" thickBot="1" x14ac:dyDescent="0.4">
      <c r="B122" s="988"/>
      <c r="C122" s="91"/>
      <c r="D122" s="40" t="s">
        <v>531</v>
      </c>
      <c r="E122" s="157"/>
      <c r="F122" s="5"/>
      <c r="G122" s="5"/>
      <c r="H122" s="5"/>
      <c r="I122" s="5"/>
      <c r="J122" s="5"/>
      <c r="K122" s="5"/>
    </row>
    <row r="123" spans="2:11" ht="15" thickBot="1" x14ac:dyDescent="0.4">
      <c r="B123" s="989"/>
      <c r="C123" s="2"/>
      <c r="D123" s="40" t="s">
        <v>678</v>
      </c>
      <c r="E123" s="157"/>
      <c r="F123" s="5"/>
      <c r="G123" s="5"/>
      <c r="H123" s="5"/>
      <c r="I123" s="5"/>
      <c r="J123" s="5"/>
      <c r="K123" s="5"/>
    </row>
    <row r="124" spans="2:11" ht="15" thickBot="1" x14ac:dyDescent="0.4">
      <c r="B124" s="1"/>
      <c r="C124" s="73"/>
      <c r="D124" s="5"/>
      <c r="E124" s="5"/>
      <c r="F124" s="5"/>
      <c r="G124" s="5"/>
      <c r="H124" s="5"/>
      <c r="I124" s="5"/>
      <c r="J124" s="5"/>
      <c r="K124" s="5"/>
    </row>
    <row r="125" spans="2:11" ht="15" customHeight="1" thickBot="1" x14ac:dyDescent="0.4">
      <c r="B125" s="116" t="s">
        <v>682</v>
      </c>
      <c r="C125" s="117"/>
      <c r="D125" s="117"/>
      <c r="E125" s="253"/>
      <c r="G125" s="5"/>
      <c r="H125" s="5"/>
      <c r="I125" s="5"/>
      <c r="J125" s="5"/>
      <c r="K125" s="5"/>
    </row>
    <row r="126" spans="2:11" ht="24.5" thickBot="1" x14ac:dyDescent="0.4">
      <c r="B126" s="47" t="s">
        <v>683</v>
      </c>
      <c r="C126" s="40" t="s">
        <v>684</v>
      </c>
      <c r="D126" s="122" t="s">
        <v>685</v>
      </c>
      <c r="E126" s="241" t="s">
        <v>686</v>
      </c>
      <c r="F126" s="5"/>
      <c r="G126" s="5"/>
      <c r="H126" s="5"/>
      <c r="I126" s="5"/>
      <c r="J126" s="5"/>
    </row>
    <row r="127" spans="2:11" ht="96.5" thickBot="1" x14ac:dyDescent="0.4">
      <c r="B127" s="49">
        <v>42401</v>
      </c>
      <c r="C127" s="40">
        <v>1</v>
      </c>
      <c r="D127" s="67" t="s">
        <v>687</v>
      </c>
      <c r="E127" s="40"/>
      <c r="F127" s="5"/>
      <c r="G127" s="5"/>
      <c r="H127" s="5"/>
      <c r="I127" s="5"/>
      <c r="J127" s="5"/>
    </row>
    <row r="128" spans="2:11" ht="15" thickBot="1" x14ac:dyDescent="0.4">
      <c r="B128" s="3"/>
      <c r="C128" s="92"/>
      <c r="D128" s="5"/>
      <c r="E128" s="5"/>
      <c r="F128" s="5"/>
      <c r="G128" s="5"/>
      <c r="H128" s="5"/>
      <c r="I128" s="5"/>
      <c r="J128" s="5"/>
      <c r="K128" s="5"/>
    </row>
    <row r="129" spans="2:11" x14ac:dyDescent="0.35">
      <c r="B129" s="126" t="s">
        <v>593</v>
      </c>
      <c r="C129" s="93"/>
      <c r="D129" s="5"/>
      <c r="E129" s="5"/>
      <c r="F129" s="5"/>
      <c r="G129" s="5"/>
      <c r="H129" s="5"/>
      <c r="I129" s="5"/>
      <c r="J129" s="5"/>
      <c r="K129" s="5"/>
    </row>
    <row r="130" spans="2:11" x14ac:dyDescent="0.35">
      <c r="B130" s="999"/>
      <c r="C130" s="999"/>
      <c r="D130" s="999"/>
      <c r="E130" s="999"/>
      <c r="F130" s="999"/>
      <c r="G130" s="5"/>
      <c r="H130" s="5"/>
      <c r="I130" s="5"/>
      <c r="J130" s="5"/>
      <c r="K130" s="5"/>
    </row>
    <row r="131" spans="2:11" ht="44.15" customHeight="1" x14ac:dyDescent="0.35">
      <c r="B131" s="999"/>
      <c r="C131" s="999"/>
      <c r="D131" s="999"/>
      <c r="E131" s="999"/>
      <c r="F131" s="999"/>
      <c r="G131" s="5"/>
      <c r="H131" s="5"/>
      <c r="I131" s="5"/>
      <c r="J131" s="5"/>
      <c r="K131" s="5"/>
    </row>
    <row r="132" spans="2:11" x14ac:dyDescent="0.35">
      <c r="B132" s="1"/>
      <c r="C132" s="73"/>
      <c r="D132" s="5"/>
      <c r="E132" s="5"/>
      <c r="F132" s="5"/>
      <c r="G132" s="5"/>
      <c r="H132" s="5"/>
      <c r="I132" s="5"/>
      <c r="J132" s="5"/>
      <c r="K132" s="5"/>
    </row>
    <row r="133" spans="2:11" ht="15" thickBot="1" x14ac:dyDescent="0.4">
      <c r="B133" s="37"/>
      <c r="C133" s="85"/>
      <c r="D133" s="5"/>
      <c r="E133" s="5"/>
      <c r="F133" s="5"/>
      <c r="G133" s="5"/>
      <c r="H133" s="5"/>
      <c r="I133" s="5"/>
      <c r="J133" s="5"/>
      <c r="K133" s="5"/>
    </row>
    <row r="134" spans="2:11" ht="15" thickBot="1" x14ac:dyDescent="0.4">
      <c r="B134" s="254" t="s">
        <v>688</v>
      </c>
      <c r="C134" s="94"/>
      <c r="D134" s="5"/>
      <c r="E134" s="5"/>
      <c r="F134" s="5"/>
      <c r="G134" s="5"/>
      <c r="H134" s="5"/>
      <c r="I134" s="5"/>
      <c r="J134" s="5"/>
      <c r="K134" s="5"/>
    </row>
    <row r="135" spans="2:11" ht="15" thickBot="1" x14ac:dyDescent="0.4">
      <c r="B135" s="37"/>
      <c r="C135" s="85"/>
      <c r="D135" s="5"/>
      <c r="E135" s="5"/>
      <c r="F135" s="5"/>
      <c r="G135" s="5"/>
      <c r="H135" s="5"/>
      <c r="I135" s="5"/>
      <c r="J135" s="5"/>
      <c r="K135" s="5"/>
    </row>
    <row r="136" spans="2:11" ht="15" thickBot="1" x14ac:dyDescent="0.4">
      <c r="B136" s="52" t="s">
        <v>689</v>
      </c>
      <c r="C136" s="221"/>
      <c r="D136" s="990" t="s">
        <v>690</v>
      </c>
      <c r="E136" s="991"/>
      <c r="F136" s="992"/>
      <c r="G136" s="5"/>
      <c r="H136" s="5"/>
      <c r="I136" s="5"/>
      <c r="J136" s="5"/>
      <c r="K136" s="5"/>
    </row>
    <row r="137" spans="2:11" x14ac:dyDescent="0.35">
      <c r="B137" s="987" t="s">
        <v>691</v>
      </c>
      <c r="C137" s="86"/>
      <c r="D137" s="975" t="s">
        <v>692</v>
      </c>
      <c r="E137" s="976"/>
      <c r="F137" s="977"/>
      <c r="G137" s="5"/>
      <c r="H137" s="5"/>
      <c r="I137" s="5"/>
      <c r="J137" s="5"/>
      <c r="K137" s="5"/>
    </row>
    <row r="138" spans="2:11" x14ac:dyDescent="0.35">
      <c r="B138" s="988"/>
      <c r="C138" s="89"/>
      <c r="D138" s="969" t="s">
        <v>693</v>
      </c>
      <c r="E138" s="970"/>
      <c r="F138" s="971"/>
      <c r="G138" s="5"/>
      <c r="H138" s="5"/>
      <c r="I138" s="5"/>
      <c r="J138" s="5"/>
      <c r="K138" s="5"/>
    </row>
    <row r="139" spans="2:11" x14ac:dyDescent="0.35">
      <c r="B139" s="988"/>
      <c r="C139" s="89"/>
      <c r="D139" s="969" t="s">
        <v>694</v>
      </c>
      <c r="E139" s="970"/>
      <c r="F139" s="971"/>
      <c r="G139" s="5"/>
      <c r="H139" s="5"/>
      <c r="I139" s="5"/>
      <c r="J139" s="5"/>
      <c r="K139" s="5"/>
    </row>
    <row r="140" spans="2:11" x14ac:dyDescent="0.35">
      <c r="B140" s="988"/>
      <c r="C140" s="89"/>
      <c r="D140" s="981" t="s">
        <v>695</v>
      </c>
      <c r="E140" s="982"/>
      <c r="F140" s="983"/>
      <c r="G140" s="5"/>
      <c r="H140" s="5"/>
      <c r="I140" s="5"/>
      <c r="J140" s="5"/>
      <c r="K140" s="5"/>
    </row>
    <row r="141" spans="2:11" x14ac:dyDescent="0.35">
      <c r="B141" s="988"/>
      <c r="C141" s="89"/>
      <c r="D141" s="969" t="s">
        <v>696</v>
      </c>
      <c r="E141" s="970"/>
      <c r="F141" s="971"/>
      <c r="G141" s="5"/>
      <c r="H141" s="5"/>
      <c r="I141" s="5"/>
      <c r="J141" s="5"/>
      <c r="K141" s="5"/>
    </row>
    <row r="142" spans="2:11" x14ac:dyDescent="0.35">
      <c r="B142" s="988"/>
      <c r="C142" s="89"/>
      <c r="D142" s="969" t="s">
        <v>697</v>
      </c>
      <c r="E142" s="970"/>
      <c r="F142" s="971"/>
      <c r="G142" s="5"/>
      <c r="H142" s="5"/>
      <c r="I142" s="5"/>
      <c r="J142" s="5"/>
      <c r="K142" s="5"/>
    </row>
    <row r="143" spans="2:11" x14ac:dyDescent="0.35">
      <c r="B143" s="988"/>
      <c r="C143" s="89"/>
      <c r="D143" s="969" t="s">
        <v>698</v>
      </c>
      <c r="E143" s="970"/>
      <c r="F143" s="971"/>
      <c r="G143" s="5"/>
      <c r="H143" s="5"/>
      <c r="I143" s="5"/>
      <c r="J143" s="5"/>
      <c r="K143" s="5"/>
    </row>
    <row r="144" spans="2:11" x14ac:dyDescent="0.35">
      <c r="B144" s="988"/>
      <c r="C144" s="89"/>
      <c r="D144" s="969" t="s">
        <v>699</v>
      </c>
      <c r="E144" s="970"/>
      <c r="F144" s="971"/>
      <c r="G144" s="5"/>
      <c r="H144" s="5"/>
      <c r="I144" s="5"/>
      <c r="J144" s="5"/>
      <c r="K144" s="5"/>
    </row>
    <row r="145" spans="2:11" x14ac:dyDescent="0.35">
      <c r="B145" s="988"/>
      <c r="C145" s="89"/>
      <c r="D145" s="981" t="s">
        <v>700</v>
      </c>
      <c r="E145" s="982"/>
      <c r="F145" s="983"/>
      <c r="G145" s="5"/>
      <c r="H145" s="5"/>
      <c r="I145" s="5"/>
      <c r="J145" s="5"/>
      <c r="K145" s="5"/>
    </row>
    <row r="146" spans="2:11" x14ac:dyDescent="0.35">
      <c r="B146" s="988"/>
      <c r="C146" s="89"/>
      <c r="D146" s="969" t="s">
        <v>701</v>
      </c>
      <c r="E146" s="970"/>
      <c r="F146" s="971"/>
      <c r="G146" s="5"/>
      <c r="H146" s="5"/>
      <c r="I146" s="5"/>
      <c r="J146" s="5"/>
      <c r="K146" s="5"/>
    </row>
    <row r="147" spans="2:11" x14ac:dyDescent="0.35">
      <c r="B147" s="988"/>
      <c r="C147" s="89"/>
      <c r="D147" s="969" t="s">
        <v>702</v>
      </c>
      <c r="E147" s="970"/>
      <c r="F147" s="971"/>
      <c r="G147" s="5"/>
      <c r="H147" s="5"/>
      <c r="I147" s="5"/>
      <c r="J147" s="5"/>
      <c r="K147" s="5"/>
    </row>
    <row r="148" spans="2:11" ht="15" thickBot="1" x14ac:dyDescent="0.4">
      <c r="B148" s="989"/>
      <c r="C148" s="90"/>
      <c r="D148" s="993" t="s">
        <v>703</v>
      </c>
      <c r="E148" s="994"/>
      <c r="F148" s="995"/>
      <c r="G148" s="5"/>
      <c r="H148" s="5"/>
      <c r="I148" s="5"/>
      <c r="J148" s="5"/>
      <c r="K148" s="5"/>
    </row>
    <row r="149" spans="2:11" ht="24.5" thickBot="1" x14ac:dyDescent="0.4">
      <c r="B149" s="47" t="s">
        <v>704</v>
      </c>
      <c r="C149" s="90"/>
      <c r="D149" s="990"/>
      <c r="E149" s="991"/>
      <c r="F149" s="992"/>
      <c r="G149" s="5"/>
      <c r="H149" s="5"/>
      <c r="I149" s="5"/>
      <c r="J149" s="5"/>
      <c r="K149" s="5"/>
    </row>
    <row r="150" spans="2:11" x14ac:dyDescent="0.35">
      <c r="B150" s="987" t="s">
        <v>705</v>
      </c>
      <c r="C150" s="86"/>
      <c r="D150" s="978" t="s">
        <v>706</v>
      </c>
      <c r="E150" s="979"/>
      <c r="F150" s="980"/>
      <c r="G150" s="5"/>
      <c r="H150" s="5"/>
      <c r="I150" s="5"/>
      <c r="J150" s="5"/>
      <c r="K150" s="5"/>
    </row>
    <row r="151" spans="2:11" x14ac:dyDescent="0.35">
      <c r="B151" s="988"/>
      <c r="C151" s="89"/>
      <c r="D151" s="981" t="s">
        <v>707</v>
      </c>
      <c r="E151" s="982"/>
      <c r="F151" s="983"/>
      <c r="G151" s="5"/>
      <c r="H151" s="5"/>
      <c r="I151" s="5"/>
      <c r="J151" s="5"/>
      <c r="K151" s="5"/>
    </row>
    <row r="152" spans="2:11" x14ac:dyDescent="0.35">
      <c r="B152" s="988"/>
      <c r="C152" s="89"/>
      <c r="D152" s="969" t="s">
        <v>708</v>
      </c>
      <c r="E152" s="970"/>
      <c r="F152" s="971"/>
      <c r="G152" s="5"/>
      <c r="H152" s="5"/>
      <c r="I152" s="5"/>
      <c r="J152" s="5"/>
      <c r="K152" s="5"/>
    </row>
    <row r="153" spans="2:11" x14ac:dyDescent="0.35">
      <c r="B153" s="988"/>
      <c r="C153" s="89"/>
      <c r="D153" s="969" t="s">
        <v>709</v>
      </c>
      <c r="E153" s="970"/>
      <c r="F153" s="971"/>
      <c r="G153" s="5"/>
      <c r="H153" s="5"/>
      <c r="I153" s="5"/>
      <c r="J153" s="5"/>
      <c r="K153" s="5"/>
    </row>
    <row r="154" spans="2:11" x14ac:dyDescent="0.35">
      <c r="B154" s="988"/>
      <c r="C154" s="89"/>
      <c r="D154" s="969" t="s">
        <v>710</v>
      </c>
      <c r="E154" s="970"/>
      <c r="F154" s="971"/>
      <c r="G154" s="5"/>
      <c r="H154" s="5"/>
      <c r="I154" s="5"/>
      <c r="J154" s="5"/>
      <c r="K154" s="5"/>
    </row>
    <row r="155" spans="2:11" x14ac:dyDescent="0.35">
      <c r="B155" s="988"/>
      <c r="C155" s="89"/>
      <c r="D155" s="969" t="s">
        <v>711</v>
      </c>
      <c r="E155" s="970"/>
      <c r="F155" s="971"/>
      <c r="G155" s="5"/>
      <c r="H155" s="5"/>
      <c r="I155" s="5"/>
      <c r="J155" s="5"/>
      <c r="K155" s="5"/>
    </row>
    <row r="156" spans="2:11" x14ac:dyDescent="0.35">
      <c r="B156" s="988"/>
      <c r="C156" s="89"/>
      <c r="D156" s="969" t="s">
        <v>712</v>
      </c>
      <c r="E156" s="970"/>
      <c r="F156" s="971"/>
      <c r="G156" s="5"/>
      <c r="H156" s="5"/>
      <c r="I156" s="5"/>
      <c r="J156" s="5"/>
      <c r="K156" s="5"/>
    </row>
    <row r="157" spans="2:11" x14ac:dyDescent="0.35">
      <c r="B157" s="988"/>
      <c r="C157" s="89"/>
      <c r="D157" s="969" t="s">
        <v>713</v>
      </c>
      <c r="E157" s="970"/>
      <c r="F157" s="971"/>
      <c r="G157" s="5"/>
      <c r="H157" s="5"/>
      <c r="I157" s="5"/>
      <c r="J157" s="5"/>
      <c r="K157" s="5"/>
    </row>
    <row r="158" spans="2:11" x14ac:dyDescent="0.35">
      <c r="B158" s="988"/>
      <c r="C158" s="89"/>
      <c r="D158" s="981" t="s">
        <v>714</v>
      </c>
      <c r="E158" s="982"/>
      <c r="F158" s="983"/>
      <c r="G158" s="5"/>
      <c r="H158" s="5"/>
      <c r="I158" s="5"/>
      <c r="J158" s="5"/>
      <c r="K158" s="5"/>
    </row>
    <row r="159" spans="2:11" x14ac:dyDescent="0.35">
      <c r="B159" s="988"/>
      <c r="C159" s="89"/>
      <c r="D159" s="969" t="s">
        <v>715</v>
      </c>
      <c r="E159" s="970"/>
      <c r="F159" s="971"/>
      <c r="G159" s="5"/>
      <c r="H159" s="5"/>
      <c r="I159" s="5"/>
      <c r="J159" s="5"/>
      <c r="K159" s="5"/>
    </row>
    <row r="160" spans="2:11" x14ac:dyDescent="0.35">
      <c r="B160" s="988"/>
      <c r="C160" s="89"/>
      <c r="D160" s="969" t="s">
        <v>716</v>
      </c>
      <c r="E160" s="970"/>
      <c r="F160" s="971"/>
      <c r="G160" s="5"/>
      <c r="H160" s="5"/>
      <c r="I160" s="5"/>
      <c r="J160" s="5"/>
      <c r="K160" s="5"/>
    </row>
    <row r="161" spans="2:11" x14ac:dyDescent="0.35">
      <c r="B161" s="988"/>
      <c r="C161" s="89"/>
      <c r="D161" s="969" t="s">
        <v>717</v>
      </c>
      <c r="E161" s="970"/>
      <c r="F161" s="971"/>
      <c r="G161" s="5"/>
      <c r="H161" s="5"/>
      <c r="I161" s="5"/>
      <c r="J161" s="5"/>
      <c r="K161" s="5"/>
    </row>
    <row r="162" spans="2:11" x14ac:dyDescent="0.35">
      <c r="B162" s="988"/>
      <c r="C162" s="89"/>
      <c r="D162" s="969" t="s">
        <v>718</v>
      </c>
      <c r="E162" s="970"/>
      <c r="F162" s="971"/>
      <c r="G162" s="5"/>
      <c r="H162" s="5"/>
      <c r="I162" s="5"/>
      <c r="J162" s="5"/>
      <c r="K162" s="5"/>
    </row>
    <row r="163" spans="2:11" x14ac:dyDescent="0.35">
      <c r="B163" s="988"/>
      <c r="C163" s="89"/>
      <c r="D163" s="981" t="s">
        <v>719</v>
      </c>
      <c r="E163" s="982"/>
      <c r="F163" s="983"/>
      <c r="G163" s="5"/>
      <c r="H163" s="5"/>
      <c r="I163" s="5"/>
      <c r="J163" s="5"/>
      <c r="K163" s="5"/>
    </row>
    <row r="164" spans="2:11" x14ac:dyDescent="0.35">
      <c r="B164" s="988"/>
      <c r="C164" s="89"/>
      <c r="D164" s="969" t="s">
        <v>720</v>
      </c>
      <c r="E164" s="970"/>
      <c r="F164" s="971"/>
      <c r="G164" s="5"/>
      <c r="H164" s="5"/>
      <c r="I164" s="5"/>
      <c r="J164" s="5"/>
      <c r="K164" s="5"/>
    </row>
    <row r="165" spans="2:11" x14ac:dyDescent="0.35">
      <c r="B165" s="988"/>
      <c r="C165" s="89"/>
      <c r="D165" s="969" t="s">
        <v>716</v>
      </c>
      <c r="E165" s="970"/>
      <c r="F165" s="971"/>
      <c r="G165" s="5"/>
      <c r="H165" s="5"/>
      <c r="I165" s="5"/>
      <c r="J165" s="5"/>
      <c r="K165" s="5"/>
    </row>
    <row r="166" spans="2:11" x14ac:dyDescent="0.35">
      <c r="B166" s="988"/>
      <c r="C166" s="89"/>
      <c r="D166" s="969" t="s">
        <v>717</v>
      </c>
      <c r="E166" s="970"/>
      <c r="F166" s="971"/>
      <c r="G166" s="5"/>
      <c r="H166" s="5"/>
      <c r="I166" s="5"/>
      <c r="J166" s="5"/>
      <c r="K166" s="5"/>
    </row>
    <row r="167" spans="2:11" ht="15" thickBot="1" x14ac:dyDescent="0.4">
      <c r="B167" s="989"/>
      <c r="C167" s="90"/>
      <c r="D167" s="984" t="s">
        <v>721</v>
      </c>
      <c r="E167" s="985"/>
      <c r="F167" s="986"/>
      <c r="G167" s="5"/>
      <c r="H167" s="5"/>
      <c r="I167" s="5"/>
      <c r="J167" s="5"/>
      <c r="K167" s="5"/>
    </row>
    <row r="168" spans="2:11" x14ac:dyDescent="0.35">
      <c r="B168" s="987" t="s">
        <v>722</v>
      </c>
      <c r="C168" s="86"/>
      <c r="D168" s="978"/>
      <c r="E168" s="979"/>
      <c r="F168" s="980"/>
      <c r="G168" s="5"/>
      <c r="H168" s="5"/>
      <c r="I168" s="5"/>
      <c r="J168" s="5"/>
      <c r="K168" s="5"/>
    </row>
    <row r="169" spans="2:11" x14ac:dyDescent="0.35">
      <c r="B169" s="988"/>
      <c r="C169" s="89"/>
      <c r="D169" s="966"/>
      <c r="E169" s="967"/>
      <c r="F169" s="968"/>
      <c r="G169" s="5"/>
      <c r="H169" s="5"/>
      <c r="I169" s="5"/>
      <c r="J169" s="5"/>
      <c r="K169" s="5"/>
    </row>
    <row r="170" spans="2:11" x14ac:dyDescent="0.35">
      <c r="B170" s="988"/>
      <c r="C170" s="89"/>
      <c r="D170" s="969" t="s">
        <v>723</v>
      </c>
      <c r="E170" s="970"/>
      <c r="F170" s="971"/>
      <c r="G170" s="5"/>
      <c r="H170" s="5"/>
      <c r="I170" s="5"/>
      <c r="J170" s="5"/>
      <c r="K170" s="5"/>
    </row>
    <row r="171" spans="2:11" x14ac:dyDescent="0.35">
      <c r="B171" s="988"/>
      <c r="C171" s="89"/>
      <c r="D171" s="969" t="s">
        <v>724</v>
      </c>
      <c r="E171" s="970"/>
      <c r="F171" s="971"/>
      <c r="G171" s="5"/>
      <c r="H171" s="5"/>
      <c r="I171" s="5"/>
      <c r="J171" s="5"/>
      <c r="K171" s="5"/>
    </row>
    <row r="172" spans="2:11" x14ac:dyDescent="0.35">
      <c r="B172" s="988"/>
      <c r="C172" s="89"/>
      <c r="D172" s="969" t="s">
        <v>725</v>
      </c>
      <c r="E172" s="970"/>
      <c r="F172" s="971"/>
      <c r="G172" s="5"/>
      <c r="H172" s="5"/>
      <c r="I172" s="5"/>
      <c r="J172" s="5"/>
      <c r="K172" s="5"/>
    </row>
    <row r="173" spans="2:11" x14ac:dyDescent="0.35">
      <c r="B173" s="988"/>
      <c r="C173" s="89"/>
      <c r="D173" s="969" t="s">
        <v>726</v>
      </c>
      <c r="E173" s="970"/>
      <c r="F173" s="971"/>
      <c r="G173" s="5"/>
      <c r="H173" s="5"/>
      <c r="I173" s="5"/>
      <c r="J173" s="5"/>
      <c r="K173" s="5"/>
    </row>
    <row r="174" spans="2:11" x14ac:dyDescent="0.35">
      <c r="B174" s="988"/>
      <c r="C174" s="89"/>
      <c r="D174" s="969" t="s">
        <v>727</v>
      </c>
      <c r="E174" s="970"/>
      <c r="F174" s="971"/>
      <c r="G174" s="5"/>
      <c r="H174" s="5"/>
      <c r="I174" s="5"/>
      <c r="J174" s="5"/>
      <c r="K174" s="5"/>
    </row>
    <row r="175" spans="2:11" x14ac:dyDescent="0.35">
      <c r="B175" s="988"/>
      <c r="C175" s="89"/>
      <c r="D175" s="969" t="s">
        <v>728</v>
      </c>
      <c r="E175" s="970"/>
      <c r="F175" s="971"/>
      <c r="G175" s="5"/>
      <c r="H175" s="5"/>
      <c r="I175" s="5"/>
      <c r="J175" s="5"/>
      <c r="K175" s="5"/>
    </row>
    <row r="176" spans="2:11" x14ac:dyDescent="0.35">
      <c r="B176" s="988"/>
      <c r="C176" s="89"/>
      <c r="D176" s="969" t="s">
        <v>729</v>
      </c>
      <c r="E176" s="970"/>
      <c r="F176" s="971"/>
      <c r="G176" s="5"/>
      <c r="H176" s="5"/>
      <c r="I176" s="5"/>
      <c r="J176" s="5"/>
      <c r="K176" s="5"/>
    </row>
    <row r="177" spans="2:11" x14ac:dyDescent="0.35">
      <c r="B177" s="988"/>
      <c r="C177" s="89"/>
      <c r="D177" s="969" t="s">
        <v>730</v>
      </c>
      <c r="E177" s="970"/>
      <c r="F177" s="971"/>
      <c r="G177" s="5"/>
      <c r="H177" s="5"/>
      <c r="I177" s="5"/>
      <c r="J177" s="5"/>
      <c r="K177" s="5"/>
    </row>
    <row r="178" spans="2:11" x14ac:dyDescent="0.35">
      <c r="B178" s="988"/>
      <c r="C178" s="89"/>
      <c r="D178" s="969" t="s">
        <v>731</v>
      </c>
      <c r="E178" s="970"/>
      <c r="F178" s="971"/>
      <c r="G178" s="5"/>
      <c r="H178" s="5"/>
      <c r="I178" s="5"/>
      <c r="J178" s="5"/>
      <c r="K178" s="5"/>
    </row>
    <row r="179" spans="2:11" x14ac:dyDescent="0.35">
      <c r="B179" s="988"/>
      <c r="C179" s="89"/>
      <c r="D179" s="969" t="s">
        <v>732</v>
      </c>
      <c r="E179" s="970"/>
      <c r="F179" s="971"/>
      <c r="G179" s="5"/>
      <c r="H179" s="5"/>
      <c r="I179" s="5"/>
      <c r="J179" s="5"/>
      <c r="K179" s="5"/>
    </row>
    <row r="180" spans="2:11" x14ac:dyDescent="0.35">
      <c r="B180" s="988"/>
      <c r="C180" s="89"/>
      <c r="D180" s="969" t="s">
        <v>733</v>
      </c>
      <c r="E180" s="970"/>
      <c r="F180" s="971"/>
      <c r="G180" s="5"/>
      <c r="H180" s="5"/>
      <c r="I180" s="5"/>
      <c r="J180" s="5"/>
      <c r="K180" s="5"/>
    </row>
    <row r="181" spans="2:11" ht="15" thickBot="1" x14ac:dyDescent="0.4">
      <c r="B181" s="988"/>
      <c r="C181" s="89"/>
      <c r="D181" s="972" t="s">
        <v>734</v>
      </c>
      <c r="E181" s="973"/>
      <c r="F181" s="974"/>
      <c r="G181" s="5"/>
      <c r="H181" s="5"/>
      <c r="I181" s="5"/>
      <c r="J181" s="5"/>
      <c r="K181" s="5"/>
    </row>
    <row r="182" spans="2:11" ht="24.5" thickBot="1" x14ac:dyDescent="0.4">
      <c r="B182" s="988"/>
      <c r="C182" s="91"/>
      <c r="D182" s="43" t="s">
        <v>735</v>
      </c>
      <c r="E182" s="43" t="s">
        <v>736</v>
      </c>
      <c r="F182" s="43" t="s">
        <v>737</v>
      </c>
      <c r="G182" s="5"/>
      <c r="H182" s="5"/>
      <c r="I182" s="5"/>
      <c r="J182" s="5"/>
      <c r="K182" s="5"/>
    </row>
    <row r="183" spans="2:11" ht="15" thickBot="1" x14ac:dyDescent="0.4">
      <c r="B183" s="988"/>
      <c r="C183" s="91"/>
      <c r="D183" s="40" t="s">
        <v>738</v>
      </c>
      <c r="E183" s="255">
        <v>0.15</v>
      </c>
      <c r="F183" s="255">
        <v>0.15</v>
      </c>
      <c r="G183" s="5"/>
      <c r="H183" s="5"/>
      <c r="I183" s="5"/>
      <c r="J183" s="5"/>
      <c r="K183" s="5"/>
    </row>
    <row r="184" spans="2:11" ht="15" thickBot="1" x14ac:dyDescent="0.4">
      <c r="B184" s="988"/>
      <c r="C184" s="91"/>
      <c r="D184" s="40" t="s">
        <v>739</v>
      </c>
      <c r="E184" s="255">
        <v>0.18</v>
      </c>
      <c r="F184" s="255">
        <v>0.33</v>
      </c>
      <c r="G184" s="5"/>
      <c r="H184" s="256"/>
      <c r="I184" s="5"/>
      <c r="J184" s="5"/>
      <c r="K184" s="5"/>
    </row>
    <row r="185" spans="2:11" ht="15" thickBot="1" x14ac:dyDescent="0.4">
      <c r="B185" s="988"/>
      <c r="C185" s="91"/>
      <c r="D185" s="40" t="s">
        <v>740</v>
      </c>
      <c r="E185" s="255">
        <v>0.33</v>
      </c>
      <c r="F185" s="255">
        <v>0.66</v>
      </c>
      <c r="G185" s="5"/>
      <c r="H185" s="256"/>
      <c r="I185" s="5"/>
      <c r="J185" s="5"/>
      <c r="K185" s="5"/>
    </row>
    <row r="186" spans="2:11" ht="15" thickBot="1" x14ac:dyDescent="0.4">
      <c r="B186" s="988"/>
      <c r="C186" s="91"/>
      <c r="D186" s="40" t="s">
        <v>741</v>
      </c>
      <c r="E186" s="255">
        <v>0.16</v>
      </c>
      <c r="F186" s="255">
        <v>0.82</v>
      </c>
      <c r="G186" s="5"/>
      <c r="H186" s="256"/>
      <c r="I186" s="5"/>
      <c r="J186" s="5"/>
      <c r="K186" s="5"/>
    </row>
    <row r="187" spans="2:11" ht="15" thickBot="1" x14ac:dyDescent="0.4">
      <c r="B187" s="988"/>
      <c r="C187" s="91"/>
      <c r="D187" s="40" t="s">
        <v>742</v>
      </c>
      <c r="E187" s="255">
        <v>0.18</v>
      </c>
      <c r="F187" s="255">
        <v>1</v>
      </c>
      <c r="G187" s="5"/>
      <c r="H187" s="256"/>
      <c r="I187" s="5"/>
      <c r="J187" s="5"/>
      <c r="K187" s="5"/>
    </row>
    <row r="188" spans="2:11" x14ac:dyDescent="0.35">
      <c r="B188" s="988"/>
      <c r="C188" s="89"/>
      <c r="D188" s="975"/>
      <c r="E188" s="976"/>
      <c r="F188" s="977"/>
      <c r="G188" s="5"/>
      <c r="H188" s="5"/>
      <c r="I188" s="5"/>
      <c r="J188" s="5"/>
      <c r="K188" s="5"/>
    </row>
    <row r="189" spans="2:11" ht="15" thickBot="1" x14ac:dyDescent="0.4">
      <c r="B189" s="988"/>
      <c r="C189" s="89"/>
      <c r="D189" s="972" t="s">
        <v>714</v>
      </c>
      <c r="E189" s="973"/>
      <c r="F189" s="974"/>
      <c r="G189" s="5"/>
      <c r="H189" s="5"/>
      <c r="I189" s="5"/>
      <c r="J189" s="5"/>
      <c r="K189" s="5"/>
    </row>
    <row r="190" spans="2:11" ht="24.5" thickBot="1" x14ac:dyDescent="0.4">
      <c r="B190" s="988"/>
      <c r="C190" s="91"/>
      <c r="D190" s="43" t="s">
        <v>735</v>
      </c>
      <c r="E190" s="43" t="s">
        <v>736</v>
      </c>
      <c r="F190" s="43" t="s">
        <v>737</v>
      </c>
      <c r="G190" s="5"/>
      <c r="H190" s="5"/>
      <c r="I190" s="5"/>
      <c r="J190" s="5"/>
      <c r="K190" s="5"/>
    </row>
    <row r="191" spans="2:11" ht="15" thickBot="1" x14ac:dyDescent="0.4">
      <c r="B191" s="988"/>
      <c r="C191" s="91"/>
      <c r="D191" s="40" t="s">
        <v>743</v>
      </c>
      <c r="E191" s="255">
        <v>0.2</v>
      </c>
      <c r="F191" s="255">
        <v>0.2</v>
      </c>
      <c r="G191" s="5"/>
      <c r="H191" s="5"/>
      <c r="I191" s="5"/>
      <c r="J191" s="5"/>
      <c r="K191" s="5"/>
    </row>
    <row r="192" spans="2:11" ht="15" thickBot="1" x14ac:dyDescent="0.4">
      <c r="B192" s="988"/>
      <c r="C192" s="91"/>
      <c r="D192" s="40" t="s">
        <v>744</v>
      </c>
      <c r="E192" s="255">
        <v>0.5</v>
      </c>
      <c r="F192" s="255">
        <v>0.7</v>
      </c>
      <c r="G192" s="5"/>
      <c r="H192" s="256"/>
      <c r="I192" s="5"/>
      <c r="J192" s="5"/>
      <c r="K192" s="5"/>
    </row>
    <row r="193" spans="2:11" ht="15" thickBot="1" x14ac:dyDescent="0.4">
      <c r="B193" s="988"/>
      <c r="C193" s="91"/>
      <c r="D193" s="40" t="s">
        <v>745</v>
      </c>
      <c r="E193" s="255">
        <v>0.3</v>
      </c>
      <c r="F193" s="255">
        <v>1</v>
      </c>
      <c r="G193" s="5"/>
      <c r="H193" s="256"/>
      <c r="I193" s="5"/>
      <c r="J193" s="5"/>
      <c r="K193" s="5"/>
    </row>
    <row r="194" spans="2:11" x14ac:dyDescent="0.35">
      <c r="B194" s="988"/>
      <c r="C194" s="89"/>
      <c r="D194" s="978"/>
      <c r="E194" s="979"/>
      <c r="F194" s="980"/>
      <c r="G194" s="5"/>
      <c r="H194" s="256"/>
      <c r="I194" s="5"/>
      <c r="J194" s="5"/>
      <c r="K194" s="5"/>
    </row>
    <row r="195" spans="2:11" ht="15" thickBot="1" x14ac:dyDescent="0.4">
      <c r="B195" s="988"/>
      <c r="C195" s="89"/>
      <c r="D195" s="972" t="s">
        <v>746</v>
      </c>
      <c r="E195" s="973"/>
      <c r="F195" s="974"/>
      <c r="G195" s="5"/>
      <c r="H195" s="256"/>
      <c r="I195" s="5"/>
      <c r="J195" s="5"/>
      <c r="K195" s="5"/>
    </row>
    <row r="196" spans="2:11" ht="24.5" thickBot="1" x14ac:dyDescent="0.4">
      <c r="B196" s="988"/>
      <c r="C196" s="91"/>
      <c r="D196" s="43" t="s">
        <v>735</v>
      </c>
      <c r="E196" s="43" t="s">
        <v>736</v>
      </c>
      <c r="F196" s="43" t="s">
        <v>737</v>
      </c>
      <c r="G196" s="5"/>
      <c r="H196" s="5"/>
      <c r="I196" s="5"/>
      <c r="J196" s="5"/>
      <c r="K196" s="5"/>
    </row>
    <row r="197" spans="2:11" ht="15" thickBot="1" x14ac:dyDescent="0.4">
      <c r="B197" s="988"/>
      <c r="C197" s="91"/>
      <c r="D197" s="40" t="s">
        <v>747</v>
      </c>
      <c r="E197" s="255">
        <v>0.2</v>
      </c>
      <c r="F197" s="255">
        <v>0.2</v>
      </c>
      <c r="G197" s="5"/>
      <c r="H197" s="256"/>
      <c r="I197" s="5"/>
      <c r="J197" s="5"/>
      <c r="K197" s="5"/>
    </row>
    <row r="198" spans="2:11" ht="15" thickBot="1" x14ac:dyDescent="0.4">
      <c r="B198" s="988"/>
      <c r="C198" s="91"/>
      <c r="D198" s="40" t="s">
        <v>744</v>
      </c>
      <c r="E198" s="255">
        <v>0.5</v>
      </c>
      <c r="F198" s="255">
        <v>0.7</v>
      </c>
      <c r="G198" s="5"/>
      <c r="H198" s="256"/>
      <c r="I198" s="5"/>
      <c r="J198" s="5"/>
      <c r="K198" s="5"/>
    </row>
    <row r="199" spans="2:11" ht="15" thickBot="1" x14ac:dyDescent="0.4">
      <c r="B199" s="988"/>
      <c r="C199" s="91"/>
      <c r="D199" s="40" t="s">
        <v>745</v>
      </c>
      <c r="E199" s="255">
        <v>0.3</v>
      </c>
      <c r="F199" s="255">
        <v>1</v>
      </c>
      <c r="G199" s="5"/>
      <c r="H199" s="256"/>
      <c r="I199" s="5"/>
      <c r="J199" s="5"/>
      <c r="K199" s="5"/>
    </row>
    <row r="200" spans="2:11" x14ac:dyDescent="0.35">
      <c r="B200" s="988"/>
      <c r="C200" s="89"/>
      <c r="D200" s="978"/>
      <c r="E200" s="979"/>
      <c r="F200" s="980"/>
      <c r="G200" s="5"/>
      <c r="H200" s="5"/>
      <c r="I200" s="5"/>
      <c r="J200" s="5"/>
      <c r="K200" s="5"/>
    </row>
    <row r="201" spans="2:11" x14ac:dyDescent="0.35">
      <c r="B201" s="988"/>
      <c r="C201" s="89"/>
      <c r="D201" s="981" t="s">
        <v>748</v>
      </c>
      <c r="E201" s="982"/>
      <c r="F201" s="983"/>
      <c r="G201" s="5"/>
      <c r="H201" s="5"/>
      <c r="I201" s="5"/>
      <c r="J201" s="5"/>
      <c r="K201" s="5"/>
    </row>
    <row r="202" spans="2:11" x14ac:dyDescent="0.35">
      <c r="B202" s="988"/>
      <c r="C202" s="89"/>
      <c r="D202" s="969" t="s">
        <v>749</v>
      </c>
      <c r="E202" s="970"/>
      <c r="F202" s="971"/>
      <c r="G202" s="5"/>
      <c r="H202" s="5"/>
      <c r="I202" s="5"/>
      <c r="J202" s="5"/>
      <c r="K202" s="5"/>
    </row>
    <row r="203" spans="2:11" x14ac:dyDescent="0.35">
      <c r="B203" s="988"/>
      <c r="C203" s="89"/>
      <c r="D203" s="222"/>
      <c r="E203" s="127"/>
      <c r="F203" s="46"/>
      <c r="G203" s="5"/>
      <c r="H203" s="5"/>
      <c r="I203" s="5"/>
      <c r="J203" s="5"/>
      <c r="K203" s="5"/>
    </row>
    <row r="204" spans="2:11" x14ac:dyDescent="0.35">
      <c r="B204" s="988"/>
      <c r="C204" s="89"/>
      <c r="D204" s="969" t="s">
        <v>750</v>
      </c>
      <c r="E204" s="970"/>
      <c r="F204" s="971"/>
      <c r="G204" s="5"/>
      <c r="H204" s="5"/>
      <c r="I204" s="5"/>
      <c r="J204" s="5"/>
      <c r="K204" s="5"/>
    </row>
    <row r="205" spans="2:11" x14ac:dyDescent="0.35">
      <c r="B205" s="988"/>
      <c r="C205" s="89"/>
      <c r="D205" s="969" t="s">
        <v>751</v>
      </c>
      <c r="E205" s="970"/>
      <c r="F205" s="971"/>
      <c r="G205" s="5"/>
      <c r="H205" s="5"/>
      <c r="I205" s="5"/>
      <c r="J205" s="5"/>
      <c r="K205" s="5"/>
    </row>
    <row r="206" spans="2:11" x14ac:dyDescent="0.35">
      <c r="B206" s="988"/>
      <c r="C206" s="89"/>
      <c r="D206" s="969" t="s">
        <v>752</v>
      </c>
      <c r="E206" s="970"/>
      <c r="F206" s="971"/>
      <c r="G206" s="5"/>
      <c r="H206" s="5"/>
      <c r="I206" s="5"/>
      <c r="J206" s="5"/>
      <c r="K206" s="5"/>
    </row>
    <row r="207" spans="2:11" x14ac:dyDescent="0.35">
      <c r="B207" s="988"/>
      <c r="C207" s="89"/>
      <c r="D207" s="969" t="s">
        <v>753</v>
      </c>
      <c r="E207" s="970"/>
      <c r="F207" s="971"/>
      <c r="G207" s="5"/>
      <c r="H207" s="5"/>
      <c r="I207" s="5"/>
      <c r="J207" s="5"/>
      <c r="K207" s="5"/>
    </row>
    <row r="208" spans="2:11" x14ac:dyDescent="0.35">
      <c r="B208" s="988"/>
      <c r="C208" s="89"/>
      <c r="D208" s="222"/>
      <c r="E208" s="127"/>
      <c r="F208" s="46"/>
      <c r="G208" s="5"/>
      <c r="H208" s="5"/>
      <c r="I208" s="5"/>
      <c r="J208" s="5"/>
      <c r="K208" s="5"/>
    </row>
    <row r="209" spans="2:11" x14ac:dyDescent="0.35">
      <c r="B209" s="988"/>
      <c r="C209" s="89"/>
      <c r="D209" s="981" t="s">
        <v>754</v>
      </c>
      <c r="E209" s="982"/>
      <c r="F209" s="983"/>
      <c r="G209" s="5"/>
      <c r="H209" s="5"/>
      <c r="I209" s="5"/>
      <c r="J209" s="5"/>
      <c r="K209" s="5"/>
    </row>
    <row r="210" spans="2:11" x14ac:dyDescent="0.35">
      <c r="B210" s="988"/>
      <c r="C210" s="89"/>
      <c r="D210" s="969" t="s">
        <v>755</v>
      </c>
      <c r="E210" s="970"/>
      <c r="F210" s="971"/>
      <c r="G210" s="5"/>
      <c r="H210" s="5"/>
      <c r="I210" s="5"/>
      <c r="J210" s="5"/>
      <c r="K210" s="5"/>
    </row>
    <row r="211" spans="2:11" ht="32.15" customHeight="1" x14ac:dyDescent="0.35">
      <c r="B211" s="988"/>
      <c r="C211" s="89"/>
      <c r="D211" s="966"/>
      <c r="E211" s="967"/>
      <c r="F211" s="968"/>
      <c r="G211" s="5"/>
      <c r="H211" s="5"/>
      <c r="I211" s="5"/>
      <c r="J211" s="5"/>
      <c r="K211" s="5"/>
    </row>
    <row r="212" spans="2:11" x14ac:dyDescent="0.35">
      <c r="B212" s="988"/>
      <c r="C212" s="89"/>
      <c r="D212" s="969" t="s">
        <v>756</v>
      </c>
      <c r="E212" s="970"/>
      <c r="F212" s="971"/>
      <c r="G212" s="5"/>
      <c r="H212" s="5"/>
      <c r="I212" s="5"/>
      <c r="J212" s="5"/>
      <c r="K212" s="5"/>
    </row>
    <row r="213" spans="2:11" x14ac:dyDescent="0.35">
      <c r="B213" s="988"/>
      <c r="C213" s="89"/>
      <c r="D213" s="969" t="s">
        <v>757</v>
      </c>
      <c r="E213" s="970"/>
      <c r="F213" s="971"/>
      <c r="G213" s="5"/>
      <c r="H213" s="5"/>
      <c r="I213" s="5"/>
      <c r="J213" s="5"/>
      <c r="K213" s="5"/>
    </row>
    <row r="214" spans="2:11" x14ac:dyDescent="0.35">
      <c r="B214" s="988"/>
      <c r="C214" s="89"/>
      <c r="D214" s="969" t="s">
        <v>758</v>
      </c>
      <c r="E214" s="970"/>
      <c r="F214" s="971"/>
      <c r="G214" s="5"/>
      <c r="H214" s="5"/>
      <c r="I214" s="5"/>
      <c r="J214" s="5"/>
      <c r="K214" s="5"/>
    </row>
    <row r="215" spans="2:11" ht="15" thickBot="1" x14ac:dyDescent="0.4">
      <c r="B215" s="989"/>
      <c r="C215" s="90"/>
      <c r="D215" s="984" t="s">
        <v>759</v>
      </c>
      <c r="E215" s="985"/>
      <c r="F215" s="986"/>
      <c r="G215" s="5"/>
      <c r="H215" s="5"/>
      <c r="I215" s="5"/>
      <c r="J215" s="5"/>
      <c r="K215" s="5"/>
    </row>
  </sheetData>
  <sheetProtection insertRows="0"/>
  <mergeCells count="103">
    <mergeCell ref="B15:B21"/>
    <mergeCell ref="D95:K95"/>
    <mergeCell ref="D15:K15"/>
    <mergeCell ref="D22:K22"/>
    <mergeCell ref="D23:K23"/>
    <mergeCell ref="D39:K39"/>
    <mergeCell ref="D40:K40"/>
    <mergeCell ref="D41:K41"/>
    <mergeCell ref="D42:K42"/>
    <mergeCell ref="D43:K43"/>
    <mergeCell ref="D59:K59"/>
    <mergeCell ref="D60:K60"/>
    <mergeCell ref="D76:K76"/>
    <mergeCell ref="D77:K77"/>
    <mergeCell ref="D78:K78"/>
    <mergeCell ref="D94:K94"/>
    <mergeCell ref="B107:E107"/>
    <mergeCell ref="B108:B114"/>
    <mergeCell ref="B116:E116"/>
    <mergeCell ref="B117:B123"/>
    <mergeCell ref="B130:F131"/>
    <mergeCell ref="D100:E100"/>
    <mergeCell ref="D101:K101"/>
    <mergeCell ref="D102:K102"/>
    <mergeCell ref="D104:K104"/>
    <mergeCell ref="D105:K105"/>
    <mergeCell ref="D136:F136"/>
    <mergeCell ref="B137:B148"/>
    <mergeCell ref="D137:F137"/>
    <mergeCell ref="D138:F138"/>
    <mergeCell ref="D139:F139"/>
    <mergeCell ref="D140:F140"/>
    <mergeCell ref="D141:F141"/>
    <mergeCell ref="D142:F142"/>
    <mergeCell ref="D143:F143"/>
    <mergeCell ref="D144:F144"/>
    <mergeCell ref="D145:F145"/>
    <mergeCell ref="D146:F146"/>
    <mergeCell ref="D147:F147"/>
    <mergeCell ref="D148:F148"/>
    <mergeCell ref="D149:F149"/>
    <mergeCell ref="D165:F165"/>
    <mergeCell ref="D154:F154"/>
    <mergeCell ref="D155:F155"/>
    <mergeCell ref="D156:F156"/>
    <mergeCell ref="D157:F157"/>
    <mergeCell ref="D158:F158"/>
    <mergeCell ref="D159:F159"/>
    <mergeCell ref="D160:F160"/>
    <mergeCell ref="D161:F161"/>
    <mergeCell ref="D162:F162"/>
    <mergeCell ref="D163:F163"/>
    <mergeCell ref="D164:F164"/>
    <mergeCell ref="D175:F175"/>
    <mergeCell ref="D176:F176"/>
    <mergeCell ref="D177:F177"/>
    <mergeCell ref="D178:F178"/>
    <mergeCell ref="D179:F179"/>
    <mergeCell ref="D180:F180"/>
    <mergeCell ref="D166:F166"/>
    <mergeCell ref="D167:F167"/>
    <mergeCell ref="B168:B215"/>
    <mergeCell ref="D168:F168"/>
    <mergeCell ref="D169:F169"/>
    <mergeCell ref="D170:F170"/>
    <mergeCell ref="D171:F171"/>
    <mergeCell ref="D172:F172"/>
    <mergeCell ref="D173:F173"/>
    <mergeCell ref="D174:F174"/>
    <mergeCell ref="B150:B167"/>
    <mergeCell ref="D150:F150"/>
    <mergeCell ref="D151:F151"/>
    <mergeCell ref="D152:F152"/>
    <mergeCell ref="D153:F153"/>
    <mergeCell ref="D215:F215"/>
    <mergeCell ref="D209:F209"/>
    <mergeCell ref="D210:F210"/>
    <mergeCell ref="D211:F211"/>
    <mergeCell ref="D212:F212"/>
    <mergeCell ref="D213:F213"/>
    <mergeCell ref="D214:F214"/>
    <mergeCell ref="D207:F207"/>
    <mergeCell ref="D181:F181"/>
    <mergeCell ref="D188:F188"/>
    <mergeCell ref="D189:F189"/>
    <mergeCell ref="D194:F194"/>
    <mergeCell ref="D195:F195"/>
    <mergeCell ref="D200:F200"/>
    <mergeCell ref="D201:F201"/>
    <mergeCell ref="D202:F202"/>
    <mergeCell ref="D204:F204"/>
    <mergeCell ref="D205:F205"/>
    <mergeCell ref="D206:F206"/>
    <mergeCell ref="A5:P5"/>
    <mergeCell ref="A1:P1"/>
    <mergeCell ref="A2:P2"/>
    <mergeCell ref="A3:P3"/>
    <mergeCell ref="A4:D4"/>
    <mergeCell ref="B10:D10"/>
    <mergeCell ref="F11:S11"/>
    <mergeCell ref="E12:R12"/>
    <mergeCell ref="E13:R13"/>
    <mergeCell ref="F10:S10"/>
  </mergeCells>
  <conditionalFormatting sqref="D100">
    <cfRule type="containsText" dxfId="126" priority="9" operator="containsText" text="ERROR">
      <formula>NOT(ISERROR(SEARCH("ERROR",D100)))</formula>
    </cfRule>
  </conditionalFormatting>
  <conditionalFormatting sqref="E12:R12">
    <cfRule type="expression" dxfId="125" priority="2">
      <formula>E11="SI SE REPORTA"</formula>
    </cfRule>
  </conditionalFormatting>
  <conditionalFormatting sqref="F10">
    <cfRule type="notContainsBlanks" dxfId="124" priority="8">
      <formula>LEN(TRIM(F10))&gt;0</formula>
    </cfRule>
  </conditionalFormatting>
  <conditionalFormatting sqref="F11:S11">
    <cfRule type="expression" dxfId="123" priority="5">
      <formula>E11="NO SE REPORTA"</formula>
    </cfRule>
    <cfRule type="expression" dxfId="122" priority="6">
      <formula>E10="NO APLICA"</formula>
    </cfRule>
  </conditionalFormatting>
  <dataValidations count="7">
    <dataValidation type="decimal" allowBlank="1" showInputMessage="1" showErrorMessage="1" errorTitle="ERROR" error="Escriba un valor entre 0% y 100%" sqref="E97:F99 G62:J75 G45:J58" xr:uid="{00000000-0002-0000-0700-000000000000}">
      <formula1>0</formula1>
      <formula2>1</formula2>
    </dataValidation>
    <dataValidation type="whole" operator="greaterThanOrEqual" allowBlank="1" showErrorMessage="1" errorTitle="ERROR" error="Escriba un número igual o mayor que 0" promptTitle="ERROR" prompt="Escriba un número igual o mayor que 0" sqref="E16:E21" xr:uid="{00000000-0002-0000-0700-000001000000}">
      <formula1>0</formula1>
    </dataValidation>
    <dataValidation type="textLength" allowBlank="1" showInputMessage="1" showErrorMessage="1" errorTitle="ERROR" error="Escriba POMCA, PMM o PMA" promptTitle="ESCRIBA" prompt="POMCA, PMA o PMM" sqref="D45:D58 D25:D38" xr:uid="{00000000-0002-0000-0700-000002000000}">
      <formula1>1</formula1>
      <formula2>5</formula2>
    </dataValidation>
    <dataValidation type="whole" operator="greaterThanOrEqual" allowBlank="1" showInputMessage="1" showErrorMessage="1" errorTitle="ERROR" error="Valor en HECTAREAS (sin decimales)_x000a_" sqref="G25:G38" xr:uid="{00000000-0002-0000-0700-000003000000}">
      <formula1>0</formula1>
    </dataValidation>
    <dataValidation allowBlank="1" showInputMessage="1" showErrorMessage="1" promptTitle="ESTADO" prompt="Procesos formales previos_x000a_Aprestamiento_x000a_Diagnóstico_x000a_Prospectiva y Zonificación Ambiental_x000a_Formulación_x000a_Aprobado" sqref="H25:H38" xr:uid="{00000000-0002-0000-0700-000004000000}"/>
    <dataValidation type="list" allowBlank="1" showInputMessage="1" showErrorMessage="1" sqref="E10" xr:uid="{00000000-0002-0000-0700-000005000000}">
      <formula1>SI</formula1>
    </dataValidation>
    <dataValidation type="list" allowBlank="1" showInputMessage="1" showErrorMessage="1" sqref="E11" xr:uid="{00000000-0002-0000-0700-000006000000}">
      <formula1>REPORTE</formula1>
    </dataValidation>
  </dataValidations>
  <hyperlinks>
    <hyperlink ref="B9" location="'ANEXO 3'!A1" display="VOLVER AL INDICE" xr:uid="{00000000-0004-0000-0700-000000000000}"/>
    <hyperlink ref="E112" r:id="rId1" xr:uid="{00000000-0004-0000-0700-000001000000}"/>
  </hyperlinks>
  <pageMargins left="0.25" right="0.25" top="0.75" bottom="0.75" header="0.3" footer="0.3"/>
  <pageSetup paperSize="178" orientation="landscape" horizontalDpi="1200" verticalDpi="1200" r:id="rId2"/>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tabColor theme="2"/>
  </sheetPr>
  <dimension ref="A1:U76"/>
  <sheetViews>
    <sheetView topLeftCell="A25" workbookViewId="0">
      <selection sqref="A1:P1"/>
    </sheetView>
  </sheetViews>
  <sheetFormatPr baseColWidth="10" defaultColWidth="11.453125" defaultRowHeight="14.5" x14ac:dyDescent="0.35"/>
  <cols>
    <col min="1" max="1" width="1.81640625" customWidth="1"/>
    <col min="2" max="2" width="12.81640625" customWidth="1"/>
    <col min="3" max="3" width="6.1796875" style="84" bestFit="1" customWidth="1"/>
    <col min="4" max="4" width="34.81640625" customWidth="1"/>
    <col min="5" max="5" width="12.1796875" customWidth="1"/>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3</v>
      </c>
      <c r="B5" s="947"/>
      <c r="C5" s="947"/>
      <c r="D5" s="947"/>
      <c r="E5" s="947"/>
      <c r="F5" s="947"/>
      <c r="G5" s="947"/>
      <c r="H5" s="947"/>
      <c r="I5" s="947"/>
      <c r="J5" s="947"/>
      <c r="K5" s="947"/>
      <c r="L5" s="947"/>
      <c r="M5" s="947"/>
      <c r="N5" s="947"/>
      <c r="O5" s="947"/>
      <c r="P5" s="948"/>
    </row>
    <row r="6" spans="1:21" x14ac:dyDescent="0.35">
      <c r="B6" s="1" t="s">
        <v>626</v>
      </c>
      <c r="C6" s="73"/>
      <c r="D6" s="5"/>
      <c r="E6" s="71"/>
      <c r="F6" s="5" t="s">
        <v>627</v>
      </c>
      <c r="G6" s="5"/>
      <c r="H6" s="5"/>
      <c r="I6" s="5"/>
      <c r="J6" s="5"/>
      <c r="K6" s="5"/>
    </row>
    <row r="7" spans="1:21" ht="15" thickBot="1" x14ac:dyDescent="0.4">
      <c r="B7" s="72"/>
      <c r="C7" s="73"/>
      <c r="D7" s="5"/>
      <c r="E7" s="17"/>
      <c r="F7" s="5" t="s">
        <v>628</v>
      </c>
      <c r="G7" s="5"/>
      <c r="H7" s="5"/>
      <c r="I7" s="5"/>
      <c r="J7" s="5"/>
      <c r="K7" s="5"/>
    </row>
    <row r="8" spans="1:21" ht="15" thickBot="1" x14ac:dyDescent="0.4">
      <c r="B8" s="163" t="s">
        <v>629</v>
      </c>
      <c r="C8" s="200">
        <v>2024</v>
      </c>
      <c r="D8" s="217">
        <f>IF(E10="NO APLICA","NO APLICA",IF(E11="NO SE REPORTA","SIN INFORMACION",+E23))</f>
        <v>1</v>
      </c>
      <c r="E8" s="201"/>
      <c r="F8" s="5" t="s">
        <v>630</v>
      </c>
      <c r="G8" s="5"/>
      <c r="H8" s="5"/>
      <c r="I8" s="5"/>
      <c r="J8" s="5"/>
      <c r="K8" s="5"/>
    </row>
    <row r="9" spans="1:21" x14ac:dyDescent="0.35">
      <c r="B9" s="335" t="s">
        <v>631</v>
      </c>
      <c r="D9" s="59"/>
      <c r="E9" s="5"/>
      <c r="F9" s="5"/>
      <c r="G9" s="5"/>
      <c r="H9" s="5"/>
      <c r="I9" s="5"/>
      <c r="J9" s="5"/>
      <c r="K9" s="5"/>
    </row>
    <row r="10" spans="1:21" x14ac:dyDescent="0.35">
      <c r="B10" s="957" t="s">
        <v>632</v>
      </c>
      <c r="C10" s="957"/>
      <c r="D10" s="957"/>
      <c r="E10" s="338" t="s">
        <v>633</v>
      </c>
      <c r="F10" s="964"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65"/>
      <c r="H10" s="965"/>
      <c r="I10" s="965"/>
      <c r="J10" s="965"/>
      <c r="K10" s="965"/>
      <c r="L10" s="965"/>
      <c r="M10" s="965"/>
      <c r="N10" s="965"/>
      <c r="O10" s="965"/>
      <c r="P10" s="965"/>
      <c r="Q10" s="965"/>
      <c r="R10" s="965"/>
      <c r="S10" s="965"/>
      <c r="T10" s="5"/>
      <c r="U10" s="5"/>
    </row>
    <row r="11" spans="1:21" ht="14.5" customHeight="1" x14ac:dyDescent="0.35">
      <c r="B11" s="337"/>
      <c r="C11" s="85"/>
      <c r="D11" s="163" t="str">
        <f>IF(E10="SI APLICA","¿El indicador no se reporta por limitaciones de información disponible? ","")</f>
        <v xml:space="preserve">¿El indicador no se reporta por limitaciones de información disponible? </v>
      </c>
      <c r="E11" s="339" t="s">
        <v>634</v>
      </c>
      <c r="F11" s="958"/>
      <c r="G11" s="959"/>
      <c r="H11" s="959"/>
      <c r="I11" s="959"/>
      <c r="J11" s="959"/>
      <c r="K11" s="959"/>
      <c r="L11" s="959"/>
      <c r="M11" s="959"/>
      <c r="N11" s="959"/>
      <c r="O11" s="959"/>
      <c r="P11" s="959"/>
      <c r="Q11" s="959"/>
      <c r="R11" s="959"/>
      <c r="S11" s="959"/>
    </row>
    <row r="12" spans="1:21" ht="39.65" customHeight="1" x14ac:dyDescent="0.35">
      <c r="B12" s="335"/>
      <c r="C12" s="85"/>
      <c r="D12" s="163" t="str">
        <f>IF(E11="SI SE REPORTA","¿Qué programas o proyectos del Plan de Acción están asociados al indicador? ","")</f>
        <v xml:space="preserve">¿Qué programas o proyectos del Plan de Acción están asociados al indicador? </v>
      </c>
      <c r="E12" s="960" t="s">
        <v>2101</v>
      </c>
      <c r="F12" s="960"/>
      <c r="G12" s="960"/>
      <c r="H12" s="960"/>
      <c r="I12" s="960"/>
      <c r="J12" s="960"/>
      <c r="K12" s="960"/>
      <c r="L12" s="960"/>
      <c r="M12" s="960"/>
      <c r="N12" s="960"/>
      <c r="O12" s="960"/>
      <c r="P12" s="960"/>
      <c r="Q12" s="960"/>
      <c r="R12" s="960"/>
    </row>
    <row r="13" spans="1:21" ht="20.5" customHeight="1" x14ac:dyDescent="0.35">
      <c r="B13" s="335"/>
      <c r="C13" s="85"/>
      <c r="D13" s="163" t="s">
        <v>635</v>
      </c>
      <c r="E13" s="961" t="s">
        <v>2098</v>
      </c>
      <c r="F13" s="962"/>
      <c r="G13" s="962"/>
      <c r="H13" s="962"/>
      <c r="I13" s="962"/>
      <c r="J13" s="962"/>
      <c r="K13" s="962"/>
      <c r="L13" s="962"/>
      <c r="M13" s="962"/>
      <c r="N13" s="962"/>
      <c r="O13" s="962"/>
      <c r="P13" s="962"/>
      <c r="Q13" s="962"/>
      <c r="R13" s="963"/>
    </row>
    <row r="14" spans="1:21" ht="7" customHeight="1" thickBot="1" x14ac:dyDescent="0.4">
      <c r="B14" s="335"/>
      <c r="D14" s="59"/>
      <c r="E14" s="5"/>
      <c r="F14" s="5"/>
      <c r="G14" s="5"/>
      <c r="H14" s="5"/>
      <c r="I14" s="5"/>
      <c r="J14" s="5"/>
      <c r="K14" s="5"/>
    </row>
    <row r="15" spans="1:21" ht="15" thickBot="1" x14ac:dyDescent="0.4">
      <c r="B15" s="987" t="s">
        <v>636</v>
      </c>
      <c r="C15" s="86"/>
      <c r="D15" s="978" t="s">
        <v>637</v>
      </c>
      <c r="E15" s="979"/>
      <c r="F15" s="979"/>
      <c r="G15" s="979"/>
      <c r="H15" s="979"/>
      <c r="I15" s="979"/>
      <c r="J15" s="980"/>
      <c r="K15" s="5"/>
    </row>
    <row r="16" spans="1:21" ht="36.5" thickBot="1" x14ac:dyDescent="0.4">
      <c r="B16" s="988"/>
      <c r="C16" s="91"/>
      <c r="D16" s="43" t="s">
        <v>760</v>
      </c>
      <c r="E16" s="511">
        <v>549</v>
      </c>
      <c r="F16" s="5"/>
      <c r="G16" s="5"/>
      <c r="H16" s="5"/>
      <c r="I16" s="5"/>
      <c r="J16" s="21"/>
      <c r="K16" s="5"/>
    </row>
    <row r="17" spans="2:11" ht="36.5" thickBot="1" x14ac:dyDescent="0.4">
      <c r="B17" s="988"/>
      <c r="C17" s="91"/>
      <c r="D17" s="40" t="s">
        <v>761</v>
      </c>
      <c r="E17" s="511">
        <v>56</v>
      </c>
      <c r="F17" s="5"/>
      <c r="G17" s="5"/>
      <c r="H17" s="5"/>
      <c r="I17" s="5"/>
      <c r="J17" s="21"/>
      <c r="K17" s="5"/>
    </row>
    <row r="18" spans="2:11" ht="48.5" thickBot="1" x14ac:dyDescent="0.4">
      <c r="B18" s="988"/>
      <c r="C18" s="91"/>
      <c r="D18" s="40" t="s">
        <v>762</v>
      </c>
      <c r="E18" s="511">
        <v>2</v>
      </c>
      <c r="F18" s="5"/>
      <c r="G18" s="5"/>
      <c r="H18" s="5"/>
      <c r="I18" s="5"/>
      <c r="J18" s="21"/>
      <c r="K18" s="5"/>
    </row>
    <row r="19" spans="2:11" ht="15" thickBot="1" x14ac:dyDescent="0.4">
      <c r="B19" s="988"/>
      <c r="C19" s="89"/>
      <c r="D19" s="993"/>
      <c r="E19" s="994"/>
      <c r="F19" s="994"/>
      <c r="G19" s="994"/>
      <c r="H19" s="994"/>
      <c r="I19" s="994"/>
      <c r="J19" s="995"/>
      <c r="K19" s="5"/>
    </row>
    <row r="20" spans="2:11" ht="15" thickBot="1" x14ac:dyDescent="0.4">
      <c r="B20" s="988"/>
      <c r="C20" s="95" t="s">
        <v>585</v>
      </c>
      <c r="D20" s="43" t="s">
        <v>763</v>
      </c>
      <c r="E20" s="87">
        <v>2024</v>
      </c>
      <c r="F20" s="87">
        <v>2025</v>
      </c>
      <c r="G20" s="87">
        <v>2025</v>
      </c>
      <c r="H20" s="87">
        <v>2027</v>
      </c>
      <c r="I20" s="38" t="s">
        <v>764</v>
      </c>
      <c r="J20" s="108"/>
      <c r="K20" s="5"/>
    </row>
    <row r="21" spans="2:11" ht="36.5" thickBot="1" x14ac:dyDescent="0.4">
      <c r="B21" s="988"/>
      <c r="C21" s="2" t="s">
        <v>765</v>
      </c>
      <c r="D21" s="40" t="s">
        <v>766</v>
      </c>
      <c r="E21" s="511">
        <v>15</v>
      </c>
      <c r="F21" s="511">
        <v>35</v>
      </c>
      <c r="G21" s="511">
        <v>15</v>
      </c>
      <c r="H21" s="511">
        <v>35</v>
      </c>
      <c r="I21" s="517">
        <f>SUM(E21:H21)</f>
        <v>100</v>
      </c>
      <c r="J21" s="109"/>
      <c r="K21" s="5"/>
    </row>
    <row r="22" spans="2:11" ht="36.5" thickBot="1" x14ac:dyDescent="0.4">
      <c r="B22" s="988"/>
      <c r="C22" s="2" t="s">
        <v>767</v>
      </c>
      <c r="D22" s="40" t="s">
        <v>768</v>
      </c>
      <c r="E22" s="510">
        <v>15</v>
      </c>
      <c r="F22" s="511"/>
      <c r="G22" s="511"/>
      <c r="H22" s="511"/>
      <c r="I22" s="517">
        <f>SUM(E22:H22)</f>
        <v>15</v>
      </c>
      <c r="J22" s="109"/>
      <c r="K22" s="5"/>
    </row>
    <row r="23" spans="2:11" ht="36.5" thickBot="1" x14ac:dyDescent="0.4">
      <c r="B23" s="989"/>
      <c r="C23" s="2" t="s">
        <v>769</v>
      </c>
      <c r="D23" s="40" t="s">
        <v>770</v>
      </c>
      <c r="E23" s="177">
        <f>IFERROR(E22/E21,"N.A.")</f>
        <v>1</v>
      </c>
      <c r="F23" s="177">
        <f>IFERROR(F22/F21,"N.A.")</f>
        <v>0</v>
      </c>
      <c r="G23" s="177">
        <f>IFERROR(G22/G21,"N.A.")</f>
        <v>0</v>
      </c>
      <c r="H23" s="177">
        <f>IFERROR(H22/H21,"N.A.")</f>
        <v>0</v>
      </c>
      <c r="I23" s="177">
        <f>IFERROR(I22/I21,"N.A.")</f>
        <v>0.15</v>
      </c>
      <c r="J23" s="110"/>
      <c r="K23" s="5"/>
    </row>
    <row r="24" spans="2:11" ht="15" thickBot="1" x14ac:dyDescent="0.4">
      <c r="B24" s="47" t="s">
        <v>671</v>
      </c>
      <c r="C24" s="90"/>
      <c r="D24" s="990" t="s">
        <v>771</v>
      </c>
      <c r="E24" s="991"/>
      <c r="F24" s="991"/>
      <c r="G24" s="991"/>
      <c r="H24" s="991"/>
      <c r="I24" s="991"/>
      <c r="J24" s="992"/>
      <c r="K24" s="5"/>
    </row>
    <row r="25" spans="2:11" ht="24.5" thickBot="1" x14ac:dyDescent="0.4">
      <c r="B25" s="47" t="s">
        <v>673</v>
      </c>
      <c r="C25" s="90"/>
      <c r="D25" s="990" t="s">
        <v>772</v>
      </c>
      <c r="E25" s="991"/>
      <c r="F25" s="991"/>
      <c r="G25" s="991"/>
      <c r="H25" s="991"/>
      <c r="I25" s="991"/>
      <c r="J25" s="992"/>
      <c r="K25" s="5"/>
    </row>
    <row r="26" spans="2:11" ht="15" thickBot="1" x14ac:dyDescent="0.4">
      <c r="B26" s="1"/>
      <c r="C26" s="73"/>
      <c r="D26" s="5"/>
      <c r="E26" s="5"/>
      <c r="F26" s="5"/>
      <c r="G26" s="5"/>
      <c r="H26" s="5"/>
      <c r="I26" s="5"/>
      <c r="J26" s="5"/>
      <c r="K26" s="5"/>
    </row>
    <row r="27" spans="2:11" ht="24" customHeight="1" thickBot="1" x14ac:dyDescent="0.4">
      <c r="B27" s="996" t="s">
        <v>675</v>
      </c>
      <c r="C27" s="997"/>
      <c r="D27" s="997"/>
      <c r="E27" s="998"/>
      <c r="F27" s="5"/>
      <c r="G27" s="5"/>
      <c r="H27" s="5"/>
      <c r="I27" s="5"/>
      <c r="J27" s="5"/>
      <c r="K27" s="5"/>
    </row>
    <row r="28" spans="2:11" ht="48.5" thickBot="1" x14ac:dyDescent="0.4">
      <c r="B28" s="987">
        <v>1</v>
      </c>
      <c r="C28" s="91"/>
      <c r="D28" s="48" t="s">
        <v>676</v>
      </c>
      <c r="E28" s="506" t="s">
        <v>1942</v>
      </c>
      <c r="F28" s="5"/>
      <c r="G28" s="5"/>
      <c r="H28" s="5"/>
      <c r="I28" s="5"/>
      <c r="J28" s="5"/>
      <c r="K28" s="5"/>
    </row>
    <row r="29" spans="2:11" ht="48.5" thickBot="1" x14ac:dyDescent="0.4">
      <c r="B29" s="988"/>
      <c r="C29" s="91"/>
      <c r="D29" s="40" t="s">
        <v>525</v>
      </c>
      <c r="E29" s="506" t="s">
        <v>1943</v>
      </c>
      <c r="F29" s="5"/>
      <c r="G29" s="5"/>
      <c r="H29" s="5"/>
      <c r="I29" s="5"/>
      <c r="J29" s="5"/>
      <c r="K29" s="5"/>
    </row>
    <row r="30" spans="2:11" ht="24.5" thickBot="1" x14ac:dyDescent="0.4">
      <c r="B30" s="988"/>
      <c r="C30" s="91"/>
      <c r="D30" s="40" t="s">
        <v>677</v>
      </c>
      <c r="E30" s="506" t="s">
        <v>1944</v>
      </c>
      <c r="F30" s="5"/>
      <c r="G30" s="5"/>
      <c r="H30" s="5"/>
      <c r="I30" s="5"/>
      <c r="J30" s="5"/>
      <c r="K30" s="5"/>
    </row>
    <row r="31" spans="2:11" ht="24.5" thickBot="1" x14ac:dyDescent="0.4">
      <c r="B31" s="988"/>
      <c r="C31" s="91"/>
      <c r="D31" s="40" t="s">
        <v>527</v>
      </c>
      <c r="E31" s="506" t="s">
        <v>1945</v>
      </c>
      <c r="F31" s="5"/>
      <c r="G31" s="5"/>
      <c r="H31" s="5"/>
      <c r="I31" s="5"/>
      <c r="J31" s="5"/>
      <c r="K31" s="5"/>
    </row>
    <row r="32" spans="2:11" ht="29.5" thickBot="1" x14ac:dyDescent="0.4">
      <c r="B32" s="988"/>
      <c r="C32" s="91"/>
      <c r="D32" s="40" t="s">
        <v>529</v>
      </c>
      <c r="E32" s="507" t="s">
        <v>1946</v>
      </c>
      <c r="F32" s="5"/>
      <c r="G32" s="5"/>
      <c r="H32" s="5"/>
      <c r="I32" s="5"/>
      <c r="J32" s="5"/>
      <c r="K32" s="5"/>
    </row>
    <row r="33" spans="2:11" ht="15" thickBot="1" x14ac:dyDescent="0.4">
      <c r="B33" s="988"/>
      <c r="C33" s="91"/>
      <c r="D33" s="40" t="s">
        <v>531</v>
      </c>
      <c r="E33" s="508">
        <v>3123525758</v>
      </c>
      <c r="F33" s="5"/>
      <c r="G33" s="5"/>
      <c r="H33" s="5"/>
      <c r="I33" s="5"/>
      <c r="J33" s="5"/>
      <c r="K33" s="5"/>
    </row>
    <row r="34" spans="2:11" ht="24.5" thickBot="1" x14ac:dyDescent="0.4">
      <c r="B34" s="989"/>
      <c r="C34" s="2"/>
      <c r="D34" s="40" t="s">
        <v>678</v>
      </c>
      <c r="E34" s="506" t="s">
        <v>1947</v>
      </c>
      <c r="F34" s="5"/>
      <c r="G34" s="5"/>
      <c r="H34" s="5"/>
      <c r="I34" s="5"/>
      <c r="J34" s="5"/>
      <c r="K34" s="5"/>
    </row>
    <row r="35" spans="2:11" ht="15" thickBot="1" x14ac:dyDescent="0.4">
      <c r="B35" s="1"/>
      <c r="C35" s="73"/>
      <c r="D35" s="5"/>
      <c r="E35" s="5"/>
      <c r="F35" s="5"/>
      <c r="G35" s="5"/>
      <c r="H35" s="5"/>
      <c r="I35" s="5"/>
      <c r="J35" s="5"/>
      <c r="K35" s="5"/>
    </row>
    <row r="36" spans="2:11" ht="15" thickBot="1" x14ac:dyDescent="0.4">
      <c r="B36" s="996" t="s">
        <v>679</v>
      </c>
      <c r="C36" s="997"/>
      <c r="D36" s="997"/>
      <c r="E36" s="998"/>
      <c r="F36" s="5"/>
      <c r="G36" s="5"/>
      <c r="H36" s="5"/>
      <c r="I36" s="5"/>
      <c r="J36" s="5"/>
      <c r="K36" s="5"/>
    </row>
    <row r="37" spans="2:11" ht="15" thickBot="1" x14ac:dyDescent="0.4">
      <c r="B37" s="987">
        <v>1</v>
      </c>
      <c r="C37" s="91"/>
      <c r="D37" s="48" t="s">
        <v>676</v>
      </c>
      <c r="E37" s="223" t="s">
        <v>680</v>
      </c>
      <c r="F37" s="5"/>
      <c r="G37" s="5"/>
      <c r="H37" s="5"/>
      <c r="I37" s="5"/>
      <c r="J37" s="5"/>
      <c r="K37" s="5"/>
    </row>
    <row r="38" spans="2:11" ht="15" thickBot="1" x14ac:dyDescent="0.4">
      <c r="B38" s="988"/>
      <c r="C38" s="91"/>
      <c r="D38" s="40" t="s">
        <v>525</v>
      </c>
      <c r="E38" s="223" t="s">
        <v>773</v>
      </c>
      <c r="F38" s="5"/>
      <c r="G38" s="5"/>
      <c r="H38" s="5"/>
      <c r="I38" s="5"/>
      <c r="J38" s="5"/>
      <c r="K38" s="5"/>
    </row>
    <row r="39" spans="2:11" ht="15" thickBot="1" x14ac:dyDescent="0.4">
      <c r="B39" s="988"/>
      <c r="C39" s="91"/>
      <c r="D39" s="40" t="s">
        <v>677</v>
      </c>
      <c r="E39" s="224"/>
      <c r="F39" s="5"/>
      <c r="G39" s="5"/>
      <c r="H39" s="5"/>
      <c r="I39" s="5"/>
      <c r="J39" s="5"/>
      <c r="K39" s="5"/>
    </row>
    <row r="40" spans="2:11" ht="15" thickBot="1" x14ac:dyDescent="0.4">
      <c r="B40" s="988"/>
      <c r="C40" s="91"/>
      <c r="D40" s="40" t="s">
        <v>527</v>
      </c>
      <c r="E40" s="224"/>
      <c r="F40" s="5"/>
      <c r="G40" s="5"/>
      <c r="H40" s="5"/>
      <c r="I40" s="5"/>
      <c r="J40" s="5"/>
      <c r="K40" s="5"/>
    </row>
    <row r="41" spans="2:11" ht="15" thickBot="1" x14ac:dyDescent="0.4">
      <c r="B41" s="988"/>
      <c r="C41" s="91"/>
      <c r="D41" s="40" t="s">
        <v>529</v>
      </c>
      <c r="E41" s="224"/>
      <c r="F41" s="5"/>
      <c r="G41" s="5"/>
      <c r="H41" s="5"/>
      <c r="I41" s="5"/>
      <c r="J41" s="5"/>
      <c r="K41" s="5"/>
    </row>
    <row r="42" spans="2:11" ht="15" thickBot="1" x14ac:dyDescent="0.4">
      <c r="B42" s="988"/>
      <c r="C42" s="91"/>
      <c r="D42" s="40" t="s">
        <v>531</v>
      </c>
      <c r="E42" s="224"/>
      <c r="F42" s="5"/>
      <c r="G42" s="5"/>
      <c r="H42" s="5"/>
      <c r="I42" s="5"/>
      <c r="J42" s="5"/>
      <c r="K42" s="5"/>
    </row>
    <row r="43" spans="2:11" ht="15" thickBot="1" x14ac:dyDescent="0.4">
      <c r="B43" s="989"/>
      <c r="C43" s="2"/>
      <c r="D43" s="40" t="s">
        <v>678</v>
      </c>
      <c r="E43" s="224"/>
      <c r="F43" s="5"/>
      <c r="G43" s="5"/>
      <c r="H43" s="5"/>
      <c r="I43" s="5"/>
      <c r="J43" s="5"/>
      <c r="K43" s="5"/>
    </row>
    <row r="44" spans="2:11" ht="15" thickBot="1" x14ac:dyDescent="0.4">
      <c r="B44" s="1"/>
      <c r="C44" s="73"/>
      <c r="D44" s="5"/>
      <c r="E44" s="5"/>
      <c r="F44" s="5"/>
      <c r="G44" s="5"/>
      <c r="H44" s="5"/>
      <c r="I44" s="5"/>
      <c r="J44" s="5"/>
      <c r="K44" s="5"/>
    </row>
    <row r="45" spans="2:11" ht="15" customHeight="1" thickBot="1" x14ac:dyDescent="0.4">
      <c r="B45" s="116" t="s">
        <v>682</v>
      </c>
      <c r="C45" s="117"/>
      <c r="D45" s="117"/>
      <c r="E45" s="117"/>
      <c r="F45" s="118"/>
      <c r="G45" s="5"/>
      <c r="H45" s="5"/>
      <c r="I45" s="5"/>
      <c r="J45" s="5"/>
      <c r="K45" s="5"/>
    </row>
    <row r="46" spans="2:11" ht="15" thickBot="1" x14ac:dyDescent="0.4">
      <c r="B46" s="47" t="s">
        <v>683</v>
      </c>
      <c r="C46" s="39" t="s">
        <v>684</v>
      </c>
      <c r="D46" s="39" t="s">
        <v>685</v>
      </c>
      <c r="E46" s="39" t="s">
        <v>686</v>
      </c>
      <c r="F46" s="5"/>
      <c r="G46" s="5"/>
      <c r="H46" s="5"/>
      <c r="I46" s="5"/>
      <c r="J46" s="5"/>
    </row>
    <row r="47" spans="2:11" ht="72.5" thickBot="1" x14ac:dyDescent="0.4">
      <c r="B47" s="49">
        <v>42401</v>
      </c>
      <c r="C47" s="39">
        <v>0.01</v>
      </c>
      <c r="D47" s="50" t="s">
        <v>774</v>
      </c>
      <c r="E47" s="39"/>
      <c r="F47" s="5"/>
      <c r="G47" s="5"/>
      <c r="H47" s="5"/>
      <c r="I47" s="5"/>
      <c r="J47" s="5"/>
    </row>
    <row r="48" spans="2:11" ht="15" thickBot="1" x14ac:dyDescent="0.4">
      <c r="B48" s="1"/>
      <c r="C48" s="73"/>
      <c r="D48" s="5"/>
      <c r="E48" s="5"/>
      <c r="F48" s="5"/>
      <c r="G48" s="5"/>
      <c r="H48" s="5"/>
      <c r="I48" s="5"/>
      <c r="J48" s="5"/>
      <c r="K48" s="5"/>
    </row>
    <row r="49" spans="2:11" x14ac:dyDescent="0.35">
      <c r="B49" s="126" t="s">
        <v>593</v>
      </c>
      <c r="C49" s="93"/>
      <c r="D49" s="5"/>
      <c r="E49" s="5"/>
      <c r="F49" s="5"/>
      <c r="G49" s="5"/>
      <c r="H49" s="5"/>
      <c r="I49" s="5"/>
      <c r="J49" s="5"/>
      <c r="K49" s="5"/>
    </row>
    <row r="50" spans="2:11" x14ac:dyDescent="0.35">
      <c r="B50" s="1011"/>
      <c r="C50" s="1012"/>
      <c r="D50" s="1012"/>
      <c r="E50" s="1012"/>
      <c r="F50" s="1012"/>
      <c r="G50" s="1012"/>
      <c r="H50" s="1012"/>
      <c r="I50" s="1012"/>
      <c r="J50" s="1013"/>
      <c r="K50" s="5"/>
    </row>
    <row r="51" spans="2:11" x14ac:dyDescent="0.35">
      <c r="B51" s="5"/>
      <c r="D51" s="5"/>
      <c r="E51" s="5"/>
      <c r="F51" s="5"/>
      <c r="G51" s="5"/>
      <c r="H51" s="5"/>
      <c r="I51" s="5"/>
      <c r="J51" s="5"/>
      <c r="K51" s="5"/>
    </row>
    <row r="52" spans="2:11" ht="15" thickBot="1" x14ac:dyDescent="0.4">
      <c r="B52" s="5"/>
      <c r="D52" s="5"/>
      <c r="E52" s="5"/>
      <c r="F52" s="5"/>
      <c r="G52" s="5"/>
      <c r="H52" s="5"/>
      <c r="I52" s="5"/>
      <c r="J52" s="5"/>
      <c r="K52" s="5"/>
    </row>
    <row r="53" spans="2:11" ht="15" thickBot="1" x14ac:dyDescent="0.4">
      <c r="B53" s="996" t="s">
        <v>688</v>
      </c>
      <c r="C53" s="997"/>
      <c r="D53" s="998"/>
      <c r="E53" s="5"/>
      <c r="F53" s="5"/>
      <c r="G53" s="5"/>
      <c r="H53" s="5"/>
      <c r="I53" s="5"/>
      <c r="J53" s="5"/>
      <c r="K53" s="5"/>
    </row>
    <row r="54" spans="2:11" ht="15" thickBot="1" x14ac:dyDescent="0.4">
      <c r="B54" s="1"/>
      <c r="C54" s="73"/>
      <c r="D54" s="5"/>
      <c r="E54" s="5"/>
      <c r="F54" s="5"/>
      <c r="G54" s="5"/>
      <c r="H54" s="5"/>
      <c r="I54" s="5"/>
      <c r="J54" s="5"/>
      <c r="K54" s="5"/>
    </row>
    <row r="55" spans="2:11" ht="24" customHeight="1" thickBot="1" x14ac:dyDescent="0.4">
      <c r="B55" s="52" t="s">
        <v>689</v>
      </c>
      <c r="C55" s="221"/>
      <c r="D55" s="990" t="s">
        <v>775</v>
      </c>
      <c r="E55" s="991"/>
      <c r="F55" s="991"/>
      <c r="G55" s="991"/>
      <c r="H55" s="991"/>
      <c r="I55" s="991"/>
      <c r="J55" s="992"/>
      <c r="K55" s="5"/>
    </row>
    <row r="56" spans="2:11" x14ac:dyDescent="0.35">
      <c r="B56" s="987" t="s">
        <v>691</v>
      </c>
      <c r="C56" s="86"/>
      <c r="D56" s="975" t="s">
        <v>692</v>
      </c>
      <c r="E56" s="976"/>
      <c r="F56" s="976"/>
      <c r="G56" s="976"/>
      <c r="H56" s="976"/>
      <c r="I56" s="976"/>
      <c r="J56" s="977"/>
      <c r="K56" s="5"/>
    </row>
    <row r="57" spans="2:11" ht="24" customHeight="1" x14ac:dyDescent="0.35">
      <c r="B57" s="988"/>
      <c r="C57" s="89"/>
      <c r="D57" s="969" t="s">
        <v>776</v>
      </c>
      <c r="E57" s="970"/>
      <c r="F57" s="970"/>
      <c r="G57" s="970"/>
      <c r="H57" s="970"/>
      <c r="I57" s="970"/>
      <c r="J57" s="971"/>
      <c r="K57" s="5"/>
    </row>
    <row r="58" spans="2:11" x14ac:dyDescent="0.35">
      <c r="B58" s="988"/>
      <c r="C58" s="89"/>
      <c r="D58" s="981" t="s">
        <v>777</v>
      </c>
      <c r="E58" s="982"/>
      <c r="F58" s="982"/>
      <c r="G58" s="982"/>
      <c r="H58" s="982"/>
      <c r="I58" s="982"/>
      <c r="J58" s="983"/>
      <c r="K58" s="5"/>
    </row>
    <row r="59" spans="2:11" x14ac:dyDescent="0.35">
      <c r="B59" s="988"/>
      <c r="C59" s="89"/>
      <c r="D59" s="969" t="s">
        <v>778</v>
      </c>
      <c r="E59" s="970"/>
      <c r="F59" s="970"/>
      <c r="G59" s="970"/>
      <c r="H59" s="970"/>
      <c r="I59" s="970"/>
      <c r="J59" s="971"/>
      <c r="K59" s="5"/>
    </row>
    <row r="60" spans="2:11" x14ac:dyDescent="0.35">
      <c r="B60" s="988"/>
      <c r="C60" s="89"/>
      <c r="D60" s="969" t="s">
        <v>779</v>
      </c>
      <c r="E60" s="970"/>
      <c r="F60" s="970"/>
      <c r="G60" s="970"/>
      <c r="H60" s="970"/>
      <c r="I60" s="970"/>
      <c r="J60" s="971"/>
      <c r="K60" s="5"/>
    </row>
    <row r="61" spans="2:11" x14ac:dyDescent="0.35">
      <c r="B61" s="988"/>
      <c r="C61" s="89"/>
      <c r="D61" s="969" t="s">
        <v>780</v>
      </c>
      <c r="E61" s="970"/>
      <c r="F61" s="970"/>
      <c r="G61" s="970"/>
      <c r="H61" s="970"/>
      <c r="I61" s="970"/>
      <c r="J61" s="971"/>
      <c r="K61" s="5"/>
    </row>
    <row r="62" spans="2:11" ht="24" customHeight="1" x14ac:dyDescent="0.35">
      <c r="B62" s="988"/>
      <c r="C62" s="89"/>
      <c r="D62" s="969" t="s">
        <v>781</v>
      </c>
      <c r="E62" s="970"/>
      <c r="F62" s="970"/>
      <c r="G62" s="970"/>
      <c r="H62" s="970"/>
      <c r="I62" s="970"/>
      <c r="J62" s="971"/>
      <c r="K62" s="5"/>
    </row>
    <row r="63" spans="2:11" ht="24" customHeight="1" x14ac:dyDescent="0.35">
      <c r="B63" s="988"/>
      <c r="C63" s="89"/>
      <c r="D63" s="969" t="s">
        <v>782</v>
      </c>
      <c r="E63" s="970"/>
      <c r="F63" s="970"/>
      <c r="G63" s="970"/>
      <c r="H63" s="970"/>
      <c r="I63" s="970"/>
      <c r="J63" s="971"/>
      <c r="K63" s="5"/>
    </row>
    <row r="64" spans="2:11" x14ac:dyDescent="0.35">
      <c r="B64" s="988"/>
      <c r="C64" s="89"/>
      <c r="D64" s="969" t="s">
        <v>783</v>
      </c>
      <c r="E64" s="970"/>
      <c r="F64" s="970"/>
      <c r="G64" s="970"/>
      <c r="H64" s="970"/>
      <c r="I64" s="970"/>
      <c r="J64" s="971"/>
      <c r="K64" s="5"/>
    </row>
    <row r="65" spans="2:11" x14ac:dyDescent="0.35">
      <c r="B65" s="988"/>
      <c r="C65" s="89"/>
      <c r="D65" s="981" t="s">
        <v>784</v>
      </c>
      <c r="E65" s="982"/>
      <c r="F65" s="982"/>
      <c r="G65" s="982"/>
      <c r="H65" s="982"/>
      <c r="I65" s="982"/>
      <c r="J65" s="983"/>
      <c r="K65" s="5"/>
    </row>
    <row r="66" spans="2:11" ht="15" thickBot="1" x14ac:dyDescent="0.4">
      <c r="B66" s="989"/>
      <c r="C66" s="90"/>
      <c r="D66" s="993" t="s">
        <v>785</v>
      </c>
      <c r="E66" s="994"/>
      <c r="F66" s="994"/>
      <c r="G66" s="994"/>
      <c r="H66" s="994"/>
      <c r="I66" s="994"/>
      <c r="J66" s="995"/>
      <c r="K66" s="5"/>
    </row>
    <row r="67" spans="2:11" ht="24.5" thickBot="1" x14ac:dyDescent="0.4">
      <c r="B67" s="47" t="s">
        <v>704</v>
      </c>
      <c r="C67" s="90"/>
      <c r="D67" s="990"/>
      <c r="E67" s="991"/>
      <c r="F67" s="991"/>
      <c r="G67" s="991"/>
      <c r="H67" s="991"/>
      <c r="I67" s="991"/>
      <c r="J67" s="992"/>
      <c r="K67" s="5"/>
    </row>
    <row r="68" spans="2:11" ht="24.5" thickBot="1" x14ac:dyDescent="0.4">
      <c r="B68" s="47" t="s">
        <v>705</v>
      </c>
      <c r="C68" s="90"/>
      <c r="D68" s="990" t="s">
        <v>786</v>
      </c>
      <c r="E68" s="991"/>
      <c r="F68" s="991"/>
      <c r="G68" s="991"/>
      <c r="H68" s="991"/>
      <c r="I68" s="991"/>
      <c r="J68" s="992"/>
      <c r="K68" s="5"/>
    </row>
    <row r="69" spans="2:11" x14ac:dyDescent="0.35">
      <c r="B69" s="987" t="s">
        <v>722</v>
      </c>
      <c r="C69" s="86"/>
      <c r="D69" s="978"/>
      <c r="E69" s="979"/>
      <c r="F69" s="979"/>
      <c r="G69" s="979"/>
      <c r="H69" s="979"/>
      <c r="I69" s="979"/>
      <c r="J69" s="980"/>
      <c r="K69" s="5"/>
    </row>
    <row r="70" spans="2:11" x14ac:dyDescent="0.35">
      <c r="B70" s="988"/>
      <c r="C70" s="89"/>
      <c r="D70" s="966"/>
      <c r="E70" s="967"/>
      <c r="F70" s="967"/>
      <c r="G70" s="967"/>
      <c r="H70" s="967"/>
      <c r="I70" s="967"/>
      <c r="J70" s="968"/>
      <c r="K70" s="5"/>
    </row>
    <row r="71" spans="2:11" x14ac:dyDescent="0.35">
      <c r="B71" s="988"/>
      <c r="C71" s="89"/>
      <c r="D71" s="969" t="s">
        <v>723</v>
      </c>
      <c r="E71" s="970"/>
      <c r="F71" s="970"/>
      <c r="G71" s="970"/>
      <c r="H71" s="970"/>
      <c r="I71" s="970"/>
      <c r="J71" s="971"/>
      <c r="K71" s="5"/>
    </row>
    <row r="72" spans="2:11" ht="26.5" customHeight="1" x14ac:dyDescent="0.35">
      <c r="B72" s="988"/>
      <c r="C72" s="89"/>
      <c r="D72" s="969" t="s">
        <v>787</v>
      </c>
      <c r="E72" s="970"/>
      <c r="F72" s="970"/>
      <c r="G72" s="970"/>
      <c r="H72" s="970"/>
      <c r="I72" s="970"/>
      <c r="J72" s="971"/>
      <c r="K72" s="5"/>
    </row>
    <row r="73" spans="2:11" ht="14.5" customHeight="1" x14ac:dyDescent="0.35">
      <c r="B73" s="988"/>
      <c r="C73" s="89"/>
      <c r="D73" s="969" t="s">
        <v>788</v>
      </c>
      <c r="E73" s="970"/>
      <c r="F73" s="970"/>
      <c r="G73" s="970"/>
      <c r="H73" s="970"/>
      <c r="I73" s="970"/>
      <c r="J73" s="971"/>
      <c r="K73" s="5"/>
    </row>
    <row r="74" spans="2:11" ht="14.5" customHeight="1" x14ac:dyDescent="0.35">
      <c r="B74" s="988"/>
      <c r="C74" s="89"/>
      <c r="D74" s="969" t="s">
        <v>789</v>
      </c>
      <c r="E74" s="970"/>
      <c r="F74" s="970"/>
      <c r="G74" s="970"/>
      <c r="H74" s="970"/>
      <c r="I74" s="970"/>
      <c r="J74" s="971"/>
      <c r="K74" s="5"/>
    </row>
    <row r="75" spans="2:11" ht="24" customHeight="1" thickBot="1" x14ac:dyDescent="0.4">
      <c r="B75" s="989"/>
      <c r="C75" s="90"/>
      <c r="D75" s="993" t="s">
        <v>790</v>
      </c>
      <c r="E75" s="994"/>
      <c r="F75" s="994"/>
      <c r="G75" s="994"/>
      <c r="H75" s="994"/>
      <c r="I75" s="994"/>
      <c r="J75" s="995"/>
      <c r="K75" s="5"/>
    </row>
    <row r="76" spans="2:11" x14ac:dyDescent="0.35">
      <c r="B76" s="5"/>
      <c r="D76" s="5"/>
      <c r="E76" s="5"/>
      <c r="F76" s="5"/>
      <c r="G76" s="5"/>
      <c r="H76" s="5"/>
      <c r="I76" s="5"/>
      <c r="J76" s="5"/>
      <c r="K76" s="5"/>
    </row>
  </sheetData>
  <mergeCells count="44">
    <mergeCell ref="B10:D10"/>
    <mergeCell ref="F10:S10"/>
    <mergeCell ref="F11:S11"/>
    <mergeCell ref="E12:R12"/>
    <mergeCell ref="E13:R13"/>
    <mergeCell ref="B50:J50"/>
    <mergeCell ref="D68:J68"/>
    <mergeCell ref="B53:D53"/>
    <mergeCell ref="D55:J55"/>
    <mergeCell ref="B56:B66"/>
    <mergeCell ref="D56:J56"/>
    <mergeCell ref="D57:J57"/>
    <mergeCell ref="D58:J58"/>
    <mergeCell ref="D59:J59"/>
    <mergeCell ref="D60:J60"/>
    <mergeCell ref="D61:J61"/>
    <mergeCell ref="D62:J62"/>
    <mergeCell ref="D63:J63"/>
    <mergeCell ref="D64:J64"/>
    <mergeCell ref="D65:J65"/>
    <mergeCell ref="D66:J66"/>
    <mergeCell ref="D67:J67"/>
    <mergeCell ref="B69:B75"/>
    <mergeCell ref="D69:J69"/>
    <mergeCell ref="D70:J70"/>
    <mergeCell ref="D71:J71"/>
    <mergeCell ref="D72:J72"/>
    <mergeCell ref="D73:J73"/>
    <mergeCell ref="D74:J74"/>
    <mergeCell ref="D75:J75"/>
    <mergeCell ref="B28:B34"/>
    <mergeCell ref="B36:E36"/>
    <mergeCell ref="B37:B43"/>
    <mergeCell ref="B15:B23"/>
    <mergeCell ref="D15:J15"/>
    <mergeCell ref="D19:J19"/>
    <mergeCell ref="D24:J24"/>
    <mergeCell ref="D25:J25"/>
    <mergeCell ref="B27:E27"/>
    <mergeCell ref="A1:P1"/>
    <mergeCell ref="A2:P2"/>
    <mergeCell ref="A3:P3"/>
    <mergeCell ref="A4:D4"/>
    <mergeCell ref="A5:P5"/>
  </mergeCells>
  <conditionalFormatting sqref="E12:R12">
    <cfRule type="expression" dxfId="121" priority="1">
      <formula>E11="SI SE REPORTA"</formula>
    </cfRule>
  </conditionalFormatting>
  <conditionalFormatting sqref="F10">
    <cfRule type="notContainsBlanks" dxfId="120" priority="4">
      <formula>LEN(TRIM(F10))&gt;0</formula>
    </cfRule>
  </conditionalFormatting>
  <conditionalFormatting sqref="F11:S11">
    <cfRule type="expression" dxfId="119" priority="2">
      <formula>E11="NO SE REPORTA"</formula>
    </cfRule>
    <cfRule type="expression" dxfId="118" priority="3">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E16:E18 E21:H22" xr:uid="{00000000-0002-0000-0800-000000000000}">
      <formula1>0</formula1>
    </dataValidation>
    <dataValidation allowBlank="1" showInputMessage="1" showErrorMessage="1" sqref="I21:I22" xr:uid="{00000000-0002-0000-0800-000001000000}"/>
    <dataValidation type="list" allowBlank="1" showInputMessage="1" showErrorMessage="1" sqref="E11" xr:uid="{00000000-0002-0000-0800-000002000000}">
      <formula1>REPORTE</formula1>
    </dataValidation>
    <dataValidation type="list" allowBlank="1" showInputMessage="1" showErrorMessage="1" sqref="E10" xr:uid="{00000000-0002-0000-0800-000003000000}">
      <formula1>SI</formula1>
    </dataValidation>
  </dataValidations>
  <hyperlinks>
    <hyperlink ref="B9" location="'ANEXO 3'!A1" display="VOLVER AL INDICE" xr:uid="{00000000-0004-0000-0800-000000000000}"/>
    <hyperlink ref="E32" r:id="rId1" xr:uid="{00000000-0004-0000-0800-000001000000}"/>
  </hyperlinks>
  <pageMargins left="0.25" right="0.25" top="0.75" bottom="0.75" header="0.3" footer="0.3"/>
  <pageSetup paperSize="178" orientation="landscape" horizontalDpi="1200" verticalDpi="1200" r:id="rId2"/>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tabColor theme="2"/>
  </sheetPr>
  <dimension ref="A1:U75"/>
  <sheetViews>
    <sheetView topLeftCell="A25" workbookViewId="0">
      <selection activeCell="E29" sqref="E29"/>
    </sheetView>
  </sheetViews>
  <sheetFormatPr baseColWidth="10" defaultColWidth="11.453125" defaultRowHeight="14.5" x14ac:dyDescent="0.35"/>
  <cols>
    <col min="1" max="1" width="1.81640625" customWidth="1"/>
    <col min="2" max="2" width="12.81640625" customWidth="1"/>
    <col min="3" max="3" width="5" style="84" bestFit="1" customWidth="1"/>
    <col min="4" max="4" width="34.81640625" customWidth="1"/>
    <col min="5" max="5" width="12.1796875" customWidth="1"/>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5</v>
      </c>
      <c r="B5" s="947"/>
      <c r="C5" s="947"/>
      <c r="D5" s="947"/>
      <c r="E5" s="947"/>
      <c r="F5" s="947"/>
      <c r="G5" s="947"/>
      <c r="H5" s="947"/>
      <c r="I5" s="947"/>
      <c r="J5" s="947"/>
      <c r="K5" s="947"/>
      <c r="L5" s="947"/>
      <c r="M5" s="947"/>
      <c r="N5" s="947"/>
      <c r="O5" s="947"/>
      <c r="P5" s="948"/>
    </row>
    <row r="6" spans="1:21" x14ac:dyDescent="0.35">
      <c r="B6" s="1" t="s">
        <v>626</v>
      </c>
      <c r="C6" s="73"/>
      <c r="D6" s="5"/>
      <c r="E6" s="71"/>
      <c r="F6" s="5" t="s">
        <v>627</v>
      </c>
      <c r="G6" s="5"/>
      <c r="H6" s="5"/>
      <c r="I6" s="5"/>
      <c r="J6" s="5"/>
      <c r="K6" s="5"/>
    </row>
    <row r="7" spans="1:21" ht="15" thickBot="1" x14ac:dyDescent="0.4">
      <c r="B7" s="72"/>
      <c r="C7" s="74"/>
      <c r="D7" s="5"/>
      <c r="E7" s="17"/>
      <c r="F7" s="5" t="s">
        <v>628</v>
      </c>
      <c r="G7" s="5"/>
      <c r="H7" s="5"/>
      <c r="I7" s="5"/>
      <c r="J7" s="5"/>
      <c r="K7" s="5"/>
    </row>
    <row r="8" spans="1:21" ht="15" thickBot="1" x14ac:dyDescent="0.4">
      <c r="B8" s="163" t="s">
        <v>629</v>
      </c>
      <c r="C8" s="200">
        <v>2024</v>
      </c>
      <c r="D8" s="204">
        <f>IF(E10="NO APLICA","NO APLICA",IF(E11="NO SE REPORTA","SIN INFORMACION",+E22))</f>
        <v>1</v>
      </c>
      <c r="E8" s="201"/>
      <c r="F8" s="5" t="s">
        <v>630</v>
      </c>
      <c r="G8" s="5"/>
      <c r="H8" s="5"/>
      <c r="I8" s="5"/>
      <c r="J8" s="5"/>
      <c r="K8" s="5"/>
    </row>
    <row r="9" spans="1:21" x14ac:dyDescent="0.35">
      <c r="B9" s="335" t="s">
        <v>631</v>
      </c>
      <c r="C9" s="85"/>
      <c r="D9" s="5"/>
      <c r="E9" s="5"/>
      <c r="F9" s="5"/>
      <c r="G9" s="5"/>
      <c r="H9" s="5"/>
      <c r="I9" s="5"/>
      <c r="J9" s="5"/>
      <c r="K9" s="5"/>
    </row>
    <row r="10" spans="1:21" x14ac:dyDescent="0.35">
      <c r="B10" s="957" t="s">
        <v>632</v>
      </c>
      <c r="C10" s="957"/>
      <c r="D10" s="957"/>
      <c r="E10" s="338" t="s">
        <v>633</v>
      </c>
      <c r="F10" s="964"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65"/>
      <c r="H10" s="965"/>
      <c r="I10" s="965"/>
      <c r="J10" s="965"/>
      <c r="K10" s="965"/>
      <c r="L10" s="965"/>
      <c r="M10" s="965"/>
      <c r="N10" s="965"/>
      <c r="O10" s="965"/>
      <c r="P10" s="965"/>
      <c r="Q10" s="965"/>
      <c r="R10" s="965"/>
      <c r="S10" s="965"/>
      <c r="T10" s="5"/>
      <c r="U10" s="5"/>
    </row>
    <row r="11" spans="1:21" ht="14.5" customHeight="1" x14ac:dyDescent="0.35">
      <c r="B11" s="337"/>
      <c r="C11" s="85"/>
      <c r="D11" s="163" t="str">
        <f>IF(E10="SI APLICA","¿El indicador no se reporta por limitaciones de información disponible? ","")</f>
        <v xml:space="preserve">¿El indicador no se reporta por limitaciones de información disponible? </v>
      </c>
      <c r="E11" s="339" t="s">
        <v>634</v>
      </c>
      <c r="F11" s="958"/>
      <c r="G11" s="959"/>
      <c r="H11" s="959"/>
      <c r="I11" s="959"/>
      <c r="J11" s="959"/>
      <c r="K11" s="959"/>
      <c r="L11" s="959"/>
      <c r="M11" s="959"/>
      <c r="N11" s="959"/>
      <c r="O11" s="959"/>
      <c r="P11" s="959"/>
      <c r="Q11" s="959"/>
      <c r="R11" s="959"/>
      <c r="S11" s="959"/>
    </row>
    <row r="12" spans="1:21" ht="38.5" customHeight="1" x14ac:dyDescent="0.35">
      <c r="B12" s="335"/>
      <c r="C12" s="85"/>
      <c r="D12" s="163" t="str">
        <f>IF(E11="SI SE REPORTA","¿Qué programas o proyectos del Plan de Acción están asociados al indicador? ","")</f>
        <v xml:space="preserve">¿Qué programas o proyectos del Plan de Acción están asociados al indicador? </v>
      </c>
      <c r="E12" s="960" t="s">
        <v>2099</v>
      </c>
      <c r="F12" s="960"/>
      <c r="G12" s="960"/>
      <c r="H12" s="960"/>
      <c r="I12" s="960"/>
      <c r="J12" s="960"/>
      <c r="K12" s="960"/>
      <c r="L12" s="960"/>
      <c r="M12" s="960"/>
      <c r="N12" s="960"/>
      <c r="O12" s="960"/>
      <c r="P12" s="960"/>
      <c r="Q12" s="960"/>
      <c r="R12" s="960"/>
    </row>
    <row r="13" spans="1:21" ht="33" customHeight="1" x14ac:dyDescent="0.35">
      <c r="B13" s="335"/>
      <c r="C13" s="85"/>
      <c r="D13" s="163" t="s">
        <v>635</v>
      </c>
      <c r="E13" s="961" t="s">
        <v>2438</v>
      </c>
      <c r="F13" s="962"/>
      <c r="G13" s="962"/>
      <c r="H13" s="962"/>
      <c r="I13" s="962"/>
      <c r="J13" s="962"/>
      <c r="K13" s="962"/>
      <c r="L13" s="962"/>
      <c r="M13" s="962"/>
      <c r="N13" s="962"/>
      <c r="O13" s="962"/>
      <c r="P13" s="962"/>
      <c r="Q13" s="962"/>
      <c r="R13" s="963"/>
    </row>
    <row r="14" spans="1:21" ht="7" customHeight="1" thickBot="1" x14ac:dyDescent="0.4">
      <c r="B14" s="335"/>
      <c r="C14" s="85"/>
      <c r="D14" s="5"/>
      <c r="E14" s="5"/>
      <c r="F14" s="5"/>
      <c r="G14" s="5"/>
      <c r="H14" s="5"/>
      <c r="I14" s="5"/>
      <c r="J14" s="5"/>
      <c r="K14" s="5"/>
    </row>
    <row r="15" spans="1:21" ht="15" thickBot="1" x14ac:dyDescent="0.4">
      <c r="B15" s="987" t="s">
        <v>636</v>
      </c>
      <c r="C15" s="86"/>
      <c r="D15" s="978" t="s">
        <v>637</v>
      </c>
      <c r="E15" s="979"/>
      <c r="F15" s="979"/>
      <c r="G15" s="979"/>
      <c r="H15" s="979"/>
      <c r="I15" s="979"/>
      <c r="J15" s="980"/>
      <c r="K15" s="5"/>
    </row>
    <row r="16" spans="1:21" ht="36.5" thickBot="1" x14ac:dyDescent="0.4">
      <c r="B16" s="988"/>
      <c r="C16" s="91"/>
      <c r="D16" s="43" t="s">
        <v>791</v>
      </c>
      <c r="E16" s="511">
        <v>28</v>
      </c>
      <c r="F16" s="5"/>
      <c r="G16" s="5"/>
      <c r="H16" s="5"/>
      <c r="I16" s="5"/>
      <c r="J16" s="21"/>
      <c r="K16" s="5"/>
    </row>
    <row r="17" spans="2:11" ht="48.5" thickBot="1" x14ac:dyDescent="0.4">
      <c r="B17" s="988"/>
      <c r="C17" s="91"/>
      <c r="D17" s="40" t="s">
        <v>792</v>
      </c>
      <c r="E17" s="511">
        <v>28</v>
      </c>
      <c r="F17" s="5"/>
      <c r="G17" s="5"/>
      <c r="H17" s="5"/>
      <c r="I17" s="5"/>
      <c r="J17" s="21"/>
      <c r="K17" s="5"/>
    </row>
    <row r="18" spans="2:11" ht="15" thickBot="1" x14ac:dyDescent="0.4">
      <c r="B18" s="988"/>
      <c r="C18" s="89"/>
      <c r="D18" s="993"/>
      <c r="E18" s="994"/>
      <c r="F18" s="994"/>
      <c r="G18" s="994"/>
      <c r="H18" s="994"/>
      <c r="I18" s="994"/>
      <c r="J18" s="995"/>
      <c r="K18" s="5"/>
    </row>
    <row r="19" spans="2:11" ht="15" thickBot="1" x14ac:dyDescent="0.4">
      <c r="B19" s="988"/>
      <c r="C19" s="95" t="s">
        <v>585</v>
      </c>
      <c r="D19" s="43" t="s">
        <v>763</v>
      </c>
      <c r="E19" s="87">
        <v>2024</v>
      </c>
      <c r="F19" s="87">
        <v>2025</v>
      </c>
      <c r="G19" s="87">
        <v>2025</v>
      </c>
      <c r="H19" s="87">
        <v>2027</v>
      </c>
      <c r="I19" s="208" t="s">
        <v>593</v>
      </c>
      <c r="J19" s="108"/>
      <c r="K19" s="5"/>
    </row>
    <row r="20" spans="2:11" ht="37.5" customHeight="1" thickBot="1" x14ac:dyDescent="0.4">
      <c r="B20" s="988"/>
      <c r="C20" s="2" t="s">
        <v>765</v>
      </c>
      <c r="D20" s="40" t="s">
        <v>793</v>
      </c>
      <c r="E20" s="511">
        <v>28</v>
      </c>
      <c r="F20" s="511"/>
      <c r="G20" s="511"/>
      <c r="H20" s="511"/>
      <c r="I20" s="499"/>
      <c r="J20" s="109"/>
      <c r="K20" s="5"/>
    </row>
    <row r="21" spans="2:11" ht="27" customHeight="1" thickBot="1" x14ac:dyDescent="0.4">
      <c r="B21" s="988"/>
      <c r="C21" s="2" t="s">
        <v>767</v>
      </c>
      <c r="D21" s="40" t="s">
        <v>794</v>
      </c>
      <c r="E21" s="511">
        <v>28</v>
      </c>
      <c r="F21" s="511"/>
      <c r="G21" s="511"/>
      <c r="H21" s="511"/>
      <c r="I21" s="499"/>
      <c r="J21" s="109"/>
      <c r="K21" s="5"/>
    </row>
    <row r="22" spans="2:11" ht="36.5" thickBot="1" x14ac:dyDescent="0.4">
      <c r="B22" s="989"/>
      <c r="C22" s="2" t="s">
        <v>769</v>
      </c>
      <c r="D22" s="40" t="s">
        <v>795</v>
      </c>
      <c r="E22" s="532">
        <f>IFERROR(E21/E20,"N.A.")</f>
        <v>1</v>
      </c>
      <c r="F22" s="532" t="str">
        <f>IFERROR(F21/F20,"N.A.")</f>
        <v>N.A.</v>
      </c>
      <c r="G22" s="532" t="str">
        <f>IFERROR(G21/G20,"N.A.")</f>
        <v>N.A.</v>
      </c>
      <c r="H22" s="532" t="str">
        <f>IFERROR(H21/H20,"N.A.")</f>
        <v>N.A.</v>
      </c>
      <c r="I22" s="548"/>
      <c r="J22" s="110"/>
      <c r="K22" s="5"/>
    </row>
    <row r="23" spans="2:11" ht="24" customHeight="1" thickBot="1" x14ac:dyDescent="0.4">
      <c r="B23" s="47" t="s">
        <v>671</v>
      </c>
      <c r="C23" s="90"/>
      <c r="D23" s="990" t="s">
        <v>796</v>
      </c>
      <c r="E23" s="991"/>
      <c r="F23" s="991"/>
      <c r="G23" s="991"/>
      <c r="H23" s="991"/>
      <c r="I23" s="991"/>
      <c r="J23" s="992"/>
      <c r="K23" s="5"/>
    </row>
    <row r="24" spans="2:11" ht="24.5" thickBot="1" x14ac:dyDescent="0.4">
      <c r="B24" s="47" t="s">
        <v>673</v>
      </c>
      <c r="C24" s="90"/>
      <c r="D24" s="990" t="s">
        <v>772</v>
      </c>
      <c r="E24" s="991"/>
      <c r="F24" s="991"/>
      <c r="G24" s="991"/>
      <c r="H24" s="991"/>
      <c r="I24" s="991"/>
      <c r="J24" s="992"/>
      <c r="K24" s="5"/>
    </row>
    <row r="25" spans="2:11" ht="15" thickBot="1" x14ac:dyDescent="0.4">
      <c r="B25" s="1"/>
      <c r="C25" s="73"/>
      <c r="D25" s="5"/>
      <c r="E25" s="5"/>
      <c r="F25" s="5"/>
      <c r="G25" s="5"/>
      <c r="H25" s="5"/>
      <c r="I25" s="5"/>
      <c r="J25" s="5"/>
      <c r="K25" s="5"/>
    </row>
    <row r="26" spans="2:11" ht="24" customHeight="1" thickBot="1" x14ac:dyDescent="0.4">
      <c r="B26" s="996" t="s">
        <v>675</v>
      </c>
      <c r="C26" s="997"/>
      <c r="D26" s="997"/>
      <c r="E26" s="998"/>
      <c r="F26" s="5"/>
      <c r="G26" s="5"/>
      <c r="H26" s="5"/>
      <c r="I26" s="5"/>
      <c r="J26" s="5"/>
      <c r="K26" s="5"/>
    </row>
    <row r="27" spans="2:11" ht="60.5" thickBot="1" x14ac:dyDescent="0.4">
      <c r="B27" s="987">
        <v>1</v>
      </c>
      <c r="C27" s="91"/>
      <c r="D27" s="48" t="s">
        <v>676</v>
      </c>
      <c r="E27" s="316" t="s">
        <v>520</v>
      </c>
      <c r="F27" s="5"/>
      <c r="G27" s="5"/>
      <c r="H27" s="5"/>
      <c r="I27" s="5"/>
      <c r="J27" s="5"/>
      <c r="K27" s="5"/>
    </row>
    <row r="28" spans="2:11" ht="48.5" thickBot="1" x14ac:dyDescent="0.4">
      <c r="B28" s="988"/>
      <c r="C28" s="91"/>
      <c r="D28" s="40" t="s">
        <v>525</v>
      </c>
      <c r="E28" s="316" t="s">
        <v>1943</v>
      </c>
      <c r="F28" s="5"/>
      <c r="G28" s="5"/>
      <c r="H28" s="5"/>
      <c r="I28" s="5"/>
      <c r="J28" s="5"/>
      <c r="K28" s="5"/>
    </row>
    <row r="29" spans="2:11" ht="24.5" thickBot="1" x14ac:dyDescent="0.4">
      <c r="B29" s="988"/>
      <c r="C29" s="91"/>
      <c r="D29" s="40" t="s">
        <v>677</v>
      </c>
      <c r="E29" s="316" t="s">
        <v>1944</v>
      </c>
      <c r="F29" s="5"/>
      <c r="G29" s="5"/>
      <c r="H29" s="5"/>
      <c r="I29" s="5"/>
      <c r="J29" s="5"/>
      <c r="K29" s="5"/>
    </row>
    <row r="30" spans="2:11" ht="24.5" thickBot="1" x14ac:dyDescent="0.4">
      <c r="B30" s="988"/>
      <c r="C30" s="91"/>
      <c r="D30" s="40" t="s">
        <v>527</v>
      </c>
      <c r="E30" s="316" t="s">
        <v>1945</v>
      </c>
      <c r="F30" s="5"/>
      <c r="G30" s="5"/>
      <c r="H30" s="5"/>
      <c r="I30" s="5"/>
      <c r="J30" s="5"/>
      <c r="K30" s="5"/>
    </row>
    <row r="31" spans="2:11" ht="24.5" thickBot="1" x14ac:dyDescent="0.4">
      <c r="B31" s="988"/>
      <c r="C31" s="91"/>
      <c r="D31" s="40" t="s">
        <v>529</v>
      </c>
      <c r="E31" s="316" t="s">
        <v>1946</v>
      </c>
      <c r="F31" s="5"/>
      <c r="G31" s="5"/>
      <c r="H31" s="5"/>
      <c r="I31" s="5"/>
      <c r="J31" s="5"/>
      <c r="K31" s="5"/>
    </row>
    <row r="32" spans="2:11" ht="15" thickBot="1" x14ac:dyDescent="0.4">
      <c r="B32" s="988"/>
      <c r="C32" s="91"/>
      <c r="D32" s="40" t="s">
        <v>531</v>
      </c>
      <c r="E32" s="316">
        <v>3123525758</v>
      </c>
      <c r="F32" s="5"/>
      <c r="G32" s="5"/>
      <c r="H32" s="5"/>
      <c r="I32" s="5"/>
      <c r="J32" s="5"/>
      <c r="K32" s="5"/>
    </row>
    <row r="33" spans="2:11" ht="24.5" thickBot="1" x14ac:dyDescent="0.4">
      <c r="B33" s="989"/>
      <c r="C33" s="2"/>
      <c r="D33" s="40" t="s">
        <v>678</v>
      </c>
      <c r="E33" s="316" t="s">
        <v>1947</v>
      </c>
      <c r="F33" s="5"/>
      <c r="G33" s="5"/>
      <c r="H33" s="5"/>
      <c r="I33" s="5"/>
      <c r="J33" s="5"/>
      <c r="K33" s="5"/>
    </row>
    <row r="34" spans="2:11" ht="15" thickBot="1" x14ac:dyDescent="0.4">
      <c r="B34" s="1"/>
      <c r="C34" s="73"/>
      <c r="D34" s="5"/>
      <c r="E34" s="5"/>
      <c r="F34" s="5"/>
      <c r="G34" s="5"/>
      <c r="H34" s="5"/>
      <c r="I34" s="5"/>
      <c r="J34" s="5"/>
      <c r="K34" s="5"/>
    </row>
    <row r="35" spans="2:11" ht="15" thickBot="1" x14ac:dyDescent="0.4">
      <c r="B35" s="996" t="s">
        <v>679</v>
      </c>
      <c r="C35" s="997"/>
      <c r="D35" s="997"/>
      <c r="E35" s="998"/>
      <c r="F35" s="5"/>
      <c r="G35" s="5"/>
      <c r="H35" s="5"/>
      <c r="I35" s="5"/>
      <c r="J35" s="5"/>
      <c r="K35" s="5"/>
    </row>
    <row r="36" spans="2:11" ht="15" thickBot="1" x14ac:dyDescent="0.4">
      <c r="B36" s="987">
        <v>1</v>
      </c>
      <c r="C36" s="91"/>
      <c r="D36" s="48" t="s">
        <v>676</v>
      </c>
      <c r="E36" s="223" t="s">
        <v>680</v>
      </c>
      <c r="F36" s="5"/>
      <c r="G36" s="5"/>
      <c r="H36" s="5"/>
      <c r="I36" s="5"/>
      <c r="J36" s="5"/>
      <c r="K36" s="5"/>
    </row>
    <row r="37" spans="2:11" ht="15" thickBot="1" x14ac:dyDescent="0.4">
      <c r="B37" s="988"/>
      <c r="C37" s="91"/>
      <c r="D37" s="40" t="s">
        <v>525</v>
      </c>
      <c r="E37" s="223" t="s">
        <v>773</v>
      </c>
      <c r="F37" s="5"/>
      <c r="G37" s="5"/>
      <c r="H37" s="5"/>
      <c r="I37" s="5"/>
      <c r="J37" s="5"/>
      <c r="K37" s="5"/>
    </row>
    <row r="38" spans="2:11" ht="15" thickBot="1" x14ac:dyDescent="0.4">
      <c r="B38" s="988"/>
      <c r="C38" s="91"/>
      <c r="D38" s="40" t="s">
        <v>677</v>
      </c>
      <c r="E38" s="227"/>
      <c r="F38" s="5"/>
      <c r="G38" s="5"/>
      <c r="H38" s="5"/>
      <c r="I38" s="5"/>
      <c r="J38" s="5"/>
      <c r="K38" s="5"/>
    </row>
    <row r="39" spans="2:11" ht="15" thickBot="1" x14ac:dyDescent="0.4">
      <c r="B39" s="988"/>
      <c r="C39" s="91"/>
      <c r="D39" s="40" t="s">
        <v>527</v>
      </c>
      <c r="E39" s="227"/>
      <c r="F39" s="5"/>
      <c r="G39" s="5"/>
      <c r="H39" s="5"/>
      <c r="I39" s="5"/>
      <c r="J39" s="5"/>
      <c r="K39" s="5"/>
    </row>
    <row r="40" spans="2:11" ht="15" thickBot="1" x14ac:dyDescent="0.4">
      <c r="B40" s="988"/>
      <c r="C40" s="91"/>
      <c r="D40" s="40" t="s">
        <v>529</v>
      </c>
      <c r="E40" s="227"/>
      <c r="F40" s="5"/>
      <c r="G40" s="5"/>
      <c r="H40" s="5"/>
      <c r="I40" s="5"/>
      <c r="J40" s="5"/>
      <c r="K40" s="5"/>
    </row>
    <row r="41" spans="2:11" ht="15" thickBot="1" x14ac:dyDescent="0.4">
      <c r="B41" s="988"/>
      <c r="C41" s="91"/>
      <c r="D41" s="40" t="s">
        <v>531</v>
      </c>
      <c r="E41" s="227"/>
      <c r="F41" s="5"/>
      <c r="G41" s="5"/>
      <c r="H41" s="5"/>
      <c r="I41" s="5"/>
      <c r="J41" s="5"/>
      <c r="K41" s="5"/>
    </row>
    <row r="42" spans="2:11" ht="15" thickBot="1" x14ac:dyDescent="0.4">
      <c r="B42" s="989"/>
      <c r="C42" s="2"/>
      <c r="D42" s="40" t="s">
        <v>678</v>
      </c>
      <c r="E42" s="227"/>
      <c r="F42" s="5"/>
      <c r="G42" s="5"/>
      <c r="H42" s="5"/>
      <c r="I42" s="5"/>
      <c r="J42" s="5"/>
      <c r="K42" s="5"/>
    </row>
    <row r="43" spans="2:11" ht="15" thickBot="1" x14ac:dyDescent="0.4">
      <c r="B43" s="1"/>
      <c r="C43" s="73"/>
      <c r="D43" s="5"/>
      <c r="E43" s="5"/>
      <c r="F43" s="5"/>
      <c r="G43" s="5"/>
      <c r="H43" s="5"/>
      <c r="I43" s="5"/>
      <c r="J43" s="5"/>
      <c r="K43" s="5"/>
    </row>
    <row r="44" spans="2:11" ht="15" customHeight="1" thickBot="1" x14ac:dyDescent="0.4">
      <c r="B44" s="226" t="s">
        <v>682</v>
      </c>
      <c r="C44" s="117"/>
      <c r="D44" s="117"/>
      <c r="E44" s="118"/>
      <c r="G44" s="5"/>
      <c r="H44" s="5"/>
      <c r="I44" s="5"/>
      <c r="J44" s="5"/>
      <c r="K44" s="5"/>
    </row>
    <row r="45" spans="2:11" ht="24.5" thickBot="1" x14ac:dyDescent="0.4">
      <c r="B45" s="47" t="s">
        <v>683</v>
      </c>
      <c r="C45" s="40" t="s">
        <v>684</v>
      </c>
      <c r="D45" s="40" t="s">
        <v>685</v>
      </c>
      <c r="E45" s="40" t="s">
        <v>686</v>
      </c>
      <c r="F45" s="5"/>
      <c r="G45" s="5"/>
      <c r="H45" s="5"/>
      <c r="I45" s="5"/>
      <c r="J45" s="5"/>
    </row>
    <row r="46" spans="2:11" ht="72.5" thickBot="1" x14ac:dyDescent="0.4">
      <c r="B46" s="49">
        <v>42401</v>
      </c>
      <c r="C46" s="40">
        <v>0.01</v>
      </c>
      <c r="D46" s="67" t="s">
        <v>797</v>
      </c>
      <c r="E46" s="40"/>
      <c r="F46" s="5"/>
      <c r="G46" s="5"/>
      <c r="H46" s="5"/>
      <c r="I46" s="5"/>
      <c r="J46" s="5"/>
    </row>
    <row r="47" spans="2:11" ht="15" thickBot="1" x14ac:dyDescent="0.4">
      <c r="B47" s="3"/>
      <c r="C47" s="92"/>
      <c r="D47" s="5"/>
      <c r="E47" s="5"/>
      <c r="F47" s="5"/>
      <c r="G47" s="5"/>
      <c r="H47" s="5"/>
      <c r="I47" s="5"/>
      <c r="J47" s="5"/>
      <c r="K47" s="5"/>
    </row>
    <row r="48" spans="2:11" x14ac:dyDescent="0.35">
      <c r="B48" s="126" t="s">
        <v>593</v>
      </c>
      <c r="C48" s="93"/>
      <c r="D48" s="5"/>
      <c r="E48" s="5"/>
      <c r="F48" s="5"/>
      <c r="G48" s="5"/>
      <c r="H48" s="5"/>
      <c r="I48" s="5"/>
      <c r="J48" s="5"/>
      <c r="K48" s="5"/>
    </row>
    <row r="49" spans="2:11" x14ac:dyDescent="0.35">
      <c r="B49" s="1014"/>
      <c r="C49" s="1015"/>
      <c r="D49" s="1015"/>
      <c r="E49" s="1016"/>
      <c r="F49" s="5"/>
      <c r="G49" s="5"/>
      <c r="H49" s="5"/>
      <c r="I49" s="5"/>
      <c r="J49" s="5"/>
      <c r="K49" s="5"/>
    </row>
    <row r="50" spans="2:11" ht="15" thickBot="1" x14ac:dyDescent="0.4">
      <c r="B50" s="5"/>
      <c r="D50" s="5"/>
      <c r="E50" s="5"/>
      <c r="F50" s="5"/>
      <c r="G50" s="5"/>
      <c r="H50" s="5"/>
      <c r="I50" s="5"/>
      <c r="J50" s="5"/>
      <c r="K50" s="5"/>
    </row>
    <row r="51" spans="2:11" ht="24.5" thickBot="1" x14ac:dyDescent="0.4">
      <c r="B51" s="51" t="s">
        <v>688</v>
      </c>
      <c r="C51" s="94"/>
      <c r="D51" s="5"/>
      <c r="E51" s="5"/>
      <c r="F51" s="5"/>
      <c r="G51" s="5"/>
      <c r="H51" s="5"/>
      <c r="I51" s="5"/>
      <c r="J51" s="5"/>
      <c r="K51" s="5"/>
    </row>
    <row r="52" spans="2:11" ht="15" thickBot="1" x14ac:dyDescent="0.4">
      <c r="B52" s="1"/>
      <c r="C52" s="73"/>
      <c r="D52" s="5"/>
      <c r="E52" s="5"/>
      <c r="F52" s="5"/>
      <c r="G52" s="5"/>
      <c r="H52" s="5"/>
      <c r="I52" s="5"/>
      <c r="J52" s="5"/>
      <c r="K52" s="5"/>
    </row>
    <row r="53" spans="2:11" ht="60.5" thickBot="1" x14ac:dyDescent="0.4">
      <c r="B53" s="52" t="s">
        <v>689</v>
      </c>
      <c r="C53" s="95"/>
      <c r="D53" s="43" t="s">
        <v>798</v>
      </c>
      <c r="E53" s="5"/>
      <c r="F53" s="5"/>
      <c r="G53" s="5"/>
      <c r="H53" s="5"/>
      <c r="I53" s="5"/>
      <c r="J53" s="5"/>
      <c r="K53" s="5"/>
    </row>
    <row r="54" spans="2:11" x14ac:dyDescent="0.35">
      <c r="B54" s="987" t="s">
        <v>691</v>
      </c>
      <c r="C54" s="91"/>
      <c r="D54" s="53" t="s">
        <v>692</v>
      </c>
      <c r="E54" s="5"/>
      <c r="F54" s="5"/>
      <c r="G54" s="5"/>
      <c r="H54" s="5"/>
      <c r="I54" s="5"/>
      <c r="J54" s="5"/>
      <c r="K54" s="5"/>
    </row>
    <row r="55" spans="2:11" ht="60" x14ac:dyDescent="0.35">
      <c r="B55" s="988"/>
      <c r="C55" s="91"/>
      <c r="D55" s="46" t="s">
        <v>799</v>
      </c>
      <c r="E55" s="5"/>
      <c r="F55" s="5"/>
      <c r="G55" s="5"/>
      <c r="H55" s="5"/>
      <c r="I55" s="5"/>
      <c r="J55" s="5"/>
      <c r="K55" s="5"/>
    </row>
    <row r="56" spans="2:11" x14ac:dyDescent="0.35">
      <c r="B56" s="988"/>
      <c r="C56" s="91"/>
      <c r="D56" s="53" t="s">
        <v>777</v>
      </c>
      <c r="E56" s="5"/>
      <c r="F56" s="5"/>
      <c r="G56" s="5"/>
      <c r="H56" s="5"/>
      <c r="I56" s="5"/>
      <c r="J56" s="5"/>
      <c r="K56" s="5"/>
    </row>
    <row r="57" spans="2:11" x14ac:dyDescent="0.35">
      <c r="B57" s="988"/>
      <c r="C57" s="91"/>
      <c r="D57" s="46" t="s">
        <v>696</v>
      </c>
      <c r="E57" s="5"/>
      <c r="F57" s="5"/>
      <c r="G57" s="5"/>
      <c r="H57" s="5"/>
      <c r="I57" s="5"/>
      <c r="J57" s="5"/>
      <c r="K57" s="5"/>
    </row>
    <row r="58" spans="2:11" x14ac:dyDescent="0.35">
      <c r="B58" s="988"/>
      <c r="C58" s="91"/>
      <c r="D58" s="46" t="s">
        <v>800</v>
      </c>
      <c r="E58" s="5"/>
      <c r="F58" s="5"/>
      <c r="G58" s="5"/>
      <c r="H58" s="5"/>
      <c r="I58" s="5"/>
      <c r="J58" s="5"/>
      <c r="K58" s="5"/>
    </row>
    <row r="59" spans="2:11" x14ac:dyDescent="0.35">
      <c r="B59" s="988"/>
      <c r="C59" s="91"/>
      <c r="D59" s="46" t="s">
        <v>801</v>
      </c>
      <c r="E59" s="5"/>
      <c r="F59" s="5"/>
      <c r="G59" s="5"/>
      <c r="H59" s="5"/>
      <c r="I59" s="5"/>
      <c r="J59" s="5"/>
      <c r="K59" s="5"/>
    </row>
    <row r="60" spans="2:11" x14ac:dyDescent="0.35">
      <c r="B60" s="988"/>
      <c r="C60" s="91"/>
      <c r="D60" s="46" t="s">
        <v>802</v>
      </c>
      <c r="E60" s="5"/>
      <c r="F60" s="5"/>
      <c r="G60" s="5"/>
      <c r="H60" s="5"/>
      <c r="I60" s="5"/>
      <c r="J60" s="5"/>
      <c r="K60" s="5"/>
    </row>
    <row r="61" spans="2:11" x14ac:dyDescent="0.35">
      <c r="B61" s="988"/>
      <c r="C61" s="91"/>
      <c r="D61" s="46" t="s">
        <v>803</v>
      </c>
      <c r="E61" s="5"/>
      <c r="F61" s="5"/>
      <c r="G61" s="5"/>
      <c r="H61" s="5"/>
      <c r="I61" s="5"/>
      <c r="J61" s="5"/>
      <c r="K61" s="5"/>
    </row>
    <row r="62" spans="2:11" ht="15" thickBot="1" x14ac:dyDescent="0.4">
      <c r="B62" s="989"/>
      <c r="C62" s="2"/>
      <c r="D62" s="67"/>
      <c r="E62" s="5"/>
      <c r="F62" s="5"/>
      <c r="G62" s="5"/>
      <c r="H62" s="5"/>
      <c r="I62" s="5"/>
      <c r="J62" s="5"/>
      <c r="K62" s="5"/>
    </row>
    <row r="63" spans="2:11" ht="24.5" thickBot="1" x14ac:dyDescent="0.4">
      <c r="B63" s="47" t="s">
        <v>704</v>
      </c>
      <c r="C63" s="2"/>
      <c r="D63" s="40"/>
      <c r="E63" s="5"/>
      <c r="F63" s="5"/>
      <c r="G63" s="5"/>
      <c r="H63" s="5"/>
      <c r="I63" s="5"/>
      <c r="J63" s="5"/>
      <c r="K63" s="5"/>
    </row>
    <row r="64" spans="2:11" ht="96" x14ac:dyDescent="0.35">
      <c r="B64" s="987" t="s">
        <v>705</v>
      </c>
      <c r="C64" s="91"/>
      <c r="D64" s="46" t="s">
        <v>804</v>
      </c>
      <c r="E64" s="5"/>
      <c r="F64" s="5"/>
      <c r="G64" s="5"/>
      <c r="H64" s="5"/>
      <c r="I64" s="5"/>
      <c r="J64" s="5"/>
      <c r="K64" s="5"/>
    </row>
    <row r="65" spans="2:11" ht="84" x14ac:dyDescent="0.35">
      <c r="B65" s="988"/>
      <c r="C65" s="91"/>
      <c r="D65" s="46" t="s">
        <v>805</v>
      </c>
      <c r="E65" s="5"/>
      <c r="F65" s="5"/>
      <c r="G65" s="5"/>
      <c r="H65" s="5"/>
      <c r="I65" s="5"/>
      <c r="J65" s="5"/>
      <c r="K65" s="5"/>
    </row>
    <row r="66" spans="2:11" ht="96.5" thickBot="1" x14ac:dyDescent="0.4">
      <c r="B66" s="989"/>
      <c r="C66" s="2"/>
      <c r="D66" s="40" t="s">
        <v>806</v>
      </c>
      <c r="E66" s="5"/>
      <c r="F66" s="5"/>
      <c r="G66" s="5"/>
      <c r="H66" s="5"/>
      <c r="I66" s="5"/>
      <c r="J66" s="5"/>
      <c r="K66" s="5"/>
    </row>
    <row r="67" spans="2:11" x14ac:dyDescent="0.35">
      <c r="B67" s="987" t="s">
        <v>722</v>
      </c>
      <c r="C67" s="91"/>
      <c r="D67" s="46"/>
      <c r="E67" s="5"/>
      <c r="F67" s="5"/>
      <c r="G67" s="5"/>
      <c r="H67" s="5"/>
      <c r="I67" s="5"/>
      <c r="J67" s="5"/>
      <c r="K67" s="5"/>
    </row>
    <row r="68" spans="2:11" x14ac:dyDescent="0.35">
      <c r="B68" s="988"/>
      <c r="C68" s="91"/>
      <c r="D68" s="16"/>
      <c r="E68" s="5"/>
      <c r="F68" s="5"/>
      <c r="G68" s="5"/>
      <c r="H68" s="5"/>
      <c r="I68" s="5"/>
      <c r="J68" s="5"/>
      <c r="K68" s="5"/>
    </row>
    <row r="69" spans="2:11" x14ac:dyDescent="0.35">
      <c r="B69" s="988"/>
      <c r="C69" s="91"/>
      <c r="D69" s="46" t="s">
        <v>723</v>
      </c>
      <c r="E69" s="5"/>
      <c r="F69" s="5"/>
      <c r="G69" s="5"/>
      <c r="H69" s="5"/>
      <c r="I69" s="5"/>
      <c r="J69" s="5"/>
      <c r="K69" s="5"/>
    </row>
    <row r="70" spans="2:11" ht="37" x14ac:dyDescent="0.35">
      <c r="B70" s="988"/>
      <c r="C70" s="91"/>
      <c r="D70" s="46" t="s">
        <v>807</v>
      </c>
      <c r="E70" s="5"/>
      <c r="F70" s="5"/>
      <c r="G70" s="5"/>
      <c r="H70" s="5"/>
      <c r="I70" s="5"/>
      <c r="J70" s="5"/>
      <c r="K70" s="5"/>
    </row>
    <row r="71" spans="2:11" ht="37" x14ac:dyDescent="0.35">
      <c r="B71" s="988"/>
      <c r="C71" s="91"/>
      <c r="D71" s="46" t="s">
        <v>808</v>
      </c>
      <c r="E71" s="5"/>
      <c r="F71" s="5"/>
      <c r="G71" s="5"/>
      <c r="H71" s="5"/>
      <c r="I71" s="5"/>
      <c r="J71" s="5"/>
      <c r="K71" s="5"/>
    </row>
    <row r="72" spans="2:11" ht="37" x14ac:dyDescent="0.35">
      <c r="B72" s="988"/>
      <c r="C72" s="91"/>
      <c r="D72" s="46" t="s">
        <v>809</v>
      </c>
      <c r="E72" s="5"/>
      <c r="F72" s="5"/>
      <c r="G72" s="5"/>
      <c r="H72" s="5"/>
      <c r="I72" s="5"/>
      <c r="J72" s="5"/>
      <c r="K72" s="5"/>
    </row>
    <row r="73" spans="2:11" ht="48.5" thickBot="1" x14ac:dyDescent="0.4">
      <c r="B73" s="989"/>
      <c r="C73" s="2"/>
      <c r="D73" s="40" t="s">
        <v>810</v>
      </c>
      <c r="E73" s="5"/>
      <c r="F73" s="5"/>
      <c r="G73" s="5"/>
      <c r="H73" s="5"/>
      <c r="I73" s="5"/>
      <c r="J73" s="5"/>
      <c r="K73" s="5"/>
    </row>
    <row r="74" spans="2:11" x14ac:dyDescent="0.35">
      <c r="B74" s="5"/>
      <c r="D74" s="5"/>
      <c r="E74" s="5"/>
      <c r="F74" s="5"/>
      <c r="G74" s="5"/>
      <c r="H74" s="5"/>
      <c r="I74" s="5"/>
      <c r="J74" s="5"/>
      <c r="K74" s="5"/>
    </row>
    <row r="75" spans="2:11" x14ac:dyDescent="0.35">
      <c r="B75" s="5"/>
      <c r="D75" s="5"/>
      <c r="E75" s="5"/>
      <c r="F75" s="5"/>
      <c r="G75" s="5"/>
      <c r="H75" s="5"/>
      <c r="I75" s="5"/>
      <c r="J75" s="5"/>
      <c r="K75" s="5"/>
    </row>
  </sheetData>
  <mergeCells count="23">
    <mergeCell ref="B10:D10"/>
    <mergeCell ref="F10:S10"/>
    <mergeCell ref="F11:S11"/>
    <mergeCell ref="E12:R12"/>
    <mergeCell ref="E13:R13"/>
    <mergeCell ref="B67:B73"/>
    <mergeCell ref="B15:B22"/>
    <mergeCell ref="D23:J23"/>
    <mergeCell ref="D24:J24"/>
    <mergeCell ref="B26:E26"/>
    <mergeCell ref="B27:B33"/>
    <mergeCell ref="B35:E35"/>
    <mergeCell ref="D15:J15"/>
    <mergeCell ref="D18:J18"/>
    <mergeCell ref="B36:B42"/>
    <mergeCell ref="B54:B62"/>
    <mergeCell ref="B64:B66"/>
    <mergeCell ref="B49:E49"/>
    <mergeCell ref="A1:P1"/>
    <mergeCell ref="A2:P2"/>
    <mergeCell ref="A3:P3"/>
    <mergeCell ref="A4:D4"/>
    <mergeCell ref="A5:P5"/>
  </mergeCells>
  <conditionalFormatting sqref="E12:R12">
    <cfRule type="expression" dxfId="117" priority="1">
      <formula>E11="SI SE REPORTA"</formula>
    </cfRule>
  </conditionalFormatting>
  <conditionalFormatting sqref="F10">
    <cfRule type="notContainsBlanks" dxfId="116" priority="4">
      <formula>LEN(TRIM(F10))&gt;0</formula>
    </cfRule>
  </conditionalFormatting>
  <conditionalFormatting sqref="F11:S11">
    <cfRule type="expression" dxfId="115" priority="2">
      <formula>E11="NO SE REPORTA"</formula>
    </cfRule>
    <cfRule type="expression" dxfId="114" priority="3">
      <formula>E10="NO APLICA"</formula>
    </cfRule>
  </conditionalFormatting>
  <dataValidations count="3">
    <dataValidation type="whole" operator="greaterThanOrEqual" allowBlank="1" showErrorMessage="1" errorTitle="ERROR" error="Escriba un número igual o mayor que 0" promptTitle="ERROR" prompt="Escriba un número igual o mayor que 0" sqref="E16:E17 E20:H21" xr:uid="{00000000-0002-0000-0900-000000000000}">
      <formula1>0</formula1>
    </dataValidation>
    <dataValidation type="list" allowBlank="1" showInputMessage="1" showErrorMessage="1" sqref="E11" xr:uid="{00000000-0002-0000-0900-000001000000}">
      <formula1>REPORTE</formula1>
    </dataValidation>
    <dataValidation type="list" allowBlank="1" showInputMessage="1" showErrorMessage="1" sqref="E10" xr:uid="{00000000-0002-0000-0900-000002000000}">
      <formula1>SI</formula1>
    </dataValidation>
  </dataValidations>
  <hyperlinks>
    <hyperlink ref="B9" location="'ANEXO 3'!A1" display="VOLVER AL INDICE" xr:uid="{00000000-0004-0000-0900-000000000000}"/>
  </hyperlinks>
  <pageMargins left="0.25" right="0.25" top="0.75" bottom="0.75" header="0.3" footer="0.3"/>
  <pageSetup paperSize="178" orientation="landscape" horizontalDpi="1200" verticalDpi="12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tabColor theme="2"/>
  </sheetPr>
  <dimension ref="A1:U75"/>
  <sheetViews>
    <sheetView topLeftCell="A25" workbookViewId="0">
      <selection activeCell="E30" sqref="E30"/>
    </sheetView>
  </sheetViews>
  <sheetFormatPr baseColWidth="10" defaultColWidth="11.453125" defaultRowHeight="14.5" x14ac:dyDescent="0.35"/>
  <cols>
    <col min="1" max="1" width="1.81640625" customWidth="1"/>
    <col min="2" max="2" width="12.81640625" customWidth="1"/>
    <col min="3" max="3" width="5" style="84" bestFit="1" customWidth="1"/>
    <col min="4" max="4" width="34.81640625" customWidth="1"/>
    <col min="5" max="5" width="12.1796875" customWidth="1"/>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7</v>
      </c>
      <c r="B5" s="947"/>
      <c r="C5" s="947"/>
      <c r="D5" s="947"/>
      <c r="E5" s="947"/>
      <c r="F5" s="947"/>
      <c r="G5" s="947"/>
      <c r="H5" s="947"/>
      <c r="I5" s="947"/>
      <c r="J5" s="947"/>
      <c r="K5" s="947"/>
      <c r="L5" s="947"/>
      <c r="M5" s="947"/>
      <c r="N5" s="947"/>
      <c r="O5" s="947"/>
      <c r="P5" s="948"/>
    </row>
    <row r="6" spans="1:21" x14ac:dyDescent="0.35">
      <c r="B6" s="1" t="s">
        <v>626</v>
      </c>
      <c r="C6" s="73"/>
      <c r="D6" s="5"/>
      <c r="E6" s="71"/>
      <c r="F6" s="5" t="s">
        <v>627</v>
      </c>
      <c r="G6" s="5"/>
      <c r="H6" s="5"/>
      <c r="I6" s="5"/>
      <c r="J6" s="5"/>
      <c r="K6" s="5"/>
    </row>
    <row r="7" spans="1:21" ht="15" thickBot="1" x14ac:dyDescent="0.4">
      <c r="B7" s="72"/>
      <c r="C7" s="74"/>
      <c r="D7" s="5"/>
      <c r="E7" s="17"/>
      <c r="F7" s="5" t="s">
        <v>628</v>
      </c>
      <c r="G7" s="5"/>
      <c r="H7" s="5"/>
      <c r="I7" s="5"/>
      <c r="J7" s="5"/>
      <c r="K7" s="5"/>
    </row>
    <row r="8" spans="1:21" ht="15" thickBot="1" x14ac:dyDescent="0.4">
      <c r="B8" s="163" t="s">
        <v>629</v>
      </c>
      <c r="C8" s="200">
        <v>2024</v>
      </c>
      <c r="D8" s="204" t="str">
        <f>+IF(E10="NO APLICA","NO APLICA",IF(E11="NO SE REPORTA","SIN INFORMACION",+E23))</f>
        <v>N.A.</v>
      </c>
      <c r="E8" s="201"/>
      <c r="F8" s="5" t="s">
        <v>630</v>
      </c>
      <c r="G8" s="5"/>
      <c r="H8" s="5"/>
      <c r="I8" s="5"/>
      <c r="J8" s="5"/>
      <c r="K8" s="5"/>
    </row>
    <row r="9" spans="1:21" x14ac:dyDescent="0.35">
      <c r="B9" s="335" t="s">
        <v>631</v>
      </c>
      <c r="C9" s="85"/>
      <c r="D9" s="5"/>
      <c r="E9" s="5"/>
      <c r="F9" s="5"/>
      <c r="G9" s="5"/>
      <c r="H9" s="5"/>
      <c r="I9" s="5"/>
      <c r="J9" s="5"/>
      <c r="K9" s="5"/>
    </row>
    <row r="10" spans="1:21" x14ac:dyDescent="0.35">
      <c r="B10" s="957" t="s">
        <v>632</v>
      </c>
      <c r="C10" s="957"/>
      <c r="D10" s="957"/>
      <c r="E10" s="338" t="s">
        <v>633</v>
      </c>
      <c r="F10" s="964"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65"/>
      <c r="H10" s="965"/>
      <c r="I10" s="965"/>
      <c r="J10" s="965"/>
      <c r="K10" s="965"/>
      <c r="L10" s="965"/>
      <c r="M10" s="965"/>
      <c r="N10" s="965"/>
      <c r="O10" s="965"/>
      <c r="P10" s="965"/>
      <c r="Q10" s="965"/>
      <c r="R10" s="965"/>
      <c r="S10" s="965"/>
      <c r="T10" s="5"/>
      <c r="U10" s="5"/>
    </row>
    <row r="11" spans="1:21" ht="14.5" customHeight="1" x14ac:dyDescent="0.35">
      <c r="B11" s="337"/>
      <c r="C11" s="85"/>
      <c r="D11" s="163" t="str">
        <f>IF(E10="SI APLICA","¿El indicador no se reporta por limitaciones de información disponible? ","")</f>
        <v xml:space="preserve">¿El indicador no se reporta por limitaciones de información disponible? </v>
      </c>
      <c r="E11" s="339" t="s">
        <v>634</v>
      </c>
      <c r="F11" s="958"/>
      <c r="G11" s="959"/>
      <c r="H11" s="959"/>
      <c r="I11" s="959"/>
      <c r="J11" s="959"/>
      <c r="K11" s="959"/>
      <c r="L11" s="959"/>
      <c r="M11" s="959"/>
      <c r="N11" s="959"/>
      <c r="O11" s="959"/>
      <c r="P11" s="959"/>
      <c r="Q11" s="959"/>
      <c r="R11" s="959"/>
      <c r="S11" s="959"/>
    </row>
    <row r="12" spans="1:21" ht="41.5" customHeight="1" x14ac:dyDescent="0.35">
      <c r="B12" s="335"/>
      <c r="C12" s="85"/>
      <c r="D12" s="163" t="str">
        <f>IF(E11="SI SE REPORTA","¿Qué programas o proyectos del Plan de Acción están asociados al indicador? ","")</f>
        <v xml:space="preserve">¿Qué programas o proyectos del Plan de Acción están asociados al indicador? </v>
      </c>
      <c r="E12" s="960" t="s">
        <v>2100</v>
      </c>
      <c r="F12" s="960"/>
      <c r="G12" s="960"/>
      <c r="H12" s="960"/>
      <c r="I12" s="960"/>
      <c r="J12" s="960"/>
      <c r="K12" s="960"/>
      <c r="L12" s="960"/>
      <c r="M12" s="960"/>
      <c r="N12" s="960"/>
      <c r="O12" s="960"/>
      <c r="P12" s="960"/>
      <c r="Q12" s="960"/>
      <c r="R12" s="960"/>
    </row>
    <row r="13" spans="1:21" ht="22" customHeight="1" x14ac:dyDescent="0.35">
      <c r="B13" s="335"/>
      <c r="C13" s="85"/>
      <c r="D13" s="163" t="s">
        <v>635</v>
      </c>
      <c r="E13" s="961" t="s">
        <v>2444</v>
      </c>
      <c r="F13" s="962"/>
      <c r="G13" s="962"/>
      <c r="H13" s="962"/>
      <c r="I13" s="962"/>
      <c r="J13" s="962"/>
      <c r="K13" s="962"/>
      <c r="L13" s="962"/>
      <c r="M13" s="962"/>
      <c r="N13" s="962"/>
      <c r="O13" s="962"/>
      <c r="P13" s="962"/>
      <c r="Q13" s="962"/>
      <c r="R13" s="963"/>
    </row>
    <row r="14" spans="1:21" ht="7" customHeight="1" thickBot="1" x14ac:dyDescent="0.4">
      <c r="B14" s="335"/>
      <c r="C14" s="85"/>
      <c r="D14" s="5"/>
      <c r="E14" s="5"/>
      <c r="F14" s="5"/>
      <c r="G14" s="5"/>
      <c r="H14" s="5"/>
      <c r="I14" s="5"/>
      <c r="J14" s="5"/>
      <c r="K14" s="5"/>
    </row>
    <row r="15" spans="1:21" ht="15" thickBot="1" x14ac:dyDescent="0.4">
      <c r="B15" s="987" t="s">
        <v>636</v>
      </c>
      <c r="C15" s="86"/>
      <c r="D15" s="978" t="s">
        <v>637</v>
      </c>
      <c r="E15" s="979"/>
      <c r="F15" s="979"/>
      <c r="G15" s="979"/>
      <c r="H15" s="979"/>
      <c r="I15" s="979"/>
      <c r="J15" s="980"/>
      <c r="K15" s="5"/>
    </row>
    <row r="16" spans="1:21" ht="24.5" thickBot="1" x14ac:dyDescent="0.4">
      <c r="B16" s="988"/>
      <c r="C16" s="91"/>
      <c r="D16" s="43" t="s">
        <v>811</v>
      </c>
      <c r="E16" s="511">
        <v>549</v>
      </c>
      <c r="F16" s="5"/>
      <c r="G16" s="5"/>
      <c r="H16" s="5"/>
      <c r="I16" s="5"/>
      <c r="J16" s="21"/>
      <c r="K16" s="5"/>
    </row>
    <row r="17" spans="2:11" ht="40.5" customHeight="1" thickBot="1" x14ac:dyDescent="0.4">
      <c r="B17" s="988"/>
      <c r="C17" s="91"/>
      <c r="D17" s="40" t="s">
        <v>812</v>
      </c>
      <c r="E17" s="511">
        <v>56</v>
      </c>
      <c r="F17" s="5"/>
      <c r="G17" s="5"/>
      <c r="H17" s="5"/>
      <c r="I17" s="5"/>
      <c r="J17" s="21"/>
      <c r="K17" s="5"/>
    </row>
    <row r="18" spans="2:11" ht="36.5" thickBot="1" x14ac:dyDescent="0.4">
      <c r="B18" s="988"/>
      <c r="C18" s="91"/>
      <c r="D18" s="40" t="s">
        <v>813</v>
      </c>
      <c r="E18" s="511">
        <v>2</v>
      </c>
      <c r="F18" s="5"/>
      <c r="G18" s="5"/>
      <c r="H18" s="5"/>
      <c r="I18" s="5"/>
      <c r="J18" s="21"/>
      <c r="K18" s="5"/>
    </row>
    <row r="19" spans="2:11" ht="15" thickBot="1" x14ac:dyDescent="0.4">
      <c r="B19" s="988"/>
      <c r="C19" s="89"/>
      <c r="D19" s="993"/>
      <c r="E19" s="994"/>
      <c r="F19" s="994"/>
      <c r="G19" s="994"/>
      <c r="H19" s="994"/>
      <c r="I19" s="994"/>
      <c r="J19" s="995"/>
      <c r="K19" s="5"/>
    </row>
    <row r="20" spans="2:11" ht="15" thickBot="1" x14ac:dyDescent="0.4">
      <c r="B20" s="988"/>
      <c r="C20" s="95" t="s">
        <v>585</v>
      </c>
      <c r="D20" s="43" t="s">
        <v>763</v>
      </c>
      <c r="E20" s="87">
        <v>2024</v>
      </c>
      <c r="F20" s="87">
        <v>2025</v>
      </c>
      <c r="G20" s="87">
        <v>2025</v>
      </c>
      <c r="H20" s="87">
        <v>2027</v>
      </c>
      <c r="I20" s="38" t="s">
        <v>764</v>
      </c>
      <c r="J20" s="108"/>
      <c r="K20" s="5"/>
    </row>
    <row r="21" spans="2:11" ht="27.65" customHeight="1" thickBot="1" x14ac:dyDescent="0.4">
      <c r="B21" s="988"/>
      <c r="C21" s="2" t="s">
        <v>765</v>
      </c>
      <c r="D21" s="40" t="s">
        <v>814</v>
      </c>
      <c r="E21" s="511">
        <v>0</v>
      </c>
      <c r="F21" s="511">
        <v>1</v>
      </c>
      <c r="G21" s="511">
        <v>0</v>
      </c>
      <c r="H21" s="511">
        <v>1</v>
      </c>
      <c r="I21" s="42">
        <f>SUM(E21:H21)</f>
        <v>2</v>
      </c>
      <c r="J21" s="109"/>
      <c r="K21" s="5"/>
    </row>
    <row r="22" spans="2:11" ht="24.5" thickBot="1" x14ac:dyDescent="0.4">
      <c r="B22" s="988"/>
      <c r="C22" s="2" t="s">
        <v>767</v>
      </c>
      <c r="D22" s="40" t="s">
        <v>815</v>
      </c>
      <c r="E22" s="197"/>
      <c r="F22" s="197"/>
      <c r="G22" s="197"/>
      <c r="H22" s="197"/>
      <c r="I22" s="42">
        <f>SUM(E22:H22)</f>
        <v>0</v>
      </c>
      <c r="J22" s="109"/>
      <c r="K22" s="5"/>
    </row>
    <row r="23" spans="2:11" ht="36.5" thickBot="1" x14ac:dyDescent="0.4">
      <c r="B23" s="989"/>
      <c r="C23" s="2" t="s">
        <v>769</v>
      </c>
      <c r="D23" s="40" t="s">
        <v>816</v>
      </c>
      <c r="E23" s="177" t="str">
        <f>IFERROR(E22/E21,"N.A.")</f>
        <v>N.A.</v>
      </c>
      <c r="F23" s="177">
        <f>IFERROR(F22/F21,"N.A.")</f>
        <v>0</v>
      </c>
      <c r="G23" s="177" t="str">
        <f>IFERROR(G22/G21,"N.A.")</f>
        <v>N.A.</v>
      </c>
      <c r="H23" s="177">
        <f>IFERROR(H22/H21,"N.A.")</f>
        <v>0</v>
      </c>
      <c r="I23" s="177">
        <f>IFERROR(I22/I21,"N.A.")</f>
        <v>0</v>
      </c>
      <c r="J23" s="110"/>
      <c r="K23" s="5"/>
    </row>
    <row r="24" spans="2:11" ht="24" customHeight="1" thickBot="1" x14ac:dyDescent="0.4">
      <c r="B24" s="47" t="s">
        <v>671</v>
      </c>
      <c r="C24" s="90"/>
      <c r="D24" s="990" t="s">
        <v>817</v>
      </c>
      <c r="E24" s="991"/>
      <c r="F24" s="991"/>
      <c r="G24" s="991"/>
      <c r="H24" s="991"/>
      <c r="I24" s="991"/>
      <c r="J24" s="992"/>
      <c r="K24" s="5"/>
    </row>
    <row r="25" spans="2:11" ht="24.5" thickBot="1" x14ac:dyDescent="0.4">
      <c r="B25" s="47" t="s">
        <v>673</v>
      </c>
      <c r="C25" s="90"/>
      <c r="D25" s="990" t="s">
        <v>772</v>
      </c>
      <c r="E25" s="991"/>
      <c r="F25" s="991"/>
      <c r="G25" s="991"/>
      <c r="H25" s="991"/>
      <c r="I25" s="991"/>
      <c r="J25" s="992"/>
      <c r="K25" s="5"/>
    </row>
    <row r="26" spans="2:11" ht="15" thickBot="1" x14ac:dyDescent="0.4">
      <c r="B26" s="1"/>
      <c r="C26" s="73"/>
      <c r="D26" s="5"/>
      <c r="E26" s="5"/>
      <c r="F26" s="5"/>
      <c r="G26" s="5"/>
      <c r="H26" s="5"/>
      <c r="I26" s="5"/>
      <c r="J26" s="5"/>
      <c r="K26" s="5"/>
    </row>
    <row r="27" spans="2:11" ht="15" customHeight="1" thickBot="1" x14ac:dyDescent="0.4">
      <c r="B27" s="116" t="s">
        <v>675</v>
      </c>
      <c r="C27" s="117"/>
      <c r="D27" s="117"/>
      <c r="E27" s="117"/>
      <c r="F27" s="118"/>
      <c r="G27" s="5"/>
      <c r="H27" s="5"/>
      <c r="I27" s="5"/>
      <c r="J27" s="5"/>
      <c r="K27" s="5"/>
    </row>
    <row r="28" spans="2:11" ht="48.5" thickBot="1" x14ac:dyDescent="0.4">
      <c r="B28" s="987">
        <v>1</v>
      </c>
      <c r="C28" s="91"/>
      <c r="D28" s="48" t="s">
        <v>676</v>
      </c>
      <c r="E28" s="316" t="s">
        <v>1942</v>
      </c>
      <c r="F28" s="59"/>
      <c r="G28" s="5"/>
      <c r="H28" s="5"/>
      <c r="I28" s="5"/>
      <c r="J28" s="5"/>
      <c r="K28" s="5"/>
    </row>
    <row r="29" spans="2:11" ht="48.5" thickBot="1" x14ac:dyDescent="0.4">
      <c r="B29" s="988"/>
      <c r="C29" s="91"/>
      <c r="D29" s="40" t="s">
        <v>525</v>
      </c>
      <c r="E29" s="316" t="s">
        <v>1943</v>
      </c>
      <c r="F29" s="59"/>
      <c r="G29" s="5"/>
      <c r="H29" s="5"/>
      <c r="I29" s="5"/>
      <c r="J29" s="5"/>
      <c r="K29" s="5"/>
    </row>
    <row r="30" spans="2:11" ht="24.5" thickBot="1" x14ac:dyDescent="0.4">
      <c r="B30" s="988"/>
      <c r="C30" s="91"/>
      <c r="D30" s="40" t="s">
        <v>677</v>
      </c>
      <c r="E30" s="316" t="s">
        <v>1944</v>
      </c>
      <c r="F30" s="59"/>
      <c r="G30" s="5"/>
      <c r="H30" s="5"/>
      <c r="I30" s="5"/>
      <c r="J30" s="5"/>
      <c r="K30" s="5"/>
    </row>
    <row r="31" spans="2:11" ht="24.5" thickBot="1" x14ac:dyDescent="0.4">
      <c r="B31" s="988"/>
      <c r="C31" s="91"/>
      <c r="D31" s="40" t="s">
        <v>527</v>
      </c>
      <c r="E31" s="316" t="s">
        <v>1945</v>
      </c>
      <c r="F31" s="59"/>
      <c r="G31" s="5"/>
      <c r="H31" s="5"/>
      <c r="I31" s="5"/>
      <c r="J31" s="5"/>
      <c r="K31" s="5"/>
    </row>
    <row r="32" spans="2:11" ht="24.5" thickBot="1" x14ac:dyDescent="0.4">
      <c r="B32" s="988"/>
      <c r="C32" s="91"/>
      <c r="D32" s="40" t="s">
        <v>529</v>
      </c>
      <c r="E32" s="316" t="s">
        <v>1946</v>
      </c>
      <c r="F32" s="59"/>
      <c r="G32" s="5"/>
      <c r="H32" s="5"/>
      <c r="I32" s="5"/>
      <c r="J32" s="5"/>
      <c r="K32" s="5"/>
    </row>
    <row r="33" spans="2:11" ht="15" thickBot="1" x14ac:dyDescent="0.4">
      <c r="B33" s="988"/>
      <c r="C33" s="91"/>
      <c r="D33" s="40" t="s">
        <v>531</v>
      </c>
      <c r="E33" s="316">
        <v>3123525758</v>
      </c>
      <c r="F33" s="59"/>
      <c r="G33" s="5"/>
      <c r="H33" s="5"/>
      <c r="I33" s="5"/>
      <c r="J33" s="5"/>
      <c r="K33" s="5"/>
    </row>
    <row r="34" spans="2:11" ht="24.5" thickBot="1" x14ac:dyDescent="0.4">
      <c r="B34" s="989"/>
      <c r="C34" s="2"/>
      <c r="D34" s="40" t="s">
        <v>678</v>
      </c>
      <c r="E34" s="316" t="s">
        <v>1947</v>
      </c>
      <c r="F34" s="59"/>
      <c r="G34" s="5"/>
      <c r="H34" s="5"/>
      <c r="I34" s="5"/>
      <c r="J34" s="5"/>
      <c r="K34" s="5"/>
    </row>
    <row r="35" spans="2:11" ht="15" thickBot="1" x14ac:dyDescent="0.4">
      <c r="B35" s="1"/>
      <c r="C35" s="73"/>
      <c r="D35" s="5"/>
      <c r="E35" s="5"/>
      <c r="F35" s="5"/>
      <c r="G35" s="5"/>
      <c r="H35" s="5"/>
      <c r="I35" s="5"/>
      <c r="J35" s="5"/>
      <c r="K35" s="5"/>
    </row>
    <row r="36" spans="2:11" ht="15" customHeight="1" thickBot="1" x14ac:dyDescent="0.4">
      <c r="B36" s="116" t="s">
        <v>679</v>
      </c>
      <c r="C36" s="117"/>
      <c r="D36" s="117"/>
      <c r="E36" s="117"/>
      <c r="F36" s="118"/>
      <c r="G36" s="5"/>
      <c r="H36" s="5"/>
      <c r="I36" s="5"/>
      <c r="J36" s="5"/>
      <c r="K36" s="5"/>
    </row>
    <row r="37" spans="2:11" ht="15" thickBot="1" x14ac:dyDescent="0.4">
      <c r="B37" s="987">
        <v>1</v>
      </c>
      <c r="C37" s="91"/>
      <c r="D37" s="48" t="s">
        <v>676</v>
      </c>
      <c r="E37" s="223" t="s">
        <v>680</v>
      </c>
      <c r="F37" s="59"/>
      <c r="G37" s="5"/>
      <c r="H37" s="5"/>
      <c r="I37" s="5"/>
      <c r="J37" s="5"/>
      <c r="K37" s="5"/>
    </row>
    <row r="38" spans="2:11" ht="15" thickBot="1" x14ac:dyDescent="0.4">
      <c r="B38" s="988"/>
      <c r="C38" s="91"/>
      <c r="D38" s="40" t="s">
        <v>525</v>
      </c>
      <c r="E38" s="223" t="s">
        <v>773</v>
      </c>
      <c r="F38" s="59"/>
      <c r="G38" s="5"/>
      <c r="H38" s="5"/>
      <c r="I38" s="5"/>
      <c r="J38" s="5"/>
      <c r="K38" s="5"/>
    </row>
    <row r="39" spans="2:11" ht="15" thickBot="1" x14ac:dyDescent="0.4">
      <c r="B39" s="988"/>
      <c r="C39" s="91"/>
      <c r="D39" s="40" t="s">
        <v>677</v>
      </c>
      <c r="E39" s="227"/>
      <c r="F39" s="59"/>
      <c r="G39" s="5"/>
      <c r="H39" s="5"/>
      <c r="I39" s="5"/>
      <c r="J39" s="5"/>
      <c r="K39" s="5"/>
    </row>
    <row r="40" spans="2:11" ht="15" thickBot="1" x14ac:dyDescent="0.4">
      <c r="B40" s="988"/>
      <c r="C40" s="91"/>
      <c r="D40" s="40" t="s">
        <v>527</v>
      </c>
      <c r="E40" s="227"/>
      <c r="F40" s="59"/>
      <c r="G40" s="5"/>
      <c r="H40" s="5"/>
      <c r="I40" s="5"/>
      <c r="J40" s="5"/>
      <c r="K40" s="5"/>
    </row>
    <row r="41" spans="2:11" ht="15" thickBot="1" x14ac:dyDescent="0.4">
      <c r="B41" s="988"/>
      <c r="C41" s="91"/>
      <c r="D41" s="40" t="s">
        <v>529</v>
      </c>
      <c r="E41" s="227"/>
      <c r="F41" s="59"/>
      <c r="G41" s="5"/>
      <c r="H41" s="5"/>
      <c r="I41" s="5"/>
      <c r="J41" s="5"/>
      <c r="K41" s="5"/>
    </row>
    <row r="42" spans="2:11" ht="15" thickBot="1" x14ac:dyDescent="0.4">
      <c r="B42" s="988"/>
      <c r="C42" s="91"/>
      <c r="D42" s="40" t="s">
        <v>531</v>
      </c>
      <c r="E42" s="227"/>
      <c r="F42" s="59"/>
      <c r="G42" s="5"/>
      <c r="H42" s="5"/>
      <c r="I42" s="5"/>
      <c r="J42" s="5"/>
      <c r="K42" s="5"/>
    </row>
    <row r="43" spans="2:11" ht="15" thickBot="1" x14ac:dyDescent="0.4">
      <c r="B43" s="989"/>
      <c r="C43" s="2"/>
      <c r="D43" s="40" t="s">
        <v>678</v>
      </c>
      <c r="E43" s="227"/>
      <c r="F43" s="59"/>
      <c r="G43" s="5"/>
      <c r="H43" s="5"/>
      <c r="I43" s="5"/>
      <c r="J43" s="5"/>
      <c r="K43" s="5"/>
    </row>
    <row r="44" spans="2:11" ht="15" thickBot="1" x14ac:dyDescent="0.4">
      <c r="B44" s="1"/>
      <c r="C44" s="73"/>
      <c r="D44" s="5"/>
      <c r="E44" s="5"/>
      <c r="F44" s="5"/>
      <c r="G44" s="5"/>
      <c r="H44" s="5"/>
      <c r="I44" s="5"/>
      <c r="J44" s="5"/>
      <c r="K44" s="5"/>
    </row>
    <row r="45" spans="2:11" ht="15" customHeight="1" thickBot="1" x14ac:dyDescent="0.4">
      <c r="B45" s="116" t="s">
        <v>682</v>
      </c>
      <c r="C45" s="117"/>
      <c r="D45" s="117"/>
      <c r="E45" s="118"/>
      <c r="G45" s="5"/>
      <c r="H45" s="5"/>
      <c r="I45" s="5"/>
      <c r="J45" s="5"/>
      <c r="K45" s="5"/>
    </row>
    <row r="46" spans="2:11" ht="24.5" thickBot="1" x14ac:dyDescent="0.4">
      <c r="B46" s="47" t="s">
        <v>683</v>
      </c>
      <c r="C46" s="40" t="s">
        <v>684</v>
      </c>
      <c r="D46" s="40" t="s">
        <v>685</v>
      </c>
      <c r="E46" s="40" t="s">
        <v>686</v>
      </c>
      <c r="F46" s="5"/>
      <c r="G46" s="5"/>
      <c r="H46" s="5"/>
      <c r="I46" s="5"/>
      <c r="J46" s="5"/>
    </row>
    <row r="47" spans="2:11" ht="60.5" thickBot="1" x14ac:dyDescent="0.4">
      <c r="B47" s="49">
        <v>42401</v>
      </c>
      <c r="C47" s="40">
        <v>0.01</v>
      </c>
      <c r="D47" s="67" t="s">
        <v>818</v>
      </c>
      <c r="E47" s="40"/>
      <c r="F47" s="5"/>
      <c r="G47" s="5"/>
      <c r="H47" s="5"/>
      <c r="I47" s="5"/>
      <c r="J47" s="5"/>
    </row>
    <row r="48" spans="2:11" ht="15" thickBot="1" x14ac:dyDescent="0.4">
      <c r="B48" s="3"/>
      <c r="C48" s="92"/>
      <c r="D48" s="5"/>
      <c r="E48" s="5"/>
      <c r="F48" s="5"/>
      <c r="G48" s="5"/>
      <c r="H48" s="5"/>
      <c r="I48" s="5"/>
      <c r="J48" s="5"/>
      <c r="K48" s="5"/>
    </row>
    <row r="49" spans="2:11" x14ac:dyDescent="0.35">
      <c r="B49" s="126" t="s">
        <v>593</v>
      </c>
      <c r="C49" s="93"/>
      <c r="D49" s="5"/>
      <c r="E49" s="5"/>
      <c r="F49" s="5"/>
      <c r="G49" s="5"/>
      <c r="H49" s="5"/>
      <c r="I49" s="5"/>
      <c r="J49" s="5"/>
      <c r="K49" s="5"/>
    </row>
    <row r="50" spans="2:11" x14ac:dyDescent="0.35">
      <c r="B50" s="1017"/>
      <c r="C50" s="1018"/>
      <c r="D50" s="1018"/>
      <c r="E50" s="1019"/>
      <c r="F50" s="5"/>
      <c r="G50" s="5"/>
      <c r="H50" s="5"/>
      <c r="I50" s="5"/>
      <c r="J50" s="5"/>
      <c r="K50" s="5"/>
    </row>
    <row r="51" spans="2:11" x14ac:dyDescent="0.35">
      <c r="B51" s="1020"/>
      <c r="C51" s="1021"/>
      <c r="D51" s="1021"/>
      <c r="E51" s="1022"/>
      <c r="F51" s="5"/>
      <c r="G51" s="5"/>
      <c r="H51" s="5"/>
      <c r="I51" s="5"/>
      <c r="J51" s="5"/>
      <c r="K51" s="5"/>
    </row>
    <row r="52" spans="2:11" ht="15" thickBot="1" x14ac:dyDescent="0.4">
      <c r="B52" s="5"/>
      <c r="D52" s="5"/>
      <c r="E52" s="5"/>
      <c r="F52" s="5"/>
      <c r="G52" s="5"/>
      <c r="H52" s="5"/>
      <c r="I52" s="5"/>
      <c r="J52" s="5"/>
      <c r="K52" s="5"/>
    </row>
    <row r="53" spans="2:11" ht="24.5" thickBot="1" x14ac:dyDescent="0.4">
      <c r="B53" s="51" t="s">
        <v>688</v>
      </c>
      <c r="C53" s="94"/>
      <c r="D53" s="5"/>
      <c r="E53" s="5"/>
      <c r="F53" s="5"/>
      <c r="G53" s="5"/>
      <c r="H53" s="5"/>
      <c r="I53" s="5"/>
      <c r="J53" s="5"/>
      <c r="K53" s="5"/>
    </row>
    <row r="54" spans="2:11" ht="15" thickBot="1" x14ac:dyDescent="0.4">
      <c r="B54" s="1"/>
      <c r="C54" s="73"/>
      <c r="D54" s="5"/>
      <c r="E54" s="5"/>
      <c r="F54" s="5"/>
      <c r="G54" s="5"/>
      <c r="H54" s="5"/>
      <c r="I54" s="5"/>
      <c r="J54" s="5"/>
      <c r="K54" s="5"/>
    </row>
    <row r="55" spans="2:11" ht="48.5" thickBot="1" x14ac:dyDescent="0.4">
      <c r="B55" s="52" t="s">
        <v>689</v>
      </c>
      <c r="C55" s="95"/>
      <c r="D55" s="43" t="s">
        <v>819</v>
      </c>
      <c r="E55" s="5"/>
      <c r="F55" s="5"/>
      <c r="G55" s="5"/>
      <c r="H55" s="5"/>
      <c r="I55" s="5"/>
      <c r="J55" s="5"/>
      <c r="K55" s="5"/>
    </row>
    <row r="56" spans="2:11" x14ac:dyDescent="0.35">
      <c r="B56" s="987" t="s">
        <v>691</v>
      </c>
      <c r="C56" s="91"/>
      <c r="D56" s="53" t="s">
        <v>692</v>
      </c>
      <c r="E56" s="5"/>
      <c r="F56" s="5"/>
      <c r="G56" s="5"/>
      <c r="H56" s="5"/>
      <c r="I56" s="5"/>
      <c r="J56" s="5"/>
      <c r="K56" s="5"/>
    </row>
    <row r="57" spans="2:11" ht="48" x14ac:dyDescent="0.35">
      <c r="B57" s="988"/>
      <c r="C57" s="91"/>
      <c r="D57" s="46" t="s">
        <v>820</v>
      </c>
      <c r="E57" s="5"/>
      <c r="F57" s="5"/>
      <c r="G57" s="5"/>
      <c r="H57" s="5"/>
      <c r="I57" s="5"/>
      <c r="J57" s="5"/>
      <c r="K57" s="5"/>
    </row>
    <row r="58" spans="2:11" x14ac:dyDescent="0.35">
      <c r="B58" s="988"/>
      <c r="C58" s="91"/>
      <c r="D58" s="53" t="s">
        <v>777</v>
      </c>
      <c r="E58" s="5"/>
      <c r="F58" s="5"/>
      <c r="G58" s="5"/>
      <c r="H58" s="5"/>
      <c r="I58" s="5"/>
      <c r="J58" s="5"/>
      <c r="K58" s="5"/>
    </row>
    <row r="59" spans="2:11" x14ac:dyDescent="0.35">
      <c r="B59" s="988"/>
      <c r="C59" s="91"/>
      <c r="D59" s="46" t="s">
        <v>779</v>
      </c>
      <c r="E59" s="5"/>
      <c r="F59" s="5"/>
      <c r="G59" s="5"/>
      <c r="H59" s="5"/>
      <c r="I59" s="5"/>
      <c r="J59" s="5"/>
      <c r="K59" s="5"/>
    </row>
    <row r="60" spans="2:11" x14ac:dyDescent="0.35">
      <c r="B60" s="988"/>
      <c r="C60" s="91"/>
      <c r="D60" s="46" t="s">
        <v>800</v>
      </c>
      <c r="E60" s="5"/>
      <c r="F60" s="5"/>
      <c r="G60" s="5"/>
      <c r="H60" s="5"/>
      <c r="I60" s="5"/>
      <c r="J60" s="5"/>
      <c r="K60" s="5"/>
    </row>
    <row r="61" spans="2:11" ht="36" x14ac:dyDescent="0.35">
      <c r="B61" s="988"/>
      <c r="C61" s="91"/>
      <c r="D61" s="46" t="s">
        <v>783</v>
      </c>
      <c r="E61" s="5"/>
      <c r="F61" s="5"/>
      <c r="G61" s="5"/>
      <c r="H61" s="5"/>
      <c r="I61" s="5"/>
      <c r="J61" s="5"/>
      <c r="K61" s="5"/>
    </row>
    <row r="62" spans="2:11" x14ac:dyDescent="0.35">
      <c r="B62" s="988"/>
      <c r="C62" s="91"/>
      <c r="D62" s="53" t="s">
        <v>784</v>
      </c>
      <c r="E62" s="5"/>
      <c r="F62" s="5"/>
      <c r="G62" s="5"/>
      <c r="H62" s="5"/>
      <c r="I62" s="5"/>
      <c r="J62" s="5"/>
      <c r="K62" s="5"/>
    </row>
    <row r="63" spans="2:11" ht="24.5" thickBot="1" x14ac:dyDescent="0.4">
      <c r="B63" s="989"/>
      <c r="C63" s="2"/>
      <c r="D63" s="40" t="s">
        <v>785</v>
      </c>
      <c r="E63" s="5"/>
      <c r="F63" s="5"/>
      <c r="G63" s="5"/>
      <c r="H63" s="5"/>
      <c r="I63" s="5"/>
      <c r="J63" s="5"/>
      <c r="K63" s="5"/>
    </row>
    <row r="64" spans="2:11" ht="24.5" thickBot="1" x14ac:dyDescent="0.4">
      <c r="B64" s="47" t="s">
        <v>704</v>
      </c>
      <c r="C64" s="2"/>
      <c r="D64" s="40"/>
      <c r="E64" s="5"/>
      <c r="F64" s="5"/>
      <c r="G64" s="5"/>
      <c r="H64" s="5"/>
      <c r="I64" s="5"/>
      <c r="J64" s="5"/>
      <c r="K64" s="5"/>
    </row>
    <row r="65" spans="2:11" ht="84" x14ac:dyDescent="0.35">
      <c r="B65" s="987" t="s">
        <v>705</v>
      </c>
      <c r="C65" s="91"/>
      <c r="D65" s="46" t="s">
        <v>821</v>
      </c>
      <c r="E65" s="5"/>
      <c r="F65" s="5"/>
      <c r="G65" s="5"/>
      <c r="H65" s="5"/>
      <c r="I65" s="5"/>
      <c r="J65" s="5"/>
      <c r="K65" s="5"/>
    </row>
    <row r="66" spans="2:11" ht="204" x14ac:dyDescent="0.35">
      <c r="B66" s="988"/>
      <c r="C66" s="91"/>
      <c r="D66" s="46" t="s">
        <v>822</v>
      </c>
      <c r="E66" s="5"/>
      <c r="F66" s="5"/>
      <c r="G66" s="5"/>
      <c r="H66" s="5"/>
      <c r="I66" s="5"/>
      <c r="J66" s="5"/>
      <c r="K66" s="5"/>
    </row>
    <row r="67" spans="2:11" ht="36.5" thickBot="1" x14ac:dyDescent="0.4">
      <c r="B67" s="989"/>
      <c r="C67" s="2"/>
      <c r="D67" s="40" t="s">
        <v>823</v>
      </c>
      <c r="E67" s="5"/>
      <c r="F67" s="5"/>
      <c r="G67" s="5"/>
      <c r="H67" s="5"/>
      <c r="I67" s="5"/>
      <c r="J67" s="5"/>
      <c r="K67" s="5"/>
    </row>
    <row r="68" spans="2:11" x14ac:dyDescent="0.35">
      <c r="B68" s="987" t="s">
        <v>722</v>
      </c>
      <c r="C68" s="91"/>
      <c r="D68" s="46"/>
      <c r="E68" s="5"/>
      <c r="F68" s="5"/>
      <c r="G68" s="5"/>
      <c r="H68" s="5"/>
      <c r="I68" s="5"/>
      <c r="J68" s="5"/>
      <c r="K68" s="5"/>
    </row>
    <row r="69" spans="2:11" x14ac:dyDescent="0.35">
      <c r="B69" s="988"/>
      <c r="C69" s="91"/>
      <c r="D69" s="16"/>
      <c r="E69" s="5"/>
      <c r="F69" s="5"/>
      <c r="G69" s="5"/>
      <c r="H69" s="5"/>
      <c r="I69" s="5"/>
      <c r="J69" s="5"/>
      <c r="K69" s="5"/>
    </row>
    <row r="70" spans="2:11" x14ac:dyDescent="0.35">
      <c r="B70" s="988"/>
      <c r="C70" s="91"/>
      <c r="D70" s="46" t="s">
        <v>723</v>
      </c>
      <c r="E70" s="5"/>
      <c r="F70" s="5"/>
      <c r="G70" s="5"/>
      <c r="H70" s="5"/>
      <c r="I70" s="5"/>
      <c r="J70" s="5"/>
      <c r="K70" s="5"/>
    </row>
    <row r="71" spans="2:11" ht="37" x14ac:dyDescent="0.35">
      <c r="B71" s="988"/>
      <c r="C71" s="91"/>
      <c r="D71" s="46" t="s">
        <v>824</v>
      </c>
      <c r="E71" s="5"/>
      <c r="F71" s="5"/>
      <c r="G71" s="5"/>
      <c r="H71" s="5"/>
      <c r="I71" s="5"/>
      <c r="J71" s="5"/>
      <c r="K71" s="5"/>
    </row>
    <row r="72" spans="2:11" ht="37" x14ac:dyDescent="0.35">
      <c r="B72" s="988"/>
      <c r="C72" s="91"/>
      <c r="D72" s="46" t="s">
        <v>825</v>
      </c>
      <c r="E72" s="5"/>
      <c r="F72" s="5"/>
      <c r="G72" s="5"/>
      <c r="H72" s="5"/>
      <c r="I72" s="5"/>
      <c r="J72" s="5"/>
      <c r="K72" s="5"/>
    </row>
    <row r="73" spans="2:11" ht="37" x14ac:dyDescent="0.35">
      <c r="B73" s="988"/>
      <c r="C73" s="91"/>
      <c r="D73" s="46" t="s">
        <v>826</v>
      </c>
      <c r="E73" s="5"/>
      <c r="F73" s="5"/>
      <c r="G73" s="5"/>
      <c r="H73" s="5"/>
      <c r="I73" s="5"/>
      <c r="J73" s="5"/>
      <c r="K73" s="5"/>
    </row>
    <row r="74" spans="2:11" ht="36.5" thickBot="1" x14ac:dyDescent="0.4">
      <c r="B74" s="989"/>
      <c r="C74" s="2"/>
      <c r="D74" s="40" t="s">
        <v>827</v>
      </c>
      <c r="E74" s="5"/>
      <c r="F74" s="5"/>
      <c r="G74" s="5"/>
      <c r="H74" s="5"/>
      <c r="I74" s="5"/>
      <c r="J74" s="5"/>
      <c r="K74" s="5"/>
    </row>
    <row r="75" spans="2:11" x14ac:dyDescent="0.35">
      <c r="B75" s="5"/>
      <c r="D75" s="5"/>
      <c r="E75" s="5"/>
      <c r="F75" s="5"/>
      <c r="G75" s="5"/>
      <c r="H75" s="5"/>
      <c r="I75" s="5"/>
      <c r="J75" s="5"/>
      <c r="K75" s="5"/>
    </row>
  </sheetData>
  <mergeCells count="21">
    <mergeCell ref="B10:D10"/>
    <mergeCell ref="F10:S10"/>
    <mergeCell ref="F11:S11"/>
    <mergeCell ref="E12:R12"/>
    <mergeCell ref="E13:R13"/>
    <mergeCell ref="B56:B63"/>
    <mergeCell ref="B65:B67"/>
    <mergeCell ref="B68:B74"/>
    <mergeCell ref="B15:B23"/>
    <mergeCell ref="D15:J15"/>
    <mergeCell ref="D19:J19"/>
    <mergeCell ref="D24:J24"/>
    <mergeCell ref="D25:J25"/>
    <mergeCell ref="B28:B34"/>
    <mergeCell ref="B37:B43"/>
    <mergeCell ref="B50:E51"/>
    <mergeCell ref="A1:P1"/>
    <mergeCell ref="A2:P2"/>
    <mergeCell ref="A3:P3"/>
    <mergeCell ref="A4:D4"/>
    <mergeCell ref="A5:P5"/>
  </mergeCells>
  <conditionalFormatting sqref="E12:R12">
    <cfRule type="expression" dxfId="113" priority="1">
      <formula>E11="SI SE REPORTA"</formula>
    </cfRule>
  </conditionalFormatting>
  <conditionalFormatting sqref="F10">
    <cfRule type="notContainsBlanks" dxfId="112" priority="5">
      <formula>LEN(TRIM(F10))&gt;0</formula>
    </cfRule>
  </conditionalFormatting>
  <conditionalFormatting sqref="F11:S11">
    <cfRule type="expression" dxfId="111" priority="3">
      <formula>E11="NO SE REPORTA"</formula>
    </cfRule>
    <cfRule type="expression" dxfId="110" priority="4">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E16:E18 E21:H22" xr:uid="{00000000-0002-0000-0A00-000000000000}">
      <formula1>0</formula1>
    </dataValidation>
    <dataValidation allowBlank="1" showInputMessage="1" showErrorMessage="1" sqref="I21:I22" xr:uid="{00000000-0002-0000-0A00-000001000000}"/>
    <dataValidation type="list" allowBlank="1" showInputMessage="1" showErrorMessage="1" sqref="E11" xr:uid="{00000000-0002-0000-0A00-000002000000}">
      <formula1>REPORTE</formula1>
    </dataValidation>
    <dataValidation type="list" allowBlank="1" showInputMessage="1" showErrorMessage="1" sqref="E10" xr:uid="{00000000-0002-0000-0A00-000003000000}">
      <formula1>SI</formula1>
    </dataValidation>
  </dataValidations>
  <hyperlinks>
    <hyperlink ref="B9" location="'ANEXO 3'!A1" display="VOLVER AL INDICE" xr:uid="{00000000-0004-0000-0A00-000000000000}"/>
  </hyperlinks>
  <pageMargins left="0.25" right="0.25" top="0.75" bottom="0.75" header="0.3" footer="0.3"/>
  <pageSetup paperSize="178"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5">
    <tabColor theme="2"/>
  </sheetPr>
  <dimension ref="A1:U78"/>
  <sheetViews>
    <sheetView topLeftCell="A22" workbookViewId="0">
      <selection activeCell="J31" sqref="J31"/>
    </sheetView>
  </sheetViews>
  <sheetFormatPr baseColWidth="10" defaultColWidth="11.453125" defaultRowHeight="14.5" x14ac:dyDescent="0.35"/>
  <cols>
    <col min="1" max="1" width="1.81640625" customWidth="1"/>
    <col min="2" max="2" width="12.81640625" customWidth="1"/>
    <col min="3" max="3" width="5" style="84" bestFit="1" customWidth="1"/>
    <col min="4" max="4" width="34.81640625" customWidth="1"/>
    <col min="5" max="5" width="12.1796875" customWidth="1"/>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9</v>
      </c>
      <c r="B5" s="947"/>
      <c r="C5" s="947"/>
      <c r="D5" s="947"/>
      <c r="E5" s="947"/>
      <c r="F5" s="947"/>
      <c r="G5" s="947"/>
      <c r="H5" s="947"/>
      <c r="I5" s="947"/>
      <c r="J5" s="947"/>
      <c r="K5" s="947"/>
      <c r="L5" s="947"/>
      <c r="M5" s="947"/>
      <c r="N5" s="947"/>
      <c r="O5" s="947"/>
      <c r="P5" s="948"/>
    </row>
    <row r="6" spans="1:21" x14ac:dyDescent="0.35">
      <c r="B6" s="1" t="s">
        <v>626</v>
      </c>
      <c r="C6" s="73"/>
      <c r="D6" s="5"/>
      <c r="E6" s="71"/>
      <c r="F6" s="5" t="s">
        <v>627</v>
      </c>
      <c r="G6" s="5"/>
      <c r="H6" s="5"/>
      <c r="I6" s="5"/>
      <c r="J6" s="5"/>
      <c r="K6" s="5"/>
    </row>
    <row r="7" spans="1:21" ht="15" thickBot="1" x14ac:dyDescent="0.4">
      <c r="B7" s="72"/>
      <c r="C7" s="74"/>
      <c r="D7" s="5"/>
      <c r="E7" s="17"/>
      <c r="F7" s="5" t="s">
        <v>628</v>
      </c>
      <c r="G7" s="5"/>
      <c r="H7" s="5"/>
      <c r="I7" s="5"/>
      <c r="J7" s="5"/>
      <c r="K7" s="5"/>
    </row>
    <row r="8" spans="1:21" ht="15" thickBot="1" x14ac:dyDescent="0.4">
      <c r="B8" s="163" t="s">
        <v>629</v>
      </c>
      <c r="C8" s="200">
        <v>2024</v>
      </c>
      <c r="D8" s="204">
        <f>IF(E10="NO APLICA","NO APLICA",IF(E11="NO SE REPORTA","SIN INFORMACION",+E22))</f>
        <v>0.87279954571266327</v>
      </c>
      <c r="E8" s="201"/>
      <c r="F8" s="5" t="s">
        <v>630</v>
      </c>
      <c r="G8" s="5"/>
      <c r="H8" s="5"/>
      <c r="I8" s="5"/>
      <c r="J8" s="5"/>
      <c r="K8" s="5"/>
    </row>
    <row r="9" spans="1:21" x14ac:dyDescent="0.35">
      <c r="B9" s="335" t="s">
        <v>631</v>
      </c>
      <c r="C9" s="85"/>
      <c r="D9" s="5"/>
      <c r="E9" s="5"/>
      <c r="F9" s="5"/>
      <c r="G9" s="5"/>
      <c r="H9" s="5"/>
      <c r="I9" s="5"/>
      <c r="J9" s="5"/>
      <c r="K9" s="5"/>
    </row>
    <row r="10" spans="1:21" x14ac:dyDescent="0.35">
      <c r="B10" s="957" t="s">
        <v>632</v>
      </c>
      <c r="C10" s="957"/>
      <c r="D10" s="957"/>
      <c r="E10" s="338" t="s">
        <v>633</v>
      </c>
      <c r="F10" s="964"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65"/>
      <c r="H10" s="965"/>
      <c r="I10" s="965"/>
      <c r="J10" s="965"/>
      <c r="K10" s="965"/>
      <c r="L10" s="965"/>
      <c r="M10" s="965"/>
      <c r="N10" s="965"/>
      <c r="O10" s="965"/>
      <c r="P10" s="965"/>
      <c r="Q10" s="965"/>
      <c r="R10" s="965"/>
      <c r="S10" s="965"/>
      <c r="T10" s="5"/>
      <c r="U10" s="5"/>
    </row>
    <row r="11" spans="1:21" ht="14.5" customHeight="1" x14ac:dyDescent="0.35">
      <c r="B11" s="337"/>
      <c r="C11" s="85"/>
      <c r="D11" s="163" t="str">
        <f>IF(E10="SI APLICA","¿El indicador no se reporta por limitaciones de información disponible? ","")</f>
        <v xml:space="preserve">¿El indicador no se reporta por limitaciones de información disponible? </v>
      </c>
      <c r="E11" s="339" t="s">
        <v>634</v>
      </c>
      <c r="F11" s="958"/>
      <c r="G11" s="959"/>
      <c r="H11" s="959"/>
      <c r="I11" s="959"/>
      <c r="J11" s="959"/>
      <c r="K11" s="959"/>
      <c r="L11" s="959"/>
      <c r="M11" s="959"/>
      <c r="N11" s="959"/>
      <c r="O11" s="959"/>
      <c r="P11" s="959"/>
      <c r="Q11" s="959"/>
      <c r="R11" s="959"/>
      <c r="S11" s="959"/>
    </row>
    <row r="12" spans="1:21" ht="35.15" customHeight="1" x14ac:dyDescent="0.35">
      <c r="B12" s="335"/>
      <c r="C12" s="85"/>
      <c r="D12" s="163" t="str">
        <f>IF(E11="SI SE REPORTA","¿Qué programas o proyectos del Plan de Acción están asociados al indicador? ","")</f>
        <v xml:space="preserve">¿Qué programas o proyectos del Plan de Acción están asociados al indicador? </v>
      </c>
      <c r="E12" s="960" t="s">
        <v>2102</v>
      </c>
      <c r="F12" s="960"/>
      <c r="G12" s="960"/>
      <c r="H12" s="960"/>
      <c r="I12" s="960"/>
      <c r="J12" s="960"/>
      <c r="K12" s="960"/>
      <c r="L12" s="960"/>
      <c r="M12" s="960"/>
      <c r="N12" s="960"/>
      <c r="O12" s="960"/>
      <c r="P12" s="960"/>
      <c r="Q12" s="960"/>
      <c r="R12" s="960"/>
    </row>
    <row r="13" spans="1:21" ht="31" customHeight="1" x14ac:dyDescent="0.35">
      <c r="B13" s="335"/>
      <c r="C13" s="85"/>
      <c r="D13" s="163" t="s">
        <v>635</v>
      </c>
      <c r="E13" s="961"/>
      <c r="F13" s="962"/>
      <c r="G13" s="962"/>
      <c r="H13" s="962"/>
      <c r="I13" s="962"/>
      <c r="J13" s="962"/>
      <c r="K13" s="962"/>
      <c r="L13" s="962"/>
      <c r="M13" s="962"/>
      <c r="N13" s="962"/>
      <c r="O13" s="962"/>
      <c r="P13" s="962"/>
      <c r="Q13" s="962"/>
      <c r="R13" s="963"/>
    </row>
    <row r="14" spans="1:21" ht="7" customHeight="1" thickBot="1" x14ac:dyDescent="0.4">
      <c r="B14" s="335"/>
      <c r="C14" s="85"/>
      <c r="D14" s="5"/>
      <c r="E14" s="5"/>
      <c r="F14" s="5"/>
      <c r="G14" s="5"/>
      <c r="H14" s="5"/>
      <c r="I14" s="5"/>
      <c r="J14" s="5"/>
      <c r="K14" s="5"/>
    </row>
    <row r="15" spans="1:21" ht="15" thickBot="1" x14ac:dyDescent="0.4">
      <c r="B15" s="987" t="s">
        <v>636</v>
      </c>
      <c r="C15" s="86"/>
      <c r="D15" s="978" t="s">
        <v>637</v>
      </c>
      <c r="E15" s="979"/>
      <c r="F15" s="979"/>
      <c r="G15" s="979"/>
      <c r="H15" s="979"/>
      <c r="I15" s="979"/>
      <c r="J15" s="980"/>
      <c r="K15" s="5"/>
    </row>
    <row r="16" spans="1:21" ht="36.5" thickBot="1" x14ac:dyDescent="0.4">
      <c r="B16" s="988"/>
      <c r="C16" s="91"/>
      <c r="D16" s="43" t="s">
        <v>828</v>
      </c>
      <c r="E16" s="511">
        <v>1761</v>
      </c>
      <c r="F16" s="5"/>
      <c r="G16" s="5"/>
      <c r="H16" s="5"/>
      <c r="I16" s="5"/>
      <c r="J16" s="21"/>
      <c r="K16" s="5"/>
    </row>
    <row r="17" spans="2:11" ht="48.5" thickBot="1" x14ac:dyDescent="0.4">
      <c r="B17" s="988"/>
      <c r="C17" s="91"/>
      <c r="D17" s="40" t="s">
        <v>829</v>
      </c>
      <c r="E17" s="511">
        <v>1537</v>
      </c>
      <c r="F17" s="5"/>
      <c r="G17" s="5"/>
      <c r="H17" s="5"/>
      <c r="I17" s="5"/>
      <c r="J17" s="21"/>
      <c r="K17" s="5"/>
    </row>
    <row r="18" spans="2:11" ht="15" thickBot="1" x14ac:dyDescent="0.4">
      <c r="B18" s="988"/>
      <c r="C18" s="89"/>
      <c r="D18" s="993"/>
      <c r="E18" s="994"/>
      <c r="F18" s="994"/>
      <c r="G18" s="994"/>
      <c r="H18" s="994"/>
      <c r="I18" s="994"/>
      <c r="J18" s="995"/>
      <c r="K18" s="5"/>
    </row>
    <row r="19" spans="2:11" ht="15" thickBot="1" x14ac:dyDescent="0.4">
      <c r="B19" s="988"/>
      <c r="C19" s="95" t="s">
        <v>585</v>
      </c>
      <c r="D19" s="43" t="s">
        <v>763</v>
      </c>
      <c r="E19" s="87" t="s">
        <v>587</v>
      </c>
      <c r="F19" s="87" t="s">
        <v>588</v>
      </c>
      <c r="G19" s="87" t="s">
        <v>589</v>
      </c>
      <c r="H19" s="87" t="s">
        <v>590</v>
      </c>
      <c r="I19" s="208" t="s">
        <v>593</v>
      </c>
      <c r="J19" s="108"/>
      <c r="K19" s="5"/>
    </row>
    <row r="20" spans="2:11" ht="24.5" thickBot="1" x14ac:dyDescent="0.4">
      <c r="B20" s="988"/>
      <c r="C20" s="2" t="s">
        <v>765</v>
      </c>
      <c r="D20" s="40" t="s">
        <v>830</v>
      </c>
      <c r="E20" s="511">
        <v>1761</v>
      </c>
      <c r="F20" s="197"/>
      <c r="G20" s="197"/>
      <c r="H20" s="197"/>
      <c r="I20" s="30"/>
      <c r="J20" s="109"/>
      <c r="K20" s="5"/>
    </row>
    <row r="21" spans="2:11" ht="24.5" thickBot="1" x14ac:dyDescent="0.4">
      <c r="B21" s="988"/>
      <c r="C21" s="2" t="s">
        <v>767</v>
      </c>
      <c r="D21" s="40" t="s">
        <v>831</v>
      </c>
      <c r="E21" s="511">
        <v>1537</v>
      </c>
      <c r="F21" s="197"/>
      <c r="G21" s="197"/>
      <c r="H21" s="197"/>
      <c r="I21" s="30"/>
      <c r="J21" s="109"/>
      <c r="K21" s="5"/>
    </row>
    <row r="22" spans="2:11" ht="36.5" thickBot="1" x14ac:dyDescent="0.4">
      <c r="B22" s="989"/>
      <c r="C22" s="2" t="s">
        <v>769</v>
      </c>
      <c r="D22" s="40" t="s">
        <v>832</v>
      </c>
      <c r="E22" s="177">
        <f>IFERROR(E21/E20,"N.A.")</f>
        <v>0.87279954571266327</v>
      </c>
      <c r="F22" s="177" t="str">
        <f>IFERROR(F21/F20,"N.A.")</f>
        <v>N.A.</v>
      </c>
      <c r="G22" s="177" t="str">
        <f>IFERROR(G21/G20,"N.A.")</f>
        <v>N.A.</v>
      </c>
      <c r="H22" s="177" t="str">
        <f>IFERROR(H21/H20,"N.A.")</f>
        <v>N.A.</v>
      </c>
      <c r="I22" s="334"/>
      <c r="J22" s="110"/>
      <c r="K22" s="5"/>
    </row>
    <row r="23" spans="2:11" ht="24" customHeight="1" thickBot="1" x14ac:dyDescent="0.4">
      <c r="B23" s="47" t="s">
        <v>671</v>
      </c>
      <c r="C23" s="90"/>
      <c r="D23" s="990" t="s">
        <v>833</v>
      </c>
      <c r="E23" s="991"/>
      <c r="F23" s="991"/>
      <c r="G23" s="991"/>
      <c r="H23" s="991"/>
      <c r="I23" s="991"/>
      <c r="J23" s="992"/>
      <c r="K23" s="5"/>
    </row>
    <row r="24" spans="2:11" ht="24.5" thickBot="1" x14ac:dyDescent="0.4">
      <c r="B24" s="47" t="s">
        <v>673</v>
      </c>
      <c r="C24" s="90"/>
      <c r="D24" s="990" t="s">
        <v>772</v>
      </c>
      <c r="E24" s="991"/>
      <c r="F24" s="991"/>
      <c r="G24" s="991"/>
      <c r="H24" s="991"/>
      <c r="I24" s="991"/>
      <c r="J24" s="992"/>
      <c r="K24" s="5"/>
    </row>
    <row r="25" spans="2:11" ht="15" thickBot="1" x14ac:dyDescent="0.4">
      <c r="B25" s="37"/>
      <c r="C25" s="85"/>
      <c r="D25" s="5"/>
      <c r="E25" s="5"/>
      <c r="F25" s="5"/>
      <c r="G25" s="5"/>
      <c r="H25" s="5"/>
      <c r="I25" s="5"/>
      <c r="J25" s="228"/>
      <c r="K25" s="5"/>
    </row>
    <row r="26" spans="2:11" ht="15" customHeight="1" thickBot="1" x14ac:dyDescent="0.4">
      <c r="B26" s="116" t="s">
        <v>675</v>
      </c>
      <c r="C26" s="120"/>
      <c r="D26" s="120"/>
      <c r="E26" s="120"/>
      <c r="F26" s="120"/>
      <c r="G26" s="120"/>
      <c r="H26" s="120"/>
      <c r="I26" s="120"/>
      <c r="J26" s="121"/>
      <c r="K26" s="5"/>
    </row>
    <row r="27" spans="2:11" ht="15" thickBot="1" x14ac:dyDescent="0.4">
      <c r="B27" s="987">
        <v>1</v>
      </c>
      <c r="C27" s="86"/>
      <c r="D27" s="229" t="s">
        <v>676</v>
      </c>
      <c r="E27" s="1032" t="s">
        <v>520</v>
      </c>
      <c r="F27" s="1033"/>
      <c r="I27" s="59"/>
      <c r="J27" s="230"/>
      <c r="K27" s="5"/>
    </row>
    <row r="28" spans="2:11" ht="15" thickBot="1" x14ac:dyDescent="0.4">
      <c r="B28" s="988"/>
      <c r="C28" s="89"/>
      <c r="D28" s="231" t="s">
        <v>525</v>
      </c>
      <c r="E28" s="1032" t="s">
        <v>1943</v>
      </c>
      <c r="F28" s="1033"/>
      <c r="I28" s="59"/>
      <c r="J28" s="21"/>
      <c r="K28" s="5"/>
    </row>
    <row r="29" spans="2:11" ht="15" thickBot="1" x14ac:dyDescent="0.4">
      <c r="B29" s="988"/>
      <c r="C29" s="89"/>
      <c r="D29" s="231" t="s">
        <v>677</v>
      </c>
      <c r="E29" s="1032" t="s">
        <v>1944</v>
      </c>
      <c r="F29" s="1033"/>
      <c r="I29" s="59"/>
      <c r="J29" s="21"/>
      <c r="K29" s="5"/>
    </row>
    <row r="30" spans="2:11" ht="15" thickBot="1" x14ac:dyDescent="0.4">
      <c r="B30" s="988"/>
      <c r="C30" s="89"/>
      <c r="D30" s="231" t="s">
        <v>527</v>
      </c>
      <c r="E30" s="1032" t="s">
        <v>1945</v>
      </c>
      <c r="F30" s="1033" t="s">
        <v>1945</v>
      </c>
      <c r="I30" s="59"/>
      <c r="J30" s="21"/>
      <c r="K30" s="5"/>
    </row>
    <row r="31" spans="2:11" ht="15" thickBot="1" x14ac:dyDescent="0.4">
      <c r="B31" s="988"/>
      <c r="C31" s="89"/>
      <c r="D31" s="231" t="s">
        <v>529</v>
      </c>
      <c r="E31" s="1034" t="s">
        <v>2398</v>
      </c>
      <c r="F31" s="1033" t="s">
        <v>1946</v>
      </c>
      <c r="I31" s="59"/>
      <c r="J31" s="21"/>
      <c r="K31" s="5"/>
    </row>
    <row r="32" spans="2:11" ht="15" thickBot="1" x14ac:dyDescent="0.4">
      <c r="B32" s="988"/>
      <c r="C32" s="89"/>
      <c r="D32" s="231" t="s">
        <v>531</v>
      </c>
      <c r="E32" s="1032">
        <v>3123525758</v>
      </c>
      <c r="F32" s="1033">
        <v>3123525758</v>
      </c>
      <c r="I32" s="59"/>
      <c r="J32" s="21"/>
      <c r="K32" s="5"/>
    </row>
    <row r="33" spans="2:11" ht="15" thickBot="1" x14ac:dyDescent="0.4">
      <c r="B33" s="989"/>
      <c r="C33" s="90"/>
      <c r="D33" s="231" t="s">
        <v>678</v>
      </c>
      <c r="E33" s="1032" t="s">
        <v>1947</v>
      </c>
      <c r="F33" s="1033" t="s">
        <v>1947</v>
      </c>
      <c r="I33" s="232"/>
      <c r="J33" s="23"/>
      <c r="K33" s="5"/>
    </row>
    <row r="34" spans="2:11" ht="15" customHeight="1" thickBot="1" x14ac:dyDescent="0.4">
      <c r="B34" s="116" t="s">
        <v>679</v>
      </c>
      <c r="C34" s="117"/>
      <c r="D34" s="117"/>
      <c r="E34" s="117"/>
      <c r="F34" s="117"/>
      <c r="G34" s="117"/>
      <c r="H34" s="117"/>
      <c r="I34" s="120"/>
      <c r="J34" s="121"/>
      <c r="K34" s="5"/>
    </row>
    <row r="35" spans="2:11" ht="14.5" customHeight="1" thickBot="1" x14ac:dyDescent="0.4">
      <c r="B35" s="987">
        <v>1</v>
      </c>
      <c r="C35" s="86"/>
      <c r="D35" s="233" t="s">
        <v>676</v>
      </c>
      <c r="E35" s="207" t="s">
        <v>680</v>
      </c>
      <c r="F35" s="208"/>
      <c r="I35" s="59"/>
      <c r="J35" s="230"/>
      <c r="K35" s="5"/>
    </row>
    <row r="36" spans="2:11" ht="15" thickBot="1" x14ac:dyDescent="0.4">
      <c r="B36" s="988"/>
      <c r="C36" s="89"/>
      <c r="D36" s="123" t="s">
        <v>525</v>
      </c>
      <c r="E36" s="207" t="s">
        <v>773</v>
      </c>
      <c r="F36" s="207"/>
      <c r="I36" s="59"/>
      <c r="J36" s="21"/>
      <c r="K36" s="5"/>
    </row>
    <row r="37" spans="2:11" ht="15" thickBot="1" x14ac:dyDescent="0.4">
      <c r="B37" s="988"/>
      <c r="C37" s="89"/>
      <c r="D37" s="123" t="s">
        <v>677</v>
      </c>
      <c r="E37" s="1030"/>
      <c r="F37" s="1031"/>
      <c r="I37" s="59"/>
      <c r="J37" s="21"/>
      <c r="K37" s="5"/>
    </row>
    <row r="38" spans="2:11" ht="15" thickBot="1" x14ac:dyDescent="0.4">
      <c r="B38" s="988"/>
      <c r="C38" s="89"/>
      <c r="D38" s="123" t="s">
        <v>527</v>
      </c>
      <c r="E38" s="1030"/>
      <c r="F38" s="1031"/>
      <c r="I38" s="59"/>
      <c r="J38" s="21"/>
      <c r="K38" s="5"/>
    </row>
    <row r="39" spans="2:11" ht="15" thickBot="1" x14ac:dyDescent="0.4">
      <c r="B39" s="988"/>
      <c r="C39" s="89"/>
      <c r="D39" s="123" t="s">
        <v>529</v>
      </c>
      <c r="E39" s="1030"/>
      <c r="F39" s="1031"/>
      <c r="I39" s="59"/>
      <c r="J39" s="21"/>
      <c r="K39" s="5"/>
    </row>
    <row r="40" spans="2:11" ht="15" thickBot="1" x14ac:dyDescent="0.4">
      <c r="B40" s="988"/>
      <c r="C40" s="89"/>
      <c r="D40" s="123" t="s">
        <v>531</v>
      </c>
      <c r="E40" s="1030"/>
      <c r="F40" s="1031"/>
      <c r="I40" s="59"/>
      <c r="J40" s="21"/>
      <c r="K40" s="5"/>
    </row>
    <row r="41" spans="2:11" ht="15" thickBot="1" x14ac:dyDescent="0.4">
      <c r="B41" s="989"/>
      <c r="C41" s="90"/>
      <c r="D41" s="123" t="s">
        <v>678</v>
      </c>
      <c r="E41" s="1030"/>
      <c r="F41" s="1031"/>
      <c r="I41" s="232"/>
      <c r="J41" s="23"/>
      <c r="K41" s="5"/>
    </row>
    <row r="42" spans="2:11" ht="15" thickBot="1" x14ac:dyDescent="0.4">
      <c r="B42" s="234"/>
      <c r="C42" s="235"/>
      <c r="D42" s="236"/>
      <c r="E42" s="236"/>
      <c r="F42" s="236"/>
      <c r="G42" s="120"/>
      <c r="H42" s="120"/>
      <c r="I42" s="120"/>
      <c r="J42" s="121"/>
      <c r="K42" s="5"/>
    </row>
    <row r="43" spans="2:11" ht="15" thickBot="1" x14ac:dyDescent="0.4">
      <c r="B43" s="996" t="s">
        <v>682</v>
      </c>
      <c r="C43" s="997"/>
      <c r="D43" s="997"/>
      <c r="E43" s="997"/>
      <c r="F43" s="997"/>
      <c r="G43" s="997"/>
      <c r="H43" s="997"/>
      <c r="I43" s="998"/>
      <c r="J43" s="121"/>
      <c r="K43" s="5"/>
    </row>
    <row r="44" spans="2:11" ht="24" customHeight="1" thickBot="1" x14ac:dyDescent="0.4">
      <c r="B44" s="990" t="s">
        <v>683</v>
      </c>
      <c r="C44" s="991"/>
      <c r="D44" s="992"/>
      <c r="E44" s="40" t="s">
        <v>684</v>
      </c>
      <c r="F44" s="990" t="s">
        <v>685</v>
      </c>
      <c r="G44" s="992"/>
      <c r="H44" s="990" t="s">
        <v>686</v>
      </c>
      <c r="I44" s="992"/>
      <c r="J44" s="111"/>
      <c r="K44" s="5"/>
    </row>
    <row r="45" spans="2:11" ht="108" customHeight="1" thickBot="1" x14ac:dyDescent="0.4">
      <c r="B45" s="1025">
        <v>42401</v>
      </c>
      <c r="C45" s="1026"/>
      <c r="D45" s="1027"/>
      <c r="E45" s="40">
        <v>0.01</v>
      </c>
      <c r="F45" s="1028" t="s">
        <v>834</v>
      </c>
      <c r="G45" s="1029"/>
      <c r="H45" s="990"/>
      <c r="I45" s="992"/>
      <c r="J45" s="113"/>
      <c r="K45" s="5"/>
    </row>
    <row r="46" spans="2:11" x14ac:dyDescent="0.35">
      <c r="B46" s="237"/>
      <c r="C46" s="238"/>
      <c r="D46" s="237"/>
      <c r="E46" s="237"/>
      <c r="F46" s="237"/>
      <c r="G46" s="237"/>
      <c r="H46" s="237"/>
      <c r="I46" s="237"/>
      <c r="J46" s="5"/>
      <c r="K46" s="5"/>
    </row>
    <row r="47" spans="2:11" ht="15" thickBot="1" x14ac:dyDescent="0.4">
      <c r="B47" s="1"/>
      <c r="C47" s="73"/>
      <c r="D47" s="5"/>
      <c r="E47" s="5"/>
      <c r="F47" s="5"/>
      <c r="G47" s="5"/>
      <c r="H47" s="5"/>
      <c r="I47" s="5"/>
      <c r="J47" s="5"/>
      <c r="K47" s="5"/>
    </row>
    <row r="48" spans="2:11" ht="15" thickBot="1" x14ac:dyDescent="0.4">
      <c r="B48" s="4" t="s">
        <v>593</v>
      </c>
      <c r="C48" s="93"/>
      <c r="D48" s="5"/>
      <c r="E48" s="5"/>
      <c r="F48" s="5"/>
      <c r="G48" s="5"/>
      <c r="H48" s="5"/>
      <c r="I48" s="5"/>
      <c r="J48" s="5"/>
      <c r="K48" s="5"/>
    </row>
    <row r="49" spans="2:11" x14ac:dyDescent="0.35">
      <c r="B49" s="1023"/>
      <c r="C49" s="1024"/>
      <c r="D49" s="1024"/>
      <c r="E49" s="1024"/>
      <c r="F49" s="1024"/>
      <c r="G49" s="1024"/>
      <c r="H49" s="1024"/>
      <c r="I49" s="1024"/>
      <c r="J49" s="1024"/>
      <c r="K49" s="5"/>
    </row>
    <row r="50" spans="2:11" x14ac:dyDescent="0.35">
      <c r="B50" s="1023"/>
      <c r="C50" s="1024"/>
      <c r="D50" s="1024"/>
      <c r="E50" s="1024"/>
      <c r="F50" s="1024"/>
      <c r="G50" s="1024"/>
      <c r="H50" s="1024"/>
      <c r="I50" s="1024"/>
      <c r="J50" s="1024"/>
      <c r="K50" s="5"/>
    </row>
    <row r="51" spans="2:11" x14ac:dyDescent="0.35">
      <c r="B51" s="1"/>
      <c r="C51" s="73"/>
      <c r="D51" s="5"/>
      <c r="E51" s="5"/>
      <c r="F51" s="5"/>
      <c r="G51" s="5"/>
      <c r="H51" s="5"/>
      <c r="I51" s="5"/>
      <c r="J51" s="5"/>
      <c r="K51" s="5"/>
    </row>
    <row r="52" spans="2:11" ht="15" thickBot="1" x14ac:dyDescent="0.4">
      <c r="B52" s="5"/>
      <c r="D52" s="5"/>
      <c r="E52" s="5"/>
      <c r="F52" s="5"/>
      <c r="G52" s="5"/>
      <c r="H52" s="5"/>
      <c r="I52" s="5"/>
      <c r="J52" s="5"/>
      <c r="K52" s="5"/>
    </row>
    <row r="53" spans="2:11" ht="24.5" thickBot="1" x14ac:dyDescent="0.4">
      <c r="B53" s="51" t="s">
        <v>688</v>
      </c>
      <c r="C53" s="94"/>
      <c r="D53" s="5"/>
      <c r="E53" s="5"/>
      <c r="F53" s="5"/>
      <c r="G53" s="5"/>
      <c r="H53" s="5"/>
      <c r="I53" s="5"/>
      <c r="J53" s="5"/>
      <c r="K53" s="5"/>
    </row>
    <row r="54" spans="2:11" ht="15" thickBot="1" x14ac:dyDescent="0.4">
      <c r="B54" s="1"/>
      <c r="C54" s="73"/>
      <c r="D54" s="5"/>
      <c r="E54" s="5"/>
      <c r="F54" s="5"/>
      <c r="G54" s="5"/>
      <c r="H54" s="5"/>
      <c r="I54" s="5"/>
      <c r="J54" s="5"/>
      <c r="K54" s="5"/>
    </row>
    <row r="55" spans="2:11" ht="60.5" thickBot="1" x14ac:dyDescent="0.4">
      <c r="B55" s="52" t="s">
        <v>689</v>
      </c>
      <c r="C55" s="95"/>
      <c r="D55" s="43" t="s">
        <v>835</v>
      </c>
      <c r="E55" s="5"/>
      <c r="F55" s="5"/>
      <c r="G55" s="5"/>
      <c r="H55" s="5"/>
      <c r="I55" s="5"/>
      <c r="J55" s="5"/>
      <c r="K55" s="5"/>
    </row>
    <row r="56" spans="2:11" x14ac:dyDescent="0.35">
      <c r="B56" s="987" t="s">
        <v>691</v>
      </c>
      <c r="C56" s="91"/>
      <c r="D56" s="53" t="s">
        <v>692</v>
      </c>
      <c r="E56" s="5"/>
      <c r="F56" s="5"/>
      <c r="G56" s="5"/>
      <c r="H56" s="5"/>
      <c r="I56" s="5"/>
      <c r="J56" s="5"/>
      <c r="K56" s="5"/>
    </row>
    <row r="57" spans="2:11" ht="60" x14ac:dyDescent="0.35">
      <c r="B57" s="988"/>
      <c r="C57" s="91"/>
      <c r="D57" s="46" t="s">
        <v>836</v>
      </c>
      <c r="E57" s="5"/>
      <c r="F57" s="5"/>
      <c r="G57" s="5"/>
      <c r="H57" s="5"/>
      <c r="I57" s="5"/>
      <c r="J57" s="5"/>
      <c r="K57" s="5"/>
    </row>
    <row r="58" spans="2:11" x14ac:dyDescent="0.35">
      <c r="B58" s="988"/>
      <c r="C58" s="91"/>
      <c r="D58" s="53" t="s">
        <v>777</v>
      </c>
      <c r="E58" s="5"/>
      <c r="F58" s="5"/>
      <c r="G58" s="5"/>
      <c r="H58" s="5"/>
      <c r="I58" s="5"/>
      <c r="J58" s="5"/>
      <c r="K58" s="5"/>
    </row>
    <row r="59" spans="2:11" x14ac:dyDescent="0.35">
      <c r="B59" s="988"/>
      <c r="C59" s="91"/>
      <c r="D59" s="46" t="s">
        <v>696</v>
      </c>
      <c r="E59" s="5"/>
      <c r="F59" s="5"/>
      <c r="G59" s="5"/>
      <c r="H59" s="5"/>
      <c r="I59" s="5"/>
      <c r="J59" s="5"/>
      <c r="K59" s="5"/>
    </row>
    <row r="60" spans="2:11" x14ac:dyDescent="0.35">
      <c r="B60" s="988"/>
      <c r="C60" s="91"/>
      <c r="D60" s="46" t="s">
        <v>800</v>
      </c>
      <c r="E60" s="5"/>
      <c r="F60" s="5"/>
      <c r="G60" s="5"/>
      <c r="H60" s="5"/>
      <c r="I60" s="5"/>
      <c r="J60" s="5"/>
      <c r="K60" s="5"/>
    </row>
    <row r="61" spans="2:11" x14ac:dyDescent="0.35">
      <c r="B61" s="988"/>
      <c r="C61" s="91"/>
      <c r="D61" s="46" t="s">
        <v>837</v>
      </c>
      <c r="E61" s="5"/>
      <c r="F61" s="5"/>
      <c r="G61" s="5"/>
      <c r="H61" s="5"/>
      <c r="I61" s="5"/>
      <c r="J61" s="5"/>
      <c r="K61" s="5"/>
    </row>
    <row r="62" spans="2:11" x14ac:dyDescent="0.35">
      <c r="B62" s="988"/>
      <c r="C62" s="91"/>
      <c r="D62" s="46" t="s">
        <v>838</v>
      </c>
      <c r="E62" s="5"/>
      <c r="F62" s="5"/>
      <c r="G62" s="5"/>
      <c r="H62" s="5"/>
      <c r="I62" s="5"/>
      <c r="J62" s="5"/>
      <c r="K62" s="5"/>
    </row>
    <row r="63" spans="2:11" ht="24" x14ac:dyDescent="0.35">
      <c r="B63" s="988"/>
      <c r="C63" s="91"/>
      <c r="D63" s="46" t="s">
        <v>839</v>
      </c>
      <c r="E63" s="5"/>
      <c r="F63" s="5"/>
      <c r="G63" s="5"/>
      <c r="H63" s="5"/>
      <c r="I63" s="5"/>
      <c r="J63" s="5"/>
      <c r="K63" s="5"/>
    </row>
    <row r="64" spans="2:11" x14ac:dyDescent="0.35">
      <c r="B64" s="988"/>
      <c r="C64" s="91"/>
      <c r="D64" s="53" t="s">
        <v>784</v>
      </c>
      <c r="E64" s="5"/>
      <c r="F64" s="5"/>
      <c r="G64" s="5"/>
      <c r="H64" s="5"/>
      <c r="I64" s="5"/>
      <c r="J64" s="5"/>
      <c r="K64" s="5"/>
    </row>
    <row r="65" spans="2:11" ht="15" thickBot="1" x14ac:dyDescent="0.4">
      <c r="B65" s="989"/>
      <c r="C65" s="2"/>
      <c r="D65" s="67"/>
      <c r="E65" s="5"/>
      <c r="F65" s="5"/>
      <c r="G65" s="5"/>
      <c r="H65" s="5"/>
      <c r="I65" s="5"/>
      <c r="J65" s="5"/>
      <c r="K65" s="5"/>
    </row>
    <row r="66" spans="2:11" ht="24.5" thickBot="1" x14ac:dyDescent="0.4">
      <c r="B66" s="47" t="s">
        <v>704</v>
      </c>
      <c r="C66" s="2"/>
      <c r="D66" s="40"/>
      <c r="E66" s="5"/>
      <c r="F66" s="5"/>
      <c r="G66" s="5"/>
      <c r="H66" s="5"/>
      <c r="I66" s="5"/>
      <c r="J66" s="5"/>
      <c r="K66" s="5"/>
    </row>
    <row r="67" spans="2:11" ht="132" x14ac:dyDescent="0.35">
      <c r="B67" s="987" t="s">
        <v>705</v>
      </c>
      <c r="C67" s="91"/>
      <c r="D67" s="46" t="s">
        <v>840</v>
      </c>
      <c r="E67" s="5"/>
      <c r="F67" s="5"/>
      <c r="G67" s="5"/>
      <c r="H67" s="5"/>
      <c r="I67" s="5"/>
      <c r="J67" s="5"/>
      <c r="K67" s="5"/>
    </row>
    <row r="68" spans="2:11" ht="108" x14ac:dyDescent="0.35">
      <c r="B68" s="988"/>
      <c r="C68" s="91"/>
      <c r="D68" s="46" t="s">
        <v>841</v>
      </c>
      <c r="E68" s="5"/>
      <c r="F68" s="5"/>
      <c r="G68" s="5"/>
      <c r="H68" s="5"/>
      <c r="I68" s="5"/>
      <c r="J68" s="5"/>
      <c r="K68" s="5"/>
    </row>
    <row r="69" spans="2:11" ht="180" x14ac:dyDescent="0.35">
      <c r="B69" s="988"/>
      <c r="C69" s="91"/>
      <c r="D69" s="46" t="s">
        <v>842</v>
      </c>
      <c r="E69" s="5"/>
      <c r="F69" s="5"/>
      <c r="G69" s="5"/>
      <c r="H69" s="5"/>
      <c r="I69" s="5"/>
      <c r="J69" s="5"/>
      <c r="K69" s="5"/>
    </row>
    <row r="70" spans="2:11" ht="60" x14ac:dyDescent="0.35">
      <c r="B70" s="988"/>
      <c r="C70" s="91"/>
      <c r="D70" s="46" t="s">
        <v>843</v>
      </c>
      <c r="E70" s="5"/>
      <c r="F70" s="5"/>
      <c r="G70" s="5"/>
      <c r="H70" s="5"/>
      <c r="I70" s="5"/>
      <c r="J70" s="5"/>
      <c r="K70" s="5"/>
    </row>
    <row r="71" spans="2:11" ht="15" thickBot="1" x14ac:dyDescent="0.4">
      <c r="B71" s="989"/>
      <c r="C71" s="2"/>
      <c r="D71" s="40"/>
      <c r="E71" s="5"/>
      <c r="F71" s="5"/>
      <c r="G71" s="5"/>
      <c r="H71" s="5"/>
      <c r="I71" s="5"/>
      <c r="J71" s="5"/>
      <c r="K71" s="5"/>
    </row>
    <row r="72" spans="2:11" x14ac:dyDescent="0.35">
      <c r="B72" s="987" t="s">
        <v>722</v>
      </c>
      <c r="C72" s="91"/>
      <c r="D72" s="46"/>
      <c r="E72" s="5"/>
      <c r="F72" s="5"/>
      <c r="G72" s="5"/>
      <c r="H72" s="5"/>
      <c r="I72" s="5"/>
      <c r="J72" s="5"/>
      <c r="K72" s="5"/>
    </row>
    <row r="73" spans="2:11" x14ac:dyDescent="0.35">
      <c r="B73" s="988"/>
      <c r="C73" s="91"/>
      <c r="D73" s="16"/>
      <c r="E73" s="5"/>
      <c r="F73" s="5"/>
      <c r="G73" s="5"/>
      <c r="H73" s="5"/>
      <c r="I73" s="5"/>
      <c r="J73" s="5"/>
      <c r="K73" s="5"/>
    </row>
    <row r="74" spans="2:11" x14ac:dyDescent="0.35">
      <c r="B74" s="988"/>
      <c r="C74" s="91"/>
      <c r="D74" s="46" t="s">
        <v>723</v>
      </c>
      <c r="E74" s="5"/>
      <c r="F74" s="5"/>
      <c r="G74" s="5"/>
      <c r="H74" s="5"/>
      <c r="I74" s="5"/>
      <c r="J74" s="5"/>
      <c r="K74" s="5"/>
    </row>
    <row r="75" spans="2:11" ht="37" x14ac:dyDescent="0.35">
      <c r="B75" s="988"/>
      <c r="C75" s="91"/>
      <c r="D75" s="46" t="s">
        <v>844</v>
      </c>
      <c r="E75" s="5"/>
      <c r="F75" s="5"/>
      <c r="G75" s="5"/>
      <c r="H75" s="5"/>
      <c r="I75" s="5"/>
      <c r="J75" s="5"/>
      <c r="K75" s="5"/>
    </row>
    <row r="76" spans="2:11" ht="37" x14ac:dyDescent="0.35">
      <c r="B76" s="988"/>
      <c r="C76" s="91"/>
      <c r="D76" s="46" t="s">
        <v>845</v>
      </c>
      <c r="E76" s="5"/>
      <c r="F76" s="5"/>
      <c r="G76" s="5"/>
      <c r="H76" s="5"/>
      <c r="I76" s="5"/>
      <c r="J76" s="5"/>
      <c r="K76" s="5"/>
    </row>
    <row r="77" spans="2:11" ht="37" x14ac:dyDescent="0.35">
      <c r="B77" s="988"/>
      <c r="C77" s="91"/>
      <c r="D77" s="46" t="s">
        <v>846</v>
      </c>
      <c r="E77" s="5"/>
      <c r="F77" s="5"/>
      <c r="G77" s="5"/>
      <c r="H77" s="5"/>
      <c r="I77" s="5"/>
      <c r="J77" s="5"/>
      <c r="K77" s="5"/>
    </row>
    <row r="78" spans="2:11" ht="48.5" thickBot="1" x14ac:dyDescent="0.4">
      <c r="B78" s="989"/>
      <c r="C78" s="2"/>
      <c r="D78" s="40" t="s">
        <v>847</v>
      </c>
      <c r="E78" s="5"/>
      <c r="F78" s="5"/>
      <c r="G78" s="5"/>
      <c r="H78" s="5"/>
      <c r="I78" s="5"/>
      <c r="J78" s="5"/>
      <c r="K78" s="5"/>
    </row>
  </sheetData>
  <sheetProtection insertColumns="0" insertRows="0"/>
  <mergeCells count="40">
    <mergeCell ref="B10:D10"/>
    <mergeCell ref="F10:S10"/>
    <mergeCell ref="F11:S11"/>
    <mergeCell ref="E12:R12"/>
    <mergeCell ref="E13:R13"/>
    <mergeCell ref="B56:B65"/>
    <mergeCell ref="B67:B71"/>
    <mergeCell ref="B72:B78"/>
    <mergeCell ref="B15:B22"/>
    <mergeCell ref="D15:J15"/>
    <mergeCell ref="D18:J18"/>
    <mergeCell ref="E30:F30"/>
    <mergeCell ref="E31:F31"/>
    <mergeCell ref="E32:F32"/>
    <mergeCell ref="D23:J23"/>
    <mergeCell ref="D24:J24"/>
    <mergeCell ref="E27:F27"/>
    <mergeCell ref="E28:F28"/>
    <mergeCell ref="E29:F29"/>
    <mergeCell ref="E38:F38"/>
    <mergeCell ref="E39:F39"/>
    <mergeCell ref="E40:F40"/>
    <mergeCell ref="E33:F33"/>
    <mergeCell ref="B35:B41"/>
    <mergeCell ref="E37:F37"/>
    <mergeCell ref="B27:B33"/>
    <mergeCell ref="B49:J50"/>
    <mergeCell ref="B45:D45"/>
    <mergeCell ref="F45:G45"/>
    <mergeCell ref="H45:I45"/>
    <mergeCell ref="E41:F41"/>
    <mergeCell ref="B43:I43"/>
    <mergeCell ref="B44:D44"/>
    <mergeCell ref="F44:G44"/>
    <mergeCell ref="H44:I44"/>
    <mergeCell ref="A1:P1"/>
    <mergeCell ref="A2:P2"/>
    <mergeCell ref="A3:P3"/>
    <mergeCell ref="A4:D4"/>
    <mergeCell ref="A5:P5"/>
  </mergeCells>
  <conditionalFormatting sqref="E12:R12">
    <cfRule type="expression" dxfId="109" priority="1">
      <formula>E11="SI SE REPORTA"</formula>
    </cfRule>
  </conditionalFormatting>
  <conditionalFormatting sqref="F10">
    <cfRule type="notContainsBlanks" dxfId="108" priority="4">
      <formula>LEN(TRIM(F10))&gt;0</formula>
    </cfRule>
  </conditionalFormatting>
  <conditionalFormatting sqref="F11:S11">
    <cfRule type="expression" dxfId="107" priority="2">
      <formula>E11="NO SE REPORTA"</formula>
    </cfRule>
    <cfRule type="expression" dxfId="106" priority="3">
      <formula>E10="NO APLICA"</formula>
    </cfRule>
  </conditionalFormatting>
  <dataValidations count="3">
    <dataValidation type="whole" operator="greaterThanOrEqual" allowBlank="1" showErrorMessage="1" errorTitle="ERROR" error="Escriba un número igual o mayor que 0" promptTitle="ERROR" prompt="Escriba un número igual o mayor que 0" sqref="E16:E17 E20:H21" xr:uid="{00000000-0002-0000-0B00-000000000000}">
      <formula1>0</formula1>
    </dataValidation>
    <dataValidation type="list" allowBlank="1" showInputMessage="1" showErrorMessage="1" sqref="E11" xr:uid="{00000000-0002-0000-0B00-000001000000}">
      <formula1>REPORTE</formula1>
    </dataValidation>
    <dataValidation type="list" allowBlank="1" showInputMessage="1" showErrorMessage="1" sqref="E10" xr:uid="{00000000-0002-0000-0B00-000002000000}">
      <formula1>SI</formula1>
    </dataValidation>
  </dataValidations>
  <hyperlinks>
    <hyperlink ref="B9" location="'ANEXO 3'!A1" display="VOLVER AL INDICE" xr:uid="{00000000-0004-0000-0B00-000000000000}"/>
    <hyperlink ref="E31" r:id="rId1" xr:uid="{00000000-0004-0000-0B00-000001000000}"/>
  </hyperlinks>
  <pageMargins left="0.25" right="0.25" top="0.75" bottom="0.75" header="0.3" footer="0.3"/>
  <pageSetup paperSize="178" orientation="landscape"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6">
    <tabColor theme="2"/>
  </sheetPr>
  <dimension ref="A1:U127"/>
  <sheetViews>
    <sheetView topLeftCell="A31" workbookViewId="0">
      <selection sqref="A1:P1"/>
    </sheetView>
  </sheetViews>
  <sheetFormatPr baseColWidth="10" defaultColWidth="11.453125" defaultRowHeight="14.5" x14ac:dyDescent="0.35"/>
  <cols>
    <col min="1" max="1" width="1.81640625" customWidth="1"/>
    <col min="2" max="2" width="12.81640625" customWidth="1"/>
    <col min="3" max="3" width="5" style="84" bestFit="1" customWidth="1"/>
    <col min="4" max="4" width="34.81640625" customWidth="1"/>
    <col min="5" max="5" width="13.7265625" customWidth="1"/>
    <col min="6" max="6" width="13.453125" customWidth="1"/>
    <col min="7" max="7" width="13.81640625" customWidth="1"/>
    <col min="8" max="8" width="13.54296875" customWidth="1"/>
    <col min="9" max="9" width="15.26953125" customWidth="1"/>
    <col min="10" max="10" width="12.7265625" customWidth="1"/>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11</v>
      </c>
      <c r="B5" s="947"/>
      <c r="C5" s="947"/>
      <c r="D5" s="947"/>
      <c r="E5" s="947"/>
      <c r="F5" s="947"/>
      <c r="G5" s="947"/>
      <c r="H5" s="947"/>
      <c r="I5" s="947"/>
      <c r="J5" s="947"/>
      <c r="K5" s="947"/>
      <c r="L5" s="947"/>
      <c r="M5" s="947"/>
      <c r="N5" s="947"/>
      <c r="O5" s="947"/>
      <c r="P5" s="948"/>
    </row>
    <row r="6" spans="1:21" x14ac:dyDescent="0.35">
      <c r="B6" s="1" t="s">
        <v>626</v>
      </c>
      <c r="C6" s="73"/>
      <c r="D6" s="5"/>
      <c r="E6" s="71"/>
      <c r="F6" s="5" t="s">
        <v>627</v>
      </c>
      <c r="G6" s="5"/>
      <c r="H6" s="5"/>
      <c r="I6" s="5"/>
      <c r="J6" s="5"/>
      <c r="K6" s="5"/>
    </row>
    <row r="7" spans="1:21" ht="15" thickBot="1" x14ac:dyDescent="0.4">
      <c r="B7" s="72"/>
      <c r="C7" s="74"/>
      <c r="D7" s="5"/>
      <c r="E7" s="17"/>
      <c r="F7" s="5" t="s">
        <v>628</v>
      </c>
      <c r="G7" s="5"/>
      <c r="H7" s="5"/>
      <c r="I7" s="5"/>
      <c r="J7" s="5"/>
      <c r="K7" s="5"/>
    </row>
    <row r="8" spans="1:21" ht="15" thickBot="1" x14ac:dyDescent="0.4">
      <c r="B8" s="163" t="s">
        <v>629</v>
      </c>
      <c r="C8" s="200">
        <v>2024</v>
      </c>
      <c r="D8" s="204">
        <f>IF(E10="NO APLICA","NO APLICA",IF(E11="NO SE REPORTA","SIN INFORMACION",+E27))</f>
        <v>1</v>
      </c>
      <c r="E8" s="201"/>
      <c r="F8" s="5" t="s">
        <v>630</v>
      </c>
      <c r="G8" s="5"/>
      <c r="H8" s="5"/>
      <c r="I8" s="5"/>
      <c r="J8" s="5"/>
      <c r="K8" s="5"/>
    </row>
    <row r="9" spans="1:21" x14ac:dyDescent="0.35">
      <c r="B9" s="335" t="s">
        <v>631</v>
      </c>
      <c r="C9" s="85"/>
      <c r="D9" s="5"/>
      <c r="E9" s="5"/>
      <c r="F9" s="5"/>
      <c r="G9" s="5"/>
      <c r="H9" s="5"/>
      <c r="I9" s="5"/>
      <c r="J9" s="5"/>
      <c r="K9" s="5"/>
    </row>
    <row r="10" spans="1:21" x14ac:dyDescent="0.35">
      <c r="B10" s="957" t="s">
        <v>632</v>
      </c>
      <c r="C10" s="957"/>
      <c r="D10" s="957"/>
      <c r="E10" s="338" t="s">
        <v>633</v>
      </c>
      <c r="F10" s="964"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65"/>
      <c r="H10" s="965"/>
      <c r="I10" s="965"/>
      <c r="J10" s="965"/>
      <c r="K10" s="965"/>
      <c r="L10" s="965"/>
      <c r="M10" s="965"/>
      <c r="N10" s="965"/>
      <c r="O10" s="965"/>
      <c r="P10" s="965"/>
      <c r="Q10" s="965"/>
      <c r="R10" s="965"/>
      <c r="S10" s="965"/>
      <c r="T10" s="5"/>
      <c r="U10" s="5"/>
    </row>
    <row r="11" spans="1:21" ht="14.5" customHeight="1" x14ac:dyDescent="0.35">
      <c r="B11" s="337"/>
      <c r="C11" s="85"/>
      <c r="D11" s="163" t="str">
        <f>IF(E10="SI APLICA","¿El indicador no se reporta por limitaciones de información disponible? ","")</f>
        <v xml:space="preserve">¿El indicador no se reporta por limitaciones de información disponible? </v>
      </c>
      <c r="E11" s="339" t="s">
        <v>634</v>
      </c>
      <c r="F11" s="958"/>
      <c r="G11" s="959"/>
      <c r="H11" s="959"/>
      <c r="I11" s="959"/>
      <c r="J11" s="959"/>
      <c r="K11" s="959"/>
      <c r="L11" s="959"/>
      <c r="M11" s="959"/>
      <c r="N11" s="959"/>
      <c r="O11" s="959"/>
      <c r="P11" s="959"/>
      <c r="Q11" s="959"/>
      <c r="R11" s="959"/>
      <c r="S11" s="959"/>
    </row>
    <row r="12" spans="1:21" ht="30.65" customHeight="1" x14ac:dyDescent="0.35">
      <c r="B12" s="335"/>
      <c r="C12" s="85"/>
      <c r="D12" s="163" t="str">
        <f>IF(E11="SI SE REPORTA","¿Qué programas o proyectos del Plan de Acción están asociados al indicador? ","")</f>
        <v xml:space="preserve">¿Qué programas o proyectos del Plan de Acción están asociados al indicador? </v>
      </c>
      <c r="E12" s="960" t="s">
        <v>1963</v>
      </c>
      <c r="F12" s="960"/>
      <c r="G12" s="960"/>
      <c r="H12" s="960"/>
      <c r="I12" s="960"/>
      <c r="J12" s="960"/>
      <c r="K12" s="960"/>
      <c r="L12" s="960"/>
      <c r="M12" s="960"/>
      <c r="N12" s="960"/>
      <c r="O12" s="960"/>
      <c r="P12" s="960"/>
      <c r="Q12" s="960"/>
      <c r="R12" s="960"/>
    </row>
    <row r="13" spans="1:21" ht="22" customHeight="1" x14ac:dyDescent="0.35">
      <c r="B13" s="335"/>
      <c r="C13" s="85"/>
      <c r="D13" s="163" t="s">
        <v>635</v>
      </c>
      <c r="E13" s="961"/>
      <c r="F13" s="962"/>
      <c r="G13" s="962"/>
      <c r="H13" s="962"/>
      <c r="I13" s="962"/>
      <c r="J13" s="962"/>
      <c r="K13" s="962"/>
      <c r="L13" s="962"/>
      <c r="M13" s="962"/>
      <c r="N13" s="962"/>
      <c r="O13" s="962"/>
      <c r="P13" s="962"/>
      <c r="Q13" s="962"/>
      <c r="R13" s="963"/>
    </row>
    <row r="14" spans="1:21" ht="7" customHeight="1" thickBot="1" x14ac:dyDescent="0.4">
      <c r="B14" s="335"/>
      <c r="C14" s="85"/>
      <c r="D14" s="5"/>
      <c r="E14" s="5"/>
      <c r="F14" s="5"/>
      <c r="G14" s="5"/>
      <c r="H14" s="5"/>
      <c r="I14" s="5"/>
      <c r="J14" s="5"/>
      <c r="K14" s="5"/>
    </row>
    <row r="15" spans="1:21" ht="15" customHeight="1" thickTop="1" x14ac:dyDescent="0.35">
      <c r="B15" s="1035" t="s">
        <v>636</v>
      </c>
      <c r="C15" s="86"/>
      <c r="D15" s="978" t="s">
        <v>637</v>
      </c>
      <c r="E15" s="979"/>
      <c r="F15" s="979"/>
      <c r="G15" s="979"/>
      <c r="H15" s="979"/>
      <c r="I15" s="979"/>
      <c r="J15" s="979"/>
      <c r="K15" s="980"/>
    </row>
    <row r="16" spans="1:21" ht="15" thickBot="1" x14ac:dyDescent="0.4">
      <c r="B16" s="1006"/>
      <c r="C16" s="89"/>
      <c r="D16" s="981" t="s">
        <v>848</v>
      </c>
      <c r="E16" s="982"/>
      <c r="F16" s="982"/>
      <c r="G16" s="982"/>
      <c r="H16" s="982"/>
      <c r="I16" s="982"/>
      <c r="J16" s="982"/>
      <c r="K16" s="983"/>
    </row>
    <row r="17" spans="2:11" ht="15" thickBot="1" x14ac:dyDescent="0.4">
      <c r="B17" s="1006"/>
      <c r="C17" s="95" t="s">
        <v>585</v>
      </c>
      <c r="D17" s="38" t="s">
        <v>849</v>
      </c>
      <c r="E17" s="38" t="s">
        <v>587</v>
      </c>
      <c r="F17" s="38" t="s">
        <v>588</v>
      </c>
      <c r="G17" s="38" t="s">
        <v>589</v>
      </c>
      <c r="H17" s="38" t="s">
        <v>590</v>
      </c>
      <c r="I17" s="208"/>
      <c r="K17" s="21"/>
    </row>
    <row r="18" spans="2:11" ht="15" thickBot="1" x14ac:dyDescent="0.4">
      <c r="B18" s="1006"/>
      <c r="C18" s="2" t="s">
        <v>765</v>
      </c>
      <c r="D18" s="39" t="s">
        <v>850</v>
      </c>
      <c r="E18" s="197">
        <v>4</v>
      </c>
      <c r="F18" s="197"/>
      <c r="G18" s="197"/>
      <c r="H18" s="197"/>
      <c r="I18" s="243"/>
      <c r="K18" s="21"/>
    </row>
    <row r="19" spans="2:11" ht="15" thickBot="1" x14ac:dyDescent="0.4">
      <c r="B19" s="1006"/>
      <c r="C19" s="2" t="s">
        <v>767</v>
      </c>
      <c r="D19" s="39" t="s">
        <v>851</v>
      </c>
      <c r="E19" s="197">
        <v>4</v>
      </c>
      <c r="F19" s="197"/>
      <c r="G19" s="197"/>
      <c r="H19" s="197"/>
      <c r="I19" s="243"/>
      <c r="K19" s="21"/>
    </row>
    <row r="20" spans="2:11" ht="15" thickBot="1" x14ac:dyDescent="0.4">
      <c r="B20" s="1006"/>
      <c r="C20" s="2" t="s">
        <v>769</v>
      </c>
      <c r="D20" s="39" t="s">
        <v>852</v>
      </c>
      <c r="E20" s="197">
        <v>0</v>
      </c>
      <c r="F20" s="197"/>
      <c r="G20" s="197"/>
      <c r="H20" s="197"/>
      <c r="I20" s="243"/>
      <c r="K20" s="21"/>
    </row>
    <row r="21" spans="2:11" ht="15" thickBot="1" x14ac:dyDescent="0.4">
      <c r="B21" s="1006"/>
      <c r="C21" s="2" t="s">
        <v>853</v>
      </c>
      <c r="D21" s="39" t="s">
        <v>854</v>
      </c>
      <c r="E21" s="197">
        <v>0</v>
      </c>
      <c r="F21" s="197"/>
      <c r="G21" s="197"/>
      <c r="H21" s="197"/>
      <c r="I21" s="243"/>
      <c r="K21" s="21"/>
    </row>
    <row r="22" spans="2:11" ht="15" thickBot="1" x14ac:dyDescent="0.4">
      <c r="B22" s="1006"/>
      <c r="C22" s="2" t="s">
        <v>855</v>
      </c>
      <c r="D22" s="39" t="s">
        <v>856</v>
      </c>
      <c r="E22" s="197">
        <v>3</v>
      </c>
      <c r="F22" s="197"/>
      <c r="G22" s="197"/>
      <c r="H22" s="197"/>
      <c r="I22" s="243"/>
      <c r="K22" s="21"/>
    </row>
    <row r="23" spans="2:11" ht="15" thickBot="1" x14ac:dyDescent="0.4">
      <c r="B23" s="1006"/>
      <c r="C23" s="2" t="s">
        <v>857</v>
      </c>
      <c r="D23" s="39" t="s">
        <v>858</v>
      </c>
      <c r="E23" s="197">
        <v>3</v>
      </c>
      <c r="F23" s="197"/>
      <c r="G23" s="197"/>
      <c r="H23" s="197"/>
      <c r="I23" s="243"/>
      <c r="K23" s="21"/>
    </row>
    <row r="24" spans="2:11" ht="15" thickBot="1" x14ac:dyDescent="0.4">
      <c r="B24" s="1006"/>
      <c r="C24" s="2" t="s">
        <v>859</v>
      </c>
      <c r="D24" s="39" t="s">
        <v>860</v>
      </c>
      <c r="E24" s="177">
        <f>IFERROR(E19/E18,"N.A.")</f>
        <v>1</v>
      </c>
      <c r="F24" s="177" t="str">
        <f>IFERROR(F19/F18,"N.A.")</f>
        <v>N.A.</v>
      </c>
      <c r="G24" s="177" t="str">
        <f>IFERROR(G19/G18,"N.A.")</f>
        <v>N.A.</v>
      </c>
      <c r="H24" s="177" t="str">
        <f>IFERROR(H19/H18,"N.A.")</f>
        <v>N.A.</v>
      </c>
      <c r="I24" s="225"/>
      <c r="K24" s="21"/>
    </row>
    <row r="25" spans="2:11" ht="15" thickBot="1" x14ac:dyDescent="0.4">
      <c r="B25" s="1006"/>
      <c r="C25" s="2" t="s">
        <v>861</v>
      </c>
      <c r="D25" s="39" t="s">
        <v>862</v>
      </c>
      <c r="E25" s="177" t="str">
        <f>IFERROR(E21/E20,"N.A.")</f>
        <v>N.A.</v>
      </c>
      <c r="F25" s="177" t="str">
        <f>IFERROR(F21/F20,"N.A.")</f>
        <v>N.A.</v>
      </c>
      <c r="G25" s="177" t="str">
        <f>IFERROR(G21/G20,"N.A.")</f>
        <v>N.A.</v>
      </c>
      <c r="H25" s="177" t="str">
        <f>IFERROR(H21/H20,"N.A.")</f>
        <v>N.A.</v>
      </c>
      <c r="I25" s="225"/>
      <c r="K25" s="21"/>
    </row>
    <row r="26" spans="2:11" ht="15" thickBot="1" x14ac:dyDescent="0.4">
      <c r="B26" s="1006"/>
      <c r="C26" s="2" t="s">
        <v>863</v>
      </c>
      <c r="D26" s="39" t="s">
        <v>864</v>
      </c>
      <c r="E26" s="177">
        <f>IFERROR(E23/E22,"N.A.")</f>
        <v>1</v>
      </c>
      <c r="F26" s="177" t="str">
        <f>IFERROR(F23/F22,"N.A.")</f>
        <v>N.A.</v>
      </c>
      <c r="G26" s="177" t="str">
        <f>IFERROR(G23/G22,"N.A.")</f>
        <v>N.A.</v>
      </c>
      <c r="H26" s="177" t="str">
        <f>IFERROR(H23/H22,"N.A.")</f>
        <v>N.A.</v>
      </c>
      <c r="I26" s="225"/>
      <c r="K26" s="21"/>
    </row>
    <row r="27" spans="2:11" ht="15" thickBot="1" x14ac:dyDescent="0.4">
      <c r="B27" s="240"/>
      <c r="C27" s="98"/>
      <c r="D27" s="241" t="s">
        <v>865</v>
      </c>
      <c r="E27" s="177">
        <f>IFERROR(AVERAGE(E24:E26),"N.A.")</f>
        <v>1</v>
      </c>
      <c r="F27" s="177" t="str">
        <f>IFERROR(AVERAGE(F24:F26),"N.A.")</f>
        <v>N.A.</v>
      </c>
      <c r="G27" s="177" t="str">
        <f>IFERROR(AVERAGE(G24:G26),"N.A.")</f>
        <v>N.A.</v>
      </c>
      <c r="H27" s="177" t="str">
        <f>IFERROR(AVERAGE(H24:H26),"N.A.")</f>
        <v>N.A.</v>
      </c>
      <c r="I27" s="225"/>
      <c r="K27" s="21"/>
    </row>
    <row r="28" spans="2:11" x14ac:dyDescent="0.35">
      <c r="B28" s="206"/>
      <c r="C28" s="89"/>
      <c r="D28" s="969"/>
      <c r="E28" s="970"/>
      <c r="F28" s="970"/>
      <c r="G28" s="970"/>
      <c r="H28" s="970"/>
      <c r="I28" s="970"/>
      <c r="J28" s="970"/>
      <c r="K28" s="971"/>
    </row>
    <row r="29" spans="2:11" x14ac:dyDescent="0.35">
      <c r="B29" s="206"/>
      <c r="C29" s="89"/>
      <c r="D29" s="981" t="s">
        <v>866</v>
      </c>
      <c r="E29" s="982"/>
      <c r="F29" s="982"/>
      <c r="G29" s="982"/>
      <c r="H29" s="982"/>
      <c r="I29" s="982"/>
      <c r="J29" s="982"/>
      <c r="K29" s="983"/>
    </row>
    <row r="30" spans="2:11" ht="15" thickBot="1" x14ac:dyDescent="0.4">
      <c r="B30" s="206"/>
      <c r="C30" s="89"/>
      <c r="D30" s="972" t="s">
        <v>867</v>
      </c>
      <c r="E30" s="973"/>
      <c r="F30" s="973"/>
      <c r="G30" s="973"/>
      <c r="H30" s="973"/>
      <c r="I30" s="973"/>
      <c r="J30" s="973"/>
      <c r="K30" s="974"/>
    </row>
    <row r="31" spans="2:11" ht="15" thickBot="1" x14ac:dyDescent="0.4">
      <c r="B31" s="206"/>
      <c r="C31" s="95" t="s">
        <v>585</v>
      </c>
      <c r="D31" s="43" t="s">
        <v>868</v>
      </c>
      <c r="E31" s="43" t="s">
        <v>869</v>
      </c>
      <c r="F31" s="43" t="s">
        <v>870</v>
      </c>
      <c r="G31" s="43" t="s">
        <v>871</v>
      </c>
      <c r="H31" s="43" t="s">
        <v>872</v>
      </c>
      <c r="I31" s="43" t="s">
        <v>873</v>
      </c>
      <c r="J31" s="43" t="s">
        <v>593</v>
      </c>
      <c r="K31" s="111"/>
    </row>
    <row r="32" spans="2:11" s="179" customFormat="1" ht="84.5" thickBot="1" x14ac:dyDescent="0.4">
      <c r="B32" s="205"/>
      <c r="C32" s="8">
        <v>1</v>
      </c>
      <c r="D32" s="29" t="s">
        <v>1969</v>
      </c>
      <c r="E32" s="509" t="s">
        <v>652</v>
      </c>
      <c r="F32" s="527">
        <v>4365893999.7700005</v>
      </c>
      <c r="G32" s="525">
        <v>6834649640</v>
      </c>
      <c r="H32" s="525">
        <v>6834649640</v>
      </c>
      <c r="I32" s="525">
        <v>6834649640</v>
      </c>
      <c r="J32" s="520" t="s">
        <v>1955</v>
      </c>
      <c r="K32" s="109"/>
    </row>
    <row r="33" spans="2:11" s="179" customFormat="1" ht="60.65" customHeight="1" thickBot="1" x14ac:dyDescent="0.4">
      <c r="B33" s="205"/>
      <c r="C33" s="8">
        <v>2</v>
      </c>
      <c r="D33" s="29" t="s">
        <v>1970</v>
      </c>
      <c r="E33" s="521" t="s">
        <v>652</v>
      </c>
      <c r="F33" s="1036">
        <v>758883546</v>
      </c>
      <c r="G33" s="1036">
        <v>1006305753.7700005</v>
      </c>
      <c r="H33" s="1036">
        <v>940866288</v>
      </c>
      <c r="I33" s="1036">
        <v>847717696.00000095</v>
      </c>
      <c r="J33" s="1039" t="s">
        <v>1956</v>
      </c>
      <c r="K33" s="109"/>
    </row>
    <row r="34" spans="2:11" s="179" customFormat="1" ht="15" thickBot="1" x14ac:dyDescent="0.4">
      <c r="B34" s="205"/>
      <c r="C34" s="8">
        <v>3</v>
      </c>
      <c r="D34" s="29" t="s">
        <v>1973</v>
      </c>
      <c r="E34" s="521" t="s">
        <v>652</v>
      </c>
      <c r="F34" s="1037"/>
      <c r="G34" s="1037"/>
      <c r="H34" s="1037"/>
      <c r="I34" s="1037"/>
      <c r="J34" s="1040"/>
      <c r="K34" s="109"/>
    </row>
    <row r="35" spans="2:11" s="179" customFormat="1" ht="15" thickBot="1" x14ac:dyDescent="0.4">
      <c r="B35" s="205"/>
      <c r="C35" s="8">
        <v>4</v>
      </c>
      <c r="D35" s="29" t="s">
        <v>1971</v>
      </c>
      <c r="E35" s="521" t="s">
        <v>652</v>
      </c>
      <c r="F35" s="1037"/>
      <c r="G35" s="1037"/>
      <c r="H35" s="1037"/>
      <c r="I35" s="1037"/>
      <c r="J35" s="1040"/>
      <c r="K35" s="109"/>
    </row>
    <row r="36" spans="2:11" s="179" customFormat="1" ht="15" thickBot="1" x14ac:dyDescent="0.4">
      <c r="B36" s="205"/>
      <c r="C36" s="8">
        <v>5</v>
      </c>
      <c r="D36" s="29" t="s">
        <v>1972</v>
      </c>
      <c r="E36" s="521" t="s">
        <v>1948</v>
      </c>
      <c r="F36" s="1037"/>
      <c r="G36" s="1037"/>
      <c r="H36" s="1037"/>
      <c r="I36" s="1037"/>
      <c r="J36" s="1040"/>
      <c r="K36" s="109"/>
    </row>
    <row r="37" spans="2:11" s="179" customFormat="1" ht="15" thickBot="1" x14ac:dyDescent="0.4">
      <c r="B37" s="205"/>
      <c r="C37" s="8">
        <v>6</v>
      </c>
      <c r="D37" s="29" t="s">
        <v>1974</v>
      </c>
      <c r="E37" s="521" t="s">
        <v>1948</v>
      </c>
      <c r="F37" s="1037"/>
      <c r="G37" s="1037"/>
      <c r="H37" s="1037"/>
      <c r="I37" s="1037"/>
      <c r="J37" s="1040"/>
      <c r="K37" s="109"/>
    </row>
    <row r="38" spans="2:11" s="179" customFormat="1" ht="15" thickBot="1" x14ac:dyDescent="0.4">
      <c r="B38" s="205"/>
      <c r="C38" s="8">
        <v>7</v>
      </c>
      <c r="D38" s="29" t="s">
        <v>1975</v>
      </c>
      <c r="E38" s="521" t="s">
        <v>1948</v>
      </c>
      <c r="F38" s="1038"/>
      <c r="G38" s="1038"/>
      <c r="H38" s="1038"/>
      <c r="I38" s="1038"/>
      <c r="J38" s="1041"/>
      <c r="K38" s="109"/>
    </row>
    <row r="39" spans="2:11" s="179" customFormat="1" ht="15" thickBot="1" x14ac:dyDescent="0.4">
      <c r="B39" s="205"/>
      <c r="C39" s="8">
        <v>8</v>
      </c>
      <c r="D39" s="30"/>
      <c r="E39" s="152"/>
      <c r="F39" s="198"/>
      <c r="G39" s="198"/>
      <c r="H39" s="198"/>
      <c r="I39" s="198"/>
      <c r="J39" s="30"/>
      <c r="K39" s="109"/>
    </row>
    <row r="40" spans="2:11" s="179" customFormat="1" ht="15" thickBot="1" x14ac:dyDescent="0.4">
      <c r="B40" s="205"/>
      <c r="C40" s="8">
        <v>9</v>
      </c>
      <c r="D40" s="30"/>
      <c r="E40" s="152"/>
      <c r="F40" s="198"/>
      <c r="G40" s="198"/>
      <c r="H40" s="198"/>
      <c r="I40" s="198"/>
      <c r="J40" s="30"/>
      <c r="K40" s="109"/>
    </row>
    <row r="41" spans="2:11" s="179" customFormat="1" ht="15" thickBot="1" x14ac:dyDescent="0.4">
      <c r="B41" s="205"/>
      <c r="C41" s="8">
        <v>10</v>
      </c>
      <c r="D41" s="30"/>
      <c r="E41" s="152"/>
      <c r="F41" s="198"/>
      <c r="G41" s="198"/>
      <c r="H41" s="198"/>
      <c r="I41" s="198"/>
      <c r="J41" s="30"/>
      <c r="K41" s="109"/>
    </row>
    <row r="42" spans="2:11" s="179" customFormat="1" ht="15" thickBot="1" x14ac:dyDescent="0.4">
      <c r="B42" s="205"/>
      <c r="C42" s="8">
        <v>11</v>
      </c>
      <c r="D42" s="30"/>
      <c r="E42" s="152"/>
      <c r="F42" s="198"/>
      <c r="G42" s="198"/>
      <c r="H42" s="198"/>
      <c r="I42" s="198"/>
      <c r="J42" s="30"/>
      <c r="K42" s="109"/>
    </row>
    <row r="43" spans="2:11" s="179" customFormat="1" ht="15" thickBot="1" x14ac:dyDescent="0.4">
      <c r="B43" s="205"/>
      <c r="C43" s="8">
        <v>12</v>
      </c>
      <c r="D43" s="30"/>
      <c r="E43" s="152"/>
      <c r="F43" s="198"/>
      <c r="G43" s="198"/>
      <c r="H43" s="198"/>
      <c r="I43" s="198"/>
      <c r="J43" s="30"/>
      <c r="K43" s="109"/>
    </row>
    <row r="44" spans="2:11" s="179" customFormat="1" ht="15" thickBot="1" x14ac:dyDescent="0.4">
      <c r="B44" s="205"/>
      <c r="C44" s="8">
        <v>13</v>
      </c>
      <c r="D44" s="30"/>
      <c r="E44" s="152"/>
      <c r="F44" s="198"/>
      <c r="G44" s="198"/>
      <c r="H44" s="198"/>
      <c r="I44" s="198"/>
      <c r="J44" s="30"/>
      <c r="K44" s="109"/>
    </row>
    <row r="45" spans="2:11" s="179" customFormat="1" ht="15" thickBot="1" x14ac:dyDescent="0.4">
      <c r="B45" s="205"/>
      <c r="C45" s="8">
        <v>14</v>
      </c>
      <c r="D45" s="30"/>
      <c r="E45" s="152"/>
      <c r="F45" s="198"/>
      <c r="G45" s="198"/>
      <c r="H45" s="198"/>
      <c r="I45" s="198"/>
      <c r="J45" s="30"/>
      <c r="K45" s="109"/>
    </row>
    <row r="46" spans="2:11" s="179" customFormat="1" ht="15" thickBot="1" x14ac:dyDescent="0.4">
      <c r="B46" s="205"/>
      <c r="C46" s="8">
        <v>15</v>
      </c>
      <c r="D46" s="30"/>
      <c r="E46" s="152"/>
      <c r="F46" s="198"/>
      <c r="G46" s="198"/>
      <c r="H46" s="198"/>
      <c r="I46" s="198"/>
      <c r="J46" s="30"/>
      <c r="K46" s="109"/>
    </row>
    <row r="47" spans="2:11" s="179" customFormat="1" ht="15" thickBot="1" x14ac:dyDescent="0.4">
      <c r="B47" s="205"/>
      <c r="C47" s="8">
        <v>16</v>
      </c>
      <c r="D47" s="30"/>
      <c r="E47" s="152"/>
      <c r="F47" s="198"/>
      <c r="G47" s="198"/>
      <c r="H47" s="198"/>
      <c r="I47" s="198"/>
      <c r="J47" s="30"/>
      <c r="K47" s="109"/>
    </row>
    <row r="48" spans="2:11" s="179" customFormat="1" ht="15" thickBot="1" x14ac:dyDescent="0.4">
      <c r="B48" s="205"/>
      <c r="C48" s="8">
        <v>17</v>
      </c>
      <c r="D48" s="30"/>
      <c r="E48" s="152"/>
      <c r="F48" s="198"/>
      <c r="G48" s="198"/>
      <c r="H48" s="198"/>
      <c r="I48" s="198"/>
      <c r="J48" s="30"/>
      <c r="K48" s="109"/>
    </row>
    <row r="49" spans="2:11" s="179" customFormat="1" ht="15" thickBot="1" x14ac:dyDescent="0.4">
      <c r="B49" s="205"/>
      <c r="C49" s="8">
        <v>18</v>
      </c>
      <c r="D49" s="30"/>
      <c r="E49" s="152"/>
      <c r="F49" s="198"/>
      <c r="G49" s="198"/>
      <c r="H49" s="198"/>
      <c r="I49" s="198"/>
      <c r="J49" s="30"/>
      <c r="K49" s="109"/>
    </row>
    <row r="50" spans="2:11" s="179" customFormat="1" ht="15" thickBot="1" x14ac:dyDescent="0.4">
      <c r="B50" s="205"/>
      <c r="C50" s="8">
        <v>19</v>
      </c>
      <c r="D50" s="30"/>
      <c r="E50" s="152"/>
      <c r="F50" s="198"/>
      <c r="G50" s="198"/>
      <c r="H50" s="198"/>
      <c r="I50" s="198"/>
      <c r="J50" s="30"/>
      <c r="K50" s="109"/>
    </row>
    <row r="51" spans="2:11" ht="15" thickBot="1" x14ac:dyDescent="0.4">
      <c r="B51" s="206"/>
      <c r="C51" s="2"/>
      <c r="D51" s="40" t="s">
        <v>764</v>
      </c>
      <c r="E51" s="40"/>
      <c r="F51" s="133">
        <f>SUM(F32:F50)</f>
        <v>5124777545.7700005</v>
      </c>
      <c r="G51" s="133">
        <f>SUM(G32:G50)</f>
        <v>7840955393.7700005</v>
      </c>
      <c r="H51" s="133">
        <f>SUM(H32:H50)</f>
        <v>7775515928</v>
      </c>
      <c r="I51" s="133">
        <f>SUM(I32:I50)</f>
        <v>7682367336.000001</v>
      </c>
      <c r="J51" s="30"/>
      <c r="K51" s="113"/>
    </row>
    <row r="52" spans="2:11" ht="15" thickBot="1" x14ac:dyDescent="0.4">
      <c r="B52" s="47"/>
      <c r="C52" s="90"/>
      <c r="D52" s="990" t="s">
        <v>874</v>
      </c>
      <c r="E52" s="991"/>
      <c r="F52" s="991"/>
      <c r="G52" s="991"/>
      <c r="H52" s="991"/>
      <c r="I52" s="991"/>
      <c r="J52" s="991"/>
      <c r="K52" s="992"/>
    </row>
    <row r="53" spans="2:11" ht="36" customHeight="1" thickBot="1" x14ac:dyDescent="0.4">
      <c r="B53" s="70" t="s">
        <v>671</v>
      </c>
      <c r="C53" s="104"/>
      <c r="D53" s="990" t="s">
        <v>875</v>
      </c>
      <c r="E53" s="991"/>
      <c r="F53" s="991"/>
      <c r="G53" s="991"/>
      <c r="H53" s="991"/>
      <c r="I53" s="991"/>
      <c r="J53" s="991"/>
      <c r="K53" s="992"/>
    </row>
    <row r="54" spans="2:11" ht="21.5" thickBot="1" x14ac:dyDescent="0.4">
      <c r="B54" s="70" t="s">
        <v>673</v>
      </c>
      <c r="C54" s="104"/>
      <c r="D54" s="990" t="s">
        <v>876</v>
      </c>
      <c r="E54" s="991"/>
      <c r="F54" s="991"/>
      <c r="G54" s="991"/>
      <c r="H54" s="991"/>
      <c r="I54" s="991"/>
      <c r="J54" s="991"/>
      <c r="K54" s="992"/>
    </row>
    <row r="55" spans="2:11" ht="15" thickBot="1" x14ac:dyDescent="0.4">
      <c r="B55" s="1"/>
      <c r="C55" s="73"/>
      <c r="D55" s="5"/>
      <c r="E55" s="5"/>
      <c r="F55" s="5"/>
      <c r="G55" s="5"/>
      <c r="H55" s="5"/>
      <c r="I55" s="5"/>
      <c r="J55" s="5"/>
      <c r="K55" s="5"/>
    </row>
    <row r="56" spans="2:11" ht="24" customHeight="1" thickBot="1" x14ac:dyDescent="0.4">
      <c r="B56" s="996" t="s">
        <v>675</v>
      </c>
      <c r="C56" s="997"/>
      <c r="D56" s="997"/>
      <c r="E56" s="998"/>
      <c r="F56" s="5"/>
      <c r="G56" s="5"/>
      <c r="H56" s="5"/>
      <c r="I56" s="5"/>
      <c r="J56" s="5"/>
      <c r="K56" s="5"/>
    </row>
    <row r="57" spans="2:11" ht="15" thickBot="1" x14ac:dyDescent="0.4">
      <c r="B57" s="987">
        <v>1</v>
      </c>
      <c r="C57" s="91"/>
      <c r="D57" s="48" t="s">
        <v>676</v>
      </c>
      <c r="E57" s="504" t="s">
        <v>1949</v>
      </c>
      <c r="F57" s="5"/>
      <c r="G57" s="5"/>
      <c r="H57" s="5"/>
      <c r="I57" s="5"/>
      <c r="J57" s="5"/>
      <c r="K57" s="5"/>
    </row>
    <row r="58" spans="2:11" ht="36.5" thickBot="1" x14ac:dyDescent="0.4">
      <c r="B58" s="988"/>
      <c r="C58" s="91"/>
      <c r="D58" s="40" t="s">
        <v>525</v>
      </c>
      <c r="E58" s="504" t="s">
        <v>1937</v>
      </c>
      <c r="F58" s="5"/>
      <c r="G58" s="5"/>
      <c r="H58" s="5"/>
      <c r="I58" s="5"/>
      <c r="J58" s="5"/>
      <c r="K58" s="5"/>
    </row>
    <row r="59" spans="2:11" ht="24.5" thickBot="1" x14ac:dyDescent="0.4">
      <c r="B59" s="988"/>
      <c r="C59" s="91"/>
      <c r="D59" s="40" t="s">
        <v>677</v>
      </c>
      <c r="E59" s="504" t="s">
        <v>1938</v>
      </c>
      <c r="F59" s="5"/>
      <c r="G59" s="5"/>
      <c r="H59" s="5"/>
      <c r="I59" s="5"/>
      <c r="J59" s="5"/>
      <c r="K59" s="5"/>
    </row>
    <row r="60" spans="2:11" ht="24.5" thickBot="1" x14ac:dyDescent="0.4">
      <c r="B60" s="988"/>
      <c r="C60" s="91"/>
      <c r="D60" s="40" t="s">
        <v>527</v>
      </c>
      <c r="E60" s="504" t="s">
        <v>1950</v>
      </c>
      <c r="F60" s="5"/>
      <c r="G60" s="5"/>
      <c r="H60" s="5"/>
      <c r="I60" s="5"/>
      <c r="J60" s="5"/>
      <c r="K60" s="5"/>
    </row>
    <row r="61" spans="2:11" ht="29.5" thickBot="1" x14ac:dyDescent="0.4">
      <c r="B61" s="988"/>
      <c r="C61" s="91"/>
      <c r="D61" s="40" t="s">
        <v>529</v>
      </c>
      <c r="E61" s="505" t="s">
        <v>1940</v>
      </c>
      <c r="F61" s="5"/>
      <c r="G61" s="5"/>
      <c r="H61" s="5"/>
      <c r="I61" s="5"/>
      <c r="J61" s="5"/>
      <c r="K61" s="5"/>
    </row>
    <row r="62" spans="2:11" ht="15" thickBot="1" x14ac:dyDescent="0.4">
      <c r="B62" s="988"/>
      <c r="C62" s="91"/>
      <c r="D62" s="40" t="s">
        <v>531</v>
      </c>
      <c r="E62" s="504">
        <v>3138363436</v>
      </c>
      <c r="F62" s="5"/>
      <c r="G62" s="5"/>
      <c r="H62" s="5"/>
      <c r="I62" s="5"/>
      <c r="J62" s="5"/>
      <c r="K62" s="5"/>
    </row>
    <row r="63" spans="2:11" ht="15" thickBot="1" x14ac:dyDescent="0.4">
      <c r="B63" s="989"/>
      <c r="C63" s="2"/>
      <c r="D63" s="40" t="s">
        <v>678</v>
      </c>
      <c r="E63" s="504" t="s">
        <v>1951</v>
      </c>
      <c r="F63" s="5"/>
      <c r="G63" s="5"/>
      <c r="H63" s="5"/>
      <c r="I63" s="5"/>
      <c r="J63" s="5"/>
      <c r="K63" s="5"/>
    </row>
    <row r="64" spans="2:11" ht="15" thickBot="1" x14ac:dyDescent="0.4">
      <c r="B64" s="1"/>
      <c r="C64" s="73"/>
      <c r="D64" s="5"/>
      <c r="E64" s="5"/>
      <c r="F64" s="5"/>
      <c r="G64" s="5"/>
      <c r="H64" s="5"/>
      <c r="I64" s="5"/>
      <c r="J64" s="5"/>
      <c r="K64" s="5"/>
    </row>
    <row r="65" spans="2:11" ht="15" thickBot="1" x14ac:dyDescent="0.4">
      <c r="B65" s="996" t="s">
        <v>679</v>
      </c>
      <c r="C65" s="997"/>
      <c r="D65" s="997"/>
      <c r="E65" s="998"/>
      <c r="F65" s="5"/>
      <c r="G65" s="5"/>
      <c r="H65" s="5"/>
      <c r="I65" s="5"/>
      <c r="J65" s="5"/>
      <c r="K65" s="5"/>
    </row>
    <row r="66" spans="2:11" ht="15" thickBot="1" x14ac:dyDescent="0.4">
      <c r="B66" s="987">
        <v>1</v>
      </c>
      <c r="C66" s="91"/>
      <c r="D66" s="48" t="s">
        <v>676</v>
      </c>
      <c r="E66" s="207" t="s">
        <v>680</v>
      </c>
      <c r="F66" s="5"/>
      <c r="G66" s="5"/>
      <c r="H66" s="5"/>
      <c r="I66" s="5"/>
      <c r="J66" s="5"/>
      <c r="K66" s="5"/>
    </row>
    <row r="67" spans="2:11" ht="15" thickBot="1" x14ac:dyDescent="0.4">
      <c r="B67" s="988"/>
      <c r="C67" s="91"/>
      <c r="D67" s="40" t="s">
        <v>525</v>
      </c>
      <c r="E67" s="207" t="s">
        <v>681</v>
      </c>
      <c r="F67" s="5"/>
      <c r="G67" s="5"/>
      <c r="H67" s="5"/>
      <c r="I67" s="5"/>
      <c r="J67" s="5"/>
      <c r="K67" s="5"/>
    </row>
    <row r="68" spans="2:11" ht="15" thickBot="1" x14ac:dyDescent="0.4">
      <c r="B68" s="988"/>
      <c r="C68" s="91"/>
      <c r="D68" s="40" t="s">
        <v>677</v>
      </c>
      <c r="E68" s="224"/>
      <c r="F68" s="5"/>
      <c r="G68" s="5"/>
      <c r="H68" s="5"/>
      <c r="I68" s="5"/>
      <c r="J68" s="5"/>
      <c r="K68" s="5"/>
    </row>
    <row r="69" spans="2:11" ht="15" thickBot="1" x14ac:dyDescent="0.4">
      <c r="B69" s="988"/>
      <c r="C69" s="91"/>
      <c r="D69" s="40" t="s">
        <v>527</v>
      </c>
      <c r="E69" s="224"/>
      <c r="F69" s="5"/>
      <c r="G69" s="5"/>
      <c r="H69" s="5"/>
      <c r="I69" s="5"/>
      <c r="J69" s="5"/>
      <c r="K69" s="5"/>
    </row>
    <row r="70" spans="2:11" ht="15" thickBot="1" x14ac:dyDescent="0.4">
      <c r="B70" s="988"/>
      <c r="C70" s="91"/>
      <c r="D70" s="40" t="s">
        <v>529</v>
      </c>
      <c r="E70" s="224"/>
      <c r="F70" s="5"/>
      <c r="G70" s="5"/>
      <c r="H70" s="5"/>
      <c r="I70" s="5"/>
      <c r="J70" s="5"/>
      <c r="K70" s="5"/>
    </row>
    <row r="71" spans="2:11" ht="15" thickBot="1" x14ac:dyDescent="0.4">
      <c r="B71" s="988"/>
      <c r="C71" s="91"/>
      <c r="D71" s="40" t="s">
        <v>531</v>
      </c>
      <c r="E71" s="224"/>
      <c r="F71" s="5"/>
      <c r="G71" s="5"/>
      <c r="H71" s="5"/>
      <c r="I71" s="5"/>
      <c r="J71" s="5"/>
      <c r="K71" s="5"/>
    </row>
    <row r="72" spans="2:11" ht="15" thickBot="1" x14ac:dyDescent="0.4">
      <c r="B72" s="989"/>
      <c r="C72" s="2"/>
      <c r="D72" s="40" t="s">
        <v>678</v>
      </c>
      <c r="E72" s="224"/>
      <c r="F72" s="5"/>
      <c r="G72" s="5"/>
      <c r="H72" s="5"/>
      <c r="I72" s="5"/>
      <c r="J72" s="5"/>
      <c r="K72" s="5"/>
    </row>
    <row r="73" spans="2:11" ht="15" thickBot="1" x14ac:dyDescent="0.4">
      <c r="B73" s="1"/>
      <c r="C73" s="73"/>
      <c r="D73" s="5"/>
      <c r="E73" s="5"/>
      <c r="F73" s="5"/>
      <c r="G73" s="5"/>
      <c r="H73" s="5"/>
      <c r="I73" s="5"/>
      <c r="J73" s="5"/>
      <c r="K73" s="5"/>
    </row>
    <row r="74" spans="2:11" ht="15" thickBot="1" x14ac:dyDescent="0.4">
      <c r="B74" s="996" t="s">
        <v>682</v>
      </c>
      <c r="C74" s="997"/>
      <c r="D74" s="997"/>
      <c r="E74" s="997"/>
      <c r="F74" s="998"/>
      <c r="G74" s="5"/>
      <c r="H74" s="5"/>
      <c r="I74" s="5"/>
      <c r="J74" s="5"/>
      <c r="K74" s="5"/>
    </row>
    <row r="75" spans="2:11" ht="24.5" thickBot="1" x14ac:dyDescent="0.4">
      <c r="B75" s="47" t="s">
        <v>683</v>
      </c>
      <c r="C75" s="40" t="s">
        <v>684</v>
      </c>
      <c r="D75" s="40" t="s">
        <v>685</v>
      </c>
      <c r="E75" s="40" t="s">
        <v>686</v>
      </c>
      <c r="F75" s="5"/>
      <c r="G75" s="5"/>
      <c r="H75" s="5"/>
      <c r="I75" s="5"/>
      <c r="J75" s="5"/>
    </row>
    <row r="76" spans="2:11" ht="84.5" thickBot="1" x14ac:dyDescent="0.4">
      <c r="B76" s="49">
        <v>42401</v>
      </c>
      <c r="C76" s="40">
        <v>0.01</v>
      </c>
      <c r="D76" s="67" t="s">
        <v>877</v>
      </c>
      <c r="E76" s="40"/>
      <c r="F76" s="5"/>
      <c r="G76" s="5"/>
      <c r="H76" s="5"/>
      <c r="I76" s="5"/>
      <c r="J76" s="5"/>
    </row>
    <row r="77" spans="2:11" ht="15" thickBot="1" x14ac:dyDescent="0.4">
      <c r="B77" s="1"/>
      <c r="C77" s="73"/>
      <c r="D77" s="5"/>
      <c r="E77" s="5"/>
      <c r="F77" s="5"/>
      <c r="G77" s="5"/>
      <c r="H77" s="5"/>
      <c r="I77" s="5"/>
      <c r="J77" s="5"/>
      <c r="K77" s="5"/>
    </row>
    <row r="78" spans="2:11" ht="15" thickBot="1" x14ac:dyDescent="0.4">
      <c r="B78" s="4" t="s">
        <v>593</v>
      </c>
      <c r="C78" s="93"/>
      <c r="D78" s="5"/>
      <c r="E78" s="5"/>
      <c r="F78" s="5"/>
      <c r="G78" s="5"/>
      <c r="H78" s="5"/>
      <c r="I78" s="5"/>
      <c r="J78" s="5"/>
      <c r="K78" s="5"/>
    </row>
    <row r="79" spans="2:11" x14ac:dyDescent="0.35">
      <c r="B79" s="1023"/>
      <c r="C79" s="1024"/>
      <c r="D79" s="1024"/>
      <c r="E79" s="1024"/>
      <c r="F79" s="1024"/>
      <c r="G79" s="1024"/>
      <c r="H79" s="1024"/>
      <c r="I79" s="1024"/>
      <c r="J79" s="1024"/>
      <c r="K79" s="5"/>
    </row>
    <row r="80" spans="2:11" ht="15" thickBot="1" x14ac:dyDescent="0.4">
      <c r="B80" s="1023"/>
      <c r="C80" s="1024"/>
      <c r="D80" s="1024"/>
      <c r="E80" s="1024"/>
      <c r="F80" s="1024"/>
      <c r="G80" s="1024"/>
      <c r="H80" s="1024"/>
      <c r="I80" s="1024"/>
      <c r="J80" s="1024"/>
      <c r="K80" s="5"/>
    </row>
    <row r="81" spans="2:11" ht="15" thickBot="1" x14ac:dyDescent="0.4">
      <c r="B81" s="996" t="s">
        <v>688</v>
      </c>
      <c r="C81" s="997"/>
      <c r="D81" s="998"/>
      <c r="E81" s="5"/>
      <c r="F81" s="5"/>
      <c r="G81" s="5"/>
      <c r="H81" s="5"/>
      <c r="I81" s="5"/>
      <c r="J81" s="5"/>
      <c r="K81" s="5"/>
    </row>
    <row r="82" spans="2:11" ht="108.5" thickBot="1" x14ac:dyDescent="0.4">
      <c r="B82" s="47" t="s">
        <v>689</v>
      </c>
      <c r="C82" s="2"/>
      <c r="D82" s="40" t="s">
        <v>878</v>
      </c>
      <c r="E82" s="5"/>
      <c r="F82" s="5"/>
      <c r="G82" s="5"/>
      <c r="H82" s="5"/>
      <c r="I82" s="5"/>
      <c r="J82" s="5"/>
      <c r="K82" s="5"/>
    </row>
    <row r="83" spans="2:11" x14ac:dyDescent="0.35">
      <c r="B83" s="987" t="s">
        <v>691</v>
      </c>
      <c r="C83" s="91"/>
      <c r="D83" s="53" t="s">
        <v>692</v>
      </c>
      <c r="E83" s="5"/>
      <c r="F83" s="5"/>
      <c r="G83" s="5"/>
      <c r="H83" s="5"/>
      <c r="I83" s="5"/>
      <c r="J83" s="5"/>
      <c r="K83" s="5"/>
    </row>
    <row r="84" spans="2:11" ht="60" x14ac:dyDescent="0.35">
      <c r="B84" s="988"/>
      <c r="C84" s="91"/>
      <c r="D84" s="46" t="s">
        <v>879</v>
      </c>
      <c r="E84" s="5"/>
      <c r="F84" s="5"/>
      <c r="G84" s="5"/>
      <c r="H84" s="5"/>
      <c r="I84" s="5"/>
      <c r="J84" s="5"/>
      <c r="K84" s="5"/>
    </row>
    <row r="85" spans="2:11" ht="48" x14ac:dyDescent="0.35">
      <c r="B85" s="988"/>
      <c r="C85" s="91"/>
      <c r="D85" s="46" t="s">
        <v>880</v>
      </c>
      <c r="E85" s="5"/>
      <c r="F85" s="5"/>
      <c r="G85" s="5"/>
      <c r="H85" s="5"/>
      <c r="I85" s="5"/>
      <c r="J85" s="5"/>
      <c r="K85" s="5"/>
    </row>
    <row r="86" spans="2:11" x14ac:dyDescent="0.35">
      <c r="B86" s="988"/>
      <c r="C86" s="91"/>
      <c r="D86" s="53" t="s">
        <v>881</v>
      </c>
      <c r="E86" s="5"/>
      <c r="F86" s="5"/>
      <c r="G86" s="5"/>
      <c r="H86" s="5"/>
      <c r="I86" s="5"/>
      <c r="J86" s="5"/>
      <c r="K86" s="5"/>
    </row>
    <row r="87" spans="2:11" x14ac:dyDescent="0.35">
      <c r="B87" s="988"/>
      <c r="C87" s="91"/>
      <c r="D87" s="46" t="s">
        <v>696</v>
      </c>
      <c r="E87" s="5"/>
      <c r="F87" s="5"/>
      <c r="G87" s="5"/>
      <c r="H87" s="5"/>
      <c r="I87" s="5"/>
      <c r="J87" s="5"/>
      <c r="K87" s="5"/>
    </row>
    <row r="88" spans="2:11" x14ac:dyDescent="0.35">
      <c r="B88" s="988"/>
      <c r="C88" s="91"/>
      <c r="D88" s="46" t="s">
        <v>800</v>
      </c>
      <c r="E88" s="5"/>
      <c r="F88" s="5"/>
      <c r="G88" s="5"/>
      <c r="H88" s="5"/>
      <c r="I88" s="5"/>
      <c r="J88" s="5"/>
      <c r="K88" s="5"/>
    </row>
    <row r="89" spans="2:11" ht="15" thickBot="1" x14ac:dyDescent="0.4">
      <c r="B89" s="989"/>
      <c r="C89" s="2"/>
      <c r="D89" s="40" t="s">
        <v>882</v>
      </c>
      <c r="E89" s="5"/>
      <c r="F89" s="5"/>
      <c r="G89" s="5"/>
      <c r="H89" s="5"/>
      <c r="I89" s="5"/>
      <c r="J89" s="5"/>
      <c r="K89" s="5"/>
    </row>
    <row r="90" spans="2:11" ht="24.5" thickBot="1" x14ac:dyDescent="0.4">
      <c r="B90" s="47" t="s">
        <v>704</v>
      </c>
      <c r="C90" s="2"/>
      <c r="D90" s="40"/>
      <c r="E90" s="5"/>
      <c r="F90" s="5"/>
      <c r="G90" s="5"/>
      <c r="H90" s="5"/>
      <c r="I90" s="5"/>
      <c r="J90" s="5"/>
      <c r="K90" s="5"/>
    </row>
    <row r="91" spans="2:11" ht="132" x14ac:dyDescent="0.35">
      <c r="B91" s="987" t="s">
        <v>705</v>
      </c>
      <c r="C91" s="91"/>
      <c r="D91" s="46" t="s">
        <v>883</v>
      </c>
      <c r="E91" s="5"/>
      <c r="F91" s="5"/>
      <c r="G91" s="5"/>
      <c r="H91" s="5"/>
      <c r="I91" s="5"/>
      <c r="J91" s="5"/>
      <c r="K91" s="5"/>
    </row>
    <row r="92" spans="2:11" ht="108.5" thickBot="1" x14ac:dyDescent="0.4">
      <c r="B92" s="989"/>
      <c r="C92" s="2"/>
      <c r="D92" s="40" t="s">
        <v>884</v>
      </c>
      <c r="E92" s="5"/>
      <c r="F92" s="5"/>
      <c r="G92" s="5"/>
      <c r="H92" s="5"/>
      <c r="I92" s="5"/>
      <c r="J92" s="5"/>
      <c r="K92" s="5"/>
    </row>
    <row r="93" spans="2:11" ht="29.5" customHeight="1" x14ac:dyDescent="0.35">
      <c r="B93" s="987" t="s">
        <v>722</v>
      </c>
      <c r="C93" s="91"/>
      <c r="D93" s="46" t="s">
        <v>723</v>
      </c>
      <c r="E93" s="5"/>
      <c r="F93" s="5"/>
      <c r="G93" s="5"/>
      <c r="H93" s="5"/>
      <c r="I93" s="5"/>
      <c r="J93" s="5"/>
      <c r="K93" s="5"/>
    </row>
    <row r="94" spans="2:11" ht="49" x14ac:dyDescent="0.35">
      <c r="B94" s="988"/>
      <c r="C94" s="91"/>
      <c r="D94" s="46" t="s">
        <v>885</v>
      </c>
      <c r="E94" s="5"/>
      <c r="F94" s="5"/>
      <c r="G94" s="5"/>
      <c r="H94" s="5"/>
      <c r="I94" s="5"/>
      <c r="J94" s="5"/>
      <c r="K94" s="5"/>
    </row>
    <row r="95" spans="2:11" ht="37" x14ac:dyDescent="0.35">
      <c r="B95" s="988"/>
      <c r="C95" s="91"/>
      <c r="D95" s="46" t="s">
        <v>886</v>
      </c>
      <c r="E95" s="5"/>
      <c r="F95" s="5"/>
      <c r="G95" s="5"/>
      <c r="H95" s="5"/>
      <c r="I95" s="5"/>
      <c r="J95" s="5"/>
      <c r="K95" s="5"/>
    </row>
    <row r="96" spans="2:11" ht="25" x14ac:dyDescent="0.35">
      <c r="B96" s="988"/>
      <c r="C96" s="91"/>
      <c r="D96" s="46" t="s">
        <v>887</v>
      </c>
      <c r="E96" s="5"/>
      <c r="F96" s="5"/>
      <c r="G96" s="5"/>
      <c r="H96" s="5"/>
      <c r="I96" s="5"/>
      <c r="J96" s="5"/>
      <c r="K96" s="5"/>
    </row>
    <row r="97" spans="2:11" ht="25" x14ac:dyDescent="0.35">
      <c r="B97" s="988"/>
      <c r="C97" s="91"/>
      <c r="D97" s="46" t="s">
        <v>888</v>
      </c>
      <c r="E97" s="5"/>
      <c r="F97" s="5"/>
      <c r="G97" s="5"/>
      <c r="H97" s="5"/>
      <c r="I97" s="5"/>
      <c r="J97" s="5"/>
      <c r="K97" s="5"/>
    </row>
    <row r="98" spans="2:11" x14ac:dyDescent="0.35">
      <c r="B98" s="988"/>
      <c r="C98" s="91"/>
      <c r="D98" s="46" t="s">
        <v>889</v>
      </c>
      <c r="E98" s="5"/>
      <c r="F98" s="5"/>
      <c r="G98" s="5"/>
      <c r="H98" s="5"/>
      <c r="I98" s="5"/>
      <c r="J98" s="5"/>
      <c r="K98" s="5"/>
    </row>
    <row r="99" spans="2:11" x14ac:dyDescent="0.35">
      <c r="B99" s="988"/>
      <c r="C99" s="91"/>
      <c r="D99" s="46" t="s">
        <v>890</v>
      </c>
      <c r="E99" s="5"/>
      <c r="F99" s="5"/>
      <c r="G99" s="5"/>
      <c r="H99" s="5"/>
      <c r="I99" s="5"/>
      <c r="J99" s="5"/>
      <c r="K99" s="5"/>
    </row>
    <row r="100" spans="2:11" x14ac:dyDescent="0.35">
      <c r="B100" s="988"/>
      <c r="C100" s="91"/>
      <c r="D100" s="46" t="s">
        <v>891</v>
      </c>
      <c r="E100" s="5"/>
      <c r="F100" s="5"/>
      <c r="G100" s="5"/>
      <c r="H100" s="5"/>
      <c r="I100" s="5"/>
      <c r="J100" s="5"/>
      <c r="K100" s="5"/>
    </row>
    <row r="101" spans="2:11" x14ac:dyDescent="0.35">
      <c r="B101" s="988"/>
      <c r="C101" s="91"/>
      <c r="D101" s="46" t="s">
        <v>731</v>
      </c>
      <c r="E101" s="5"/>
      <c r="F101" s="5"/>
      <c r="G101" s="5"/>
      <c r="H101" s="5"/>
      <c r="I101" s="5"/>
      <c r="J101" s="5"/>
      <c r="K101" s="5"/>
    </row>
    <row r="102" spans="2:11" ht="72" x14ac:dyDescent="0.35">
      <c r="B102" s="988"/>
      <c r="C102" s="91"/>
      <c r="D102" s="54" t="s">
        <v>892</v>
      </c>
      <c r="E102" s="5"/>
      <c r="F102" s="5"/>
      <c r="G102" s="5"/>
      <c r="H102" s="5"/>
      <c r="I102" s="5"/>
      <c r="J102" s="5"/>
      <c r="K102" s="5"/>
    </row>
    <row r="103" spans="2:11" ht="24" x14ac:dyDescent="0.35">
      <c r="B103" s="988"/>
      <c r="C103" s="91"/>
      <c r="D103" s="53" t="s">
        <v>893</v>
      </c>
      <c r="E103" s="5"/>
      <c r="F103" s="5"/>
      <c r="G103" s="5"/>
      <c r="H103" s="5"/>
      <c r="I103" s="5"/>
      <c r="J103" s="5"/>
      <c r="K103" s="5"/>
    </row>
    <row r="104" spans="2:11" x14ac:dyDescent="0.35">
      <c r="B104" s="988"/>
      <c r="C104" s="91"/>
      <c r="D104" s="16"/>
      <c r="E104" s="5"/>
      <c r="F104" s="5"/>
      <c r="G104" s="5"/>
      <c r="H104" s="5"/>
      <c r="I104" s="5"/>
      <c r="J104" s="5"/>
      <c r="K104" s="5"/>
    </row>
    <row r="105" spans="2:11" x14ac:dyDescent="0.35">
      <c r="B105" s="988"/>
      <c r="C105" s="91"/>
      <c r="D105" s="46" t="s">
        <v>723</v>
      </c>
      <c r="E105" s="5"/>
      <c r="F105" s="5"/>
      <c r="G105" s="5"/>
      <c r="H105" s="5"/>
      <c r="I105" s="5"/>
      <c r="J105" s="5"/>
      <c r="K105" s="5"/>
    </row>
    <row r="106" spans="2:11" ht="37" x14ac:dyDescent="0.35">
      <c r="B106" s="988"/>
      <c r="C106" s="91"/>
      <c r="D106" s="46" t="s">
        <v>886</v>
      </c>
      <c r="E106" s="5"/>
      <c r="F106" s="5"/>
      <c r="G106" s="5"/>
      <c r="H106" s="5"/>
      <c r="I106" s="5"/>
      <c r="J106" s="5"/>
      <c r="K106" s="5"/>
    </row>
    <row r="107" spans="2:11" ht="25" x14ac:dyDescent="0.35">
      <c r="B107" s="988"/>
      <c r="C107" s="91"/>
      <c r="D107" s="46" t="s">
        <v>894</v>
      </c>
      <c r="E107" s="5"/>
      <c r="F107" s="5"/>
      <c r="G107" s="5"/>
      <c r="H107" s="5"/>
      <c r="I107" s="5"/>
      <c r="J107" s="5"/>
      <c r="K107" s="5"/>
    </row>
    <row r="108" spans="2:11" x14ac:dyDescent="0.35">
      <c r="B108" s="988"/>
      <c r="C108" s="91"/>
      <c r="D108" s="46" t="s">
        <v>895</v>
      </c>
      <c r="E108" s="5"/>
      <c r="F108" s="5"/>
      <c r="G108" s="5"/>
      <c r="H108" s="5"/>
      <c r="I108" s="5"/>
      <c r="J108" s="5"/>
      <c r="K108" s="5"/>
    </row>
    <row r="109" spans="2:11" x14ac:dyDescent="0.35">
      <c r="B109" s="988"/>
      <c r="C109" s="91"/>
      <c r="D109" s="53" t="s">
        <v>896</v>
      </c>
      <c r="E109" s="5"/>
      <c r="F109" s="5"/>
      <c r="G109" s="5"/>
      <c r="H109" s="5"/>
      <c r="I109" s="5"/>
      <c r="J109" s="5"/>
      <c r="K109" s="5"/>
    </row>
    <row r="110" spans="2:11" x14ac:dyDescent="0.35">
      <c r="B110" s="988"/>
      <c r="C110" s="91"/>
      <c r="D110" s="16"/>
      <c r="E110" s="5"/>
      <c r="F110" s="5"/>
      <c r="G110" s="5"/>
      <c r="H110" s="5"/>
      <c r="I110" s="5"/>
      <c r="J110" s="5"/>
      <c r="K110" s="5"/>
    </row>
    <row r="111" spans="2:11" x14ac:dyDescent="0.35">
      <c r="B111" s="988"/>
      <c r="C111" s="91"/>
      <c r="D111" s="46" t="s">
        <v>723</v>
      </c>
      <c r="E111" s="5"/>
      <c r="F111" s="5"/>
      <c r="G111" s="5"/>
      <c r="H111" s="5"/>
      <c r="I111" s="5"/>
      <c r="J111" s="5"/>
      <c r="K111" s="5"/>
    </row>
    <row r="112" spans="2:11" ht="25" x14ac:dyDescent="0.35">
      <c r="B112" s="988"/>
      <c r="C112" s="91"/>
      <c r="D112" s="46" t="s">
        <v>887</v>
      </c>
      <c r="E112" s="5"/>
      <c r="F112" s="5"/>
      <c r="G112" s="5"/>
      <c r="H112" s="5"/>
      <c r="I112" s="5"/>
      <c r="J112" s="5"/>
      <c r="K112" s="5"/>
    </row>
    <row r="113" spans="2:11" ht="25" x14ac:dyDescent="0.35">
      <c r="B113" s="988"/>
      <c r="C113" s="91"/>
      <c r="D113" s="46" t="s">
        <v>897</v>
      </c>
      <c r="E113" s="5"/>
      <c r="F113" s="5"/>
      <c r="G113" s="5"/>
      <c r="H113" s="5"/>
      <c r="I113" s="5"/>
      <c r="J113" s="5"/>
      <c r="K113" s="5"/>
    </row>
    <row r="114" spans="2:11" x14ac:dyDescent="0.35">
      <c r="B114" s="988"/>
      <c r="C114" s="91"/>
      <c r="D114" s="46" t="s">
        <v>898</v>
      </c>
      <c r="E114" s="5"/>
      <c r="F114" s="5"/>
      <c r="G114" s="5"/>
      <c r="H114" s="5"/>
      <c r="I114" s="5"/>
      <c r="J114" s="5"/>
      <c r="K114" s="5"/>
    </row>
    <row r="115" spans="2:11" x14ac:dyDescent="0.35">
      <c r="B115" s="988"/>
      <c r="C115" s="91"/>
      <c r="D115" s="53" t="s">
        <v>899</v>
      </c>
      <c r="E115" s="5"/>
      <c r="F115" s="5"/>
      <c r="G115" s="5"/>
      <c r="H115" s="5"/>
      <c r="I115" s="5"/>
      <c r="J115" s="5"/>
      <c r="K115" s="5"/>
    </row>
    <row r="116" spans="2:11" x14ac:dyDescent="0.35">
      <c r="B116" s="988"/>
      <c r="C116" s="91"/>
      <c r="D116" s="16"/>
      <c r="E116" s="5"/>
      <c r="F116" s="5"/>
      <c r="G116" s="5"/>
      <c r="H116" s="5"/>
      <c r="I116" s="5"/>
      <c r="J116" s="5"/>
      <c r="K116" s="5"/>
    </row>
    <row r="117" spans="2:11" x14ac:dyDescent="0.35">
      <c r="B117" s="988"/>
      <c r="C117" s="91"/>
      <c r="D117" s="46" t="s">
        <v>723</v>
      </c>
      <c r="E117" s="5"/>
      <c r="F117" s="5"/>
      <c r="G117" s="5"/>
      <c r="H117" s="5"/>
      <c r="I117" s="5"/>
      <c r="J117" s="5"/>
      <c r="K117" s="5"/>
    </row>
    <row r="118" spans="2:11" ht="25" x14ac:dyDescent="0.35">
      <c r="B118" s="988"/>
      <c r="C118" s="91"/>
      <c r="D118" s="46" t="s">
        <v>900</v>
      </c>
      <c r="E118" s="5"/>
      <c r="F118" s="5"/>
      <c r="G118" s="5"/>
      <c r="H118" s="5"/>
      <c r="I118" s="5"/>
      <c r="J118" s="5"/>
      <c r="K118" s="5"/>
    </row>
    <row r="119" spans="2:11" ht="25" x14ac:dyDescent="0.35">
      <c r="B119" s="988"/>
      <c r="C119" s="91"/>
      <c r="D119" s="46" t="s">
        <v>901</v>
      </c>
      <c r="E119" s="5"/>
      <c r="F119" s="5"/>
      <c r="G119" s="5"/>
      <c r="H119" s="5"/>
      <c r="I119" s="5"/>
      <c r="J119" s="5"/>
      <c r="K119" s="5"/>
    </row>
    <row r="120" spans="2:11" x14ac:dyDescent="0.35">
      <c r="B120" s="988"/>
      <c r="C120" s="91"/>
      <c r="D120" s="46" t="s">
        <v>902</v>
      </c>
      <c r="E120" s="5"/>
      <c r="F120" s="5"/>
      <c r="G120" s="5"/>
      <c r="H120" s="5"/>
      <c r="I120" s="5"/>
      <c r="J120" s="5"/>
      <c r="K120" s="5"/>
    </row>
    <row r="121" spans="2:11" x14ac:dyDescent="0.35">
      <c r="B121" s="988"/>
      <c r="C121" s="91"/>
      <c r="D121" s="53" t="s">
        <v>866</v>
      </c>
      <c r="E121" s="5"/>
      <c r="F121" s="5"/>
      <c r="G121" s="5"/>
      <c r="H121" s="5"/>
      <c r="I121" s="5"/>
      <c r="J121" s="5"/>
      <c r="K121" s="5"/>
    </row>
    <row r="122" spans="2:11" ht="36" x14ac:dyDescent="0.35">
      <c r="B122" s="988"/>
      <c r="C122" s="91"/>
      <c r="D122" s="53" t="s">
        <v>867</v>
      </c>
      <c r="E122" s="5"/>
      <c r="F122" s="5"/>
      <c r="G122" s="5"/>
      <c r="H122" s="5"/>
      <c r="I122" s="5"/>
      <c r="J122" s="5"/>
      <c r="K122" s="5"/>
    </row>
    <row r="123" spans="2:11" x14ac:dyDescent="0.35">
      <c r="B123" s="988"/>
      <c r="C123" s="91"/>
      <c r="D123" s="46" t="s">
        <v>903</v>
      </c>
      <c r="E123" s="5"/>
      <c r="F123" s="5"/>
      <c r="G123" s="5"/>
      <c r="H123" s="5"/>
      <c r="I123" s="5"/>
      <c r="J123" s="5"/>
      <c r="K123" s="5"/>
    </row>
    <row r="124" spans="2:11" x14ac:dyDescent="0.35">
      <c r="B124" s="988"/>
      <c r="C124" s="91"/>
      <c r="D124" s="46" t="s">
        <v>723</v>
      </c>
      <c r="E124" s="5"/>
      <c r="F124" s="5"/>
      <c r="G124" s="5"/>
      <c r="H124" s="5"/>
      <c r="I124" s="5"/>
      <c r="J124" s="5"/>
      <c r="K124" s="5"/>
    </row>
    <row r="125" spans="2:11" ht="37" x14ac:dyDescent="0.35">
      <c r="B125" s="988"/>
      <c r="C125" s="91"/>
      <c r="D125" s="46" t="s">
        <v>904</v>
      </c>
      <c r="E125" s="5"/>
      <c r="F125" s="5"/>
      <c r="G125" s="5"/>
      <c r="H125" s="5"/>
      <c r="I125" s="5"/>
      <c r="J125" s="5"/>
      <c r="K125" s="5"/>
    </row>
    <row r="126" spans="2:11" ht="37" x14ac:dyDescent="0.35">
      <c r="B126" s="988"/>
      <c r="C126" s="91"/>
      <c r="D126" s="46" t="s">
        <v>905</v>
      </c>
      <c r="E126" s="5"/>
      <c r="F126" s="5"/>
      <c r="G126" s="5"/>
      <c r="H126" s="5"/>
      <c r="I126" s="5"/>
      <c r="J126" s="5"/>
      <c r="K126" s="5"/>
    </row>
    <row r="127" spans="2:11" ht="37.5" thickBot="1" x14ac:dyDescent="0.4">
      <c r="B127" s="989"/>
      <c r="C127" s="2"/>
      <c r="D127" s="40" t="s">
        <v>906</v>
      </c>
      <c r="E127" s="5"/>
      <c r="F127" s="5"/>
      <c r="G127" s="5"/>
      <c r="H127" s="5"/>
      <c r="I127" s="5"/>
      <c r="J127" s="5"/>
      <c r="K127" s="5"/>
    </row>
  </sheetData>
  <sheetProtection insertRows="0"/>
  <mergeCells count="34">
    <mergeCell ref="H33:H38"/>
    <mergeCell ref="I33:I38"/>
    <mergeCell ref="J33:J38"/>
    <mergeCell ref="B93:B127"/>
    <mergeCell ref="B66:B72"/>
    <mergeCell ref="B74:F74"/>
    <mergeCell ref="D52:K52"/>
    <mergeCell ref="G33:G38"/>
    <mergeCell ref="B10:D10"/>
    <mergeCell ref="F10:S10"/>
    <mergeCell ref="F11:S11"/>
    <mergeCell ref="E12:R12"/>
    <mergeCell ref="E13:R13"/>
    <mergeCell ref="B15:B26"/>
    <mergeCell ref="B81:D81"/>
    <mergeCell ref="B83:B89"/>
    <mergeCell ref="B91:B92"/>
    <mergeCell ref="D15:K15"/>
    <mergeCell ref="D16:K16"/>
    <mergeCell ref="D28:K28"/>
    <mergeCell ref="B79:J80"/>
    <mergeCell ref="B57:B63"/>
    <mergeCell ref="B65:E65"/>
    <mergeCell ref="D29:K29"/>
    <mergeCell ref="D30:K30"/>
    <mergeCell ref="D53:K53"/>
    <mergeCell ref="D54:K54"/>
    <mergeCell ref="B56:E56"/>
    <mergeCell ref="F33:F38"/>
    <mergeCell ref="A1:P1"/>
    <mergeCell ref="A2:P2"/>
    <mergeCell ref="A3:P3"/>
    <mergeCell ref="A4:D4"/>
    <mergeCell ref="A5:P5"/>
  </mergeCells>
  <conditionalFormatting sqref="E12:R12">
    <cfRule type="expression" dxfId="105" priority="1">
      <formula>E11="SI SE REPORTA"</formula>
    </cfRule>
  </conditionalFormatting>
  <conditionalFormatting sqref="F10">
    <cfRule type="notContainsBlanks" dxfId="104" priority="4">
      <formula>LEN(TRIM(F10))&gt;0</formula>
    </cfRule>
  </conditionalFormatting>
  <conditionalFormatting sqref="F11:S11">
    <cfRule type="expression" dxfId="103" priority="2">
      <formula>E11="NO SE REPORTA"</formula>
    </cfRule>
    <cfRule type="expression" dxfId="102" priority="3">
      <formula>E10="NO APLICA"</formula>
    </cfRule>
  </conditionalFormatting>
  <dataValidations count="5">
    <dataValidation type="whole" operator="greaterThanOrEqual" allowBlank="1" showErrorMessage="1" errorTitle="ERROR" error="Escriba un número igual o mayor que 0" promptTitle="ERROR" prompt="Escriba un número igual o mayor que 0" sqref="E18:H23" xr:uid="{00000000-0002-0000-0C00-000000000000}">
      <formula1>0</formula1>
    </dataValidation>
    <dataValidation type="whole" operator="greaterThanOrEqual" allowBlank="1" showInputMessage="1" showErrorMessage="1" errorTitle="ERROR" error="Valor en PESOS (sin centavos)" sqref="G32:I50 F32:F33 F39:F50" xr:uid="{00000000-0002-0000-0C00-000001000000}">
      <formula1>0</formula1>
    </dataValidation>
    <dataValidation type="textLength" allowBlank="1" showInputMessage="1" showErrorMessage="1" errorTitle="ERROR" error="Escriba POMCA, PMM o PMA" promptTitle="ESCRIBA" prompt="POMCA, PMA o PMM" sqref="E32:E50" xr:uid="{00000000-0002-0000-0C00-000002000000}">
      <formula1>1</formula1>
      <formula2>5</formula2>
    </dataValidation>
    <dataValidation type="list" allowBlank="1" showInputMessage="1" showErrorMessage="1" sqref="E11" xr:uid="{00000000-0002-0000-0C00-000003000000}">
      <formula1>REPORTE</formula1>
    </dataValidation>
    <dataValidation type="list" allowBlank="1" showInputMessage="1" showErrorMessage="1" sqref="E10" xr:uid="{00000000-0002-0000-0C00-000004000000}">
      <formula1>SI</formula1>
    </dataValidation>
  </dataValidations>
  <hyperlinks>
    <hyperlink ref="B9" location="'ANEXO 3'!A1" display="VOLVER AL INDICE" xr:uid="{00000000-0004-0000-0C00-000000000000}"/>
    <hyperlink ref="E61" r:id="rId1" xr:uid="{00000000-0004-0000-0C00-000001000000}"/>
  </hyperlinks>
  <pageMargins left="0.25" right="0.25" top="0.75" bottom="0.75" header="0.3" footer="0.3"/>
  <pageSetup paperSize="178" orientation="landscape" horizontalDpi="1200" verticalDpi="120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7">
    <tabColor theme="2"/>
  </sheetPr>
  <dimension ref="A1:U101"/>
  <sheetViews>
    <sheetView topLeftCell="A16" workbookViewId="0">
      <selection sqref="A1:P1"/>
    </sheetView>
  </sheetViews>
  <sheetFormatPr baseColWidth="10" defaultColWidth="11.453125" defaultRowHeight="14.5" x14ac:dyDescent="0.35"/>
  <cols>
    <col min="1" max="1" width="1.81640625" customWidth="1"/>
    <col min="2" max="2" width="12.81640625" customWidth="1"/>
    <col min="3" max="3" width="5" style="84" bestFit="1" customWidth="1"/>
    <col min="4" max="4" width="34.81640625" customWidth="1"/>
    <col min="5" max="5" width="12.1796875" customWidth="1"/>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13</v>
      </c>
      <c r="B5" s="947"/>
      <c r="C5" s="947"/>
      <c r="D5" s="947"/>
      <c r="E5" s="947"/>
      <c r="F5" s="947"/>
      <c r="G5" s="947"/>
      <c r="H5" s="947"/>
      <c r="I5" s="947"/>
      <c r="J5" s="947"/>
      <c r="K5" s="947"/>
      <c r="L5" s="947"/>
      <c r="M5" s="947"/>
      <c r="N5" s="947"/>
      <c r="O5" s="947"/>
      <c r="P5" s="948"/>
    </row>
    <row r="6" spans="1:21" x14ac:dyDescent="0.35">
      <c r="B6" s="1" t="s">
        <v>626</v>
      </c>
      <c r="C6" s="73"/>
      <c r="D6" s="5"/>
      <c r="E6" s="71"/>
      <c r="F6" s="5" t="s">
        <v>627</v>
      </c>
      <c r="G6" s="5"/>
      <c r="H6" s="5"/>
      <c r="I6" s="5"/>
      <c r="J6" s="5"/>
      <c r="K6" s="5"/>
    </row>
    <row r="7" spans="1:21" ht="15" thickBot="1" x14ac:dyDescent="0.4">
      <c r="B7" s="72"/>
      <c r="C7" s="74"/>
      <c r="D7" s="5"/>
      <c r="E7" s="17"/>
      <c r="F7" s="5" t="s">
        <v>628</v>
      </c>
      <c r="G7" s="5"/>
      <c r="H7" s="5"/>
      <c r="I7" s="5"/>
      <c r="J7" s="5"/>
      <c r="K7" s="5"/>
    </row>
    <row r="8" spans="1:21" ht="15" thickBot="1" x14ac:dyDescent="0.4">
      <c r="B8" s="163" t="s">
        <v>629</v>
      </c>
      <c r="C8" s="200">
        <v>2024</v>
      </c>
      <c r="D8" s="204">
        <f>IF(E10="NO APLICA","NO APLICA",IF(E11="NO SE REPORTA","SIN INFORMACION",+E19))</f>
        <v>1</v>
      </c>
      <c r="E8" s="201"/>
      <c r="F8" s="5" t="s">
        <v>630</v>
      </c>
      <c r="G8" s="5"/>
      <c r="H8" s="5"/>
      <c r="I8" s="5"/>
      <c r="J8" s="5"/>
      <c r="K8" s="5"/>
    </row>
    <row r="9" spans="1:21" x14ac:dyDescent="0.35">
      <c r="B9" s="335" t="s">
        <v>631</v>
      </c>
      <c r="D9" s="5"/>
      <c r="E9" s="5"/>
      <c r="F9" s="5"/>
      <c r="G9" s="5"/>
      <c r="H9" s="5"/>
      <c r="I9" s="5"/>
      <c r="J9" s="5"/>
      <c r="K9" s="5"/>
    </row>
    <row r="10" spans="1:21" x14ac:dyDescent="0.35">
      <c r="B10" s="957" t="s">
        <v>632</v>
      </c>
      <c r="C10" s="957"/>
      <c r="D10" s="957"/>
      <c r="E10" s="338" t="s">
        <v>633</v>
      </c>
      <c r="F10" s="964"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65"/>
      <c r="H10" s="965"/>
      <c r="I10" s="965"/>
      <c r="J10" s="965"/>
      <c r="K10" s="965"/>
      <c r="L10" s="965"/>
      <c r="M10" s="965"/>
      <c r="N10" s="965"/>
      <c r="O10" s="965"/>
      <c r="P10" s="965"/>
      <c r="Q10" s="965"/>
      <c r="R10" s="965"/>
      <c r="S10" s="965"/>
      <c r="T10" s="5"/>
      <c r="U10" s="5"/>
    </row>
    <row r="11" spans="1:21" ht="14.5" customHeight="1" x14ac:dyDescent="0.35">
      <c r="B11" s="337"/>
      <c r="C11" s="85"/>
      <c r="D11" s="163" t="str">
        <f>IF(E10="SI APLICA","¿El indicador no se reporta por limitaciones de información disponible? ","")</f>
        <v xml:space="preserve">¿El indicador no se reporta por limitaciones de información disponible? </v>
      </c>
      <c r="E11" s="339" t="s">
        <v>634</v>
      </c>
      <c r="F11" s="958"/>
      <c r="G11" s="959"/>
      <c r="H11" s="959"/>
      <c r="I11" s="959"/>
      <c r="J11" s="959"/>
      <c r="K11" s="959"/>
      <c r="L11" s="959"/>
      <c r="M11" s="959"/>
      <c r="N11" s="959"/>
      <c r="O11" s="959"/>
      <c r="P11" s="959"/>
      <c r="Q11" s="959"/>
      <c r="R11" s="959"/>
      <c r="S11" s="959"/>
    </row>
    <row r="12" spans="1:21" ht="43" customHeight="1" x14ac:dyDescent="0.35">
      <c r="B12" s="335"/>
      <c r="C12" s="85"/>
      <c r="D12" s="163" t="str">
        <f>IF(E11="SI SE REPORTA","¿Qué programas o proyectos del Plan de Acción están asociados al indicador? ","")</f>
        <v xml:space="preserve">¿Qué programas o proyectos del Plan de Acción están asociados al indicador? </v>
      </c>
      <c r="E12" s="960" t="s">
        <v>2002</v>
      </c>
      <c r="F12" s="960"/>
      <c r="G12" s="960"/>
      <c r="H12" s="960"/>
      <c r="I12" s="960"/>
      <c r="J12" s="960"/>
      <c r="K12" s="960"/>
      <c r="L12" s="960"/>
      <c r="M12" s="960"/>
      <c r="N12" s="960"/>
      <c r="O12" s="960"/>
      <c r="P12" s="960"/>
      <c r="Q12" s="960"/>
      <c r="R12" s="960"/>
    </row>
    <row r="13" spans="1:21" ht="22" customHeight="1" x14ac:dyDescent="0.35">
      <c r="B13" s="335"/>
      <c r="C13" s="85"/>
      <c r="D13" s="163" t="s">
        <v>635</v>
      </c>
      <c r="E13" s="961"/>
      <c r="F13" s="962"/>
      <c r="G13" s="962"/>
      <c r="H13" s="962"/>
      <c r="I13" s="962"/>
      <c r="J13" s="962"/>
      <c r="K13" s="962"/>
      <c r="L13" s="962"/>
      <c r="M13" s="962"/>
      <c r="N13" s="962"/>
      <c r="O13" s="962"/>
      <c r="P13" s="962"/>
      <c r="Q13" s="962"/>
      <c r="R13" s="963"/>
    </row>
    <row r="14" spans="1:21" ht="7" customHeight="1" thickBot="1" x14ac:dyDescent="0.4">
      <c r="B14" s="335"/>
      <c r="D14" s="5"/>
      <c r="E14" s="5"/>
      <c r="F14" s="5"/>
      <c r="G14" s="5"/>
      <c r="H14" s="5"/>
      <c r="I14" s="5"/>
      <c r="J14" s="5"/>
      <c r="K14" s="5"/>
    </row>
    <row r="15" spans="1:21" ht="15.65" customHeight="1" thickTop="1" thickBot="1" x14ac:dyDescent="0.4">
      <c r="B15" s="1035" t="s">
        <v>636</v>
      </c>
      <c r="C15" s="86"/>
      <c r="D15" s="990" t="s">
        <v>637</v>
      </c>
      <c r="E15" s="991"/>
      <c r="F15" s="991"/>
      <c r="G15" s="991"/>
      <c r="H15" s="991"/>
      <c r="I15" s="992"/>
      <c r="J15" s="5"/>
      <c r="K15" s="5"/>
    </row>
    <row r="16" spans="1:21" ht="15" thickBot="1" x14ac:dyDescent="0.4">
      <c r="B16" s="1006"/>
      <c r="C16" s="91"/>
      <c r="D16" s="43" t="s">
        <v>763</v>
      </c>
      <c r="E16" s="523">
        <v>2024</v>
      </c>
      <c r="F16" s="523">
        <v>2025</v>
      </c>
      <c r="G16" s="523">
        <v>2026</v>
      </c>
      <c r="H16" s="523">
        <v>2027</v>
      </c>
      <c r="I16" s="244"/>
      <c r="J16" s="5"/>
      <c r="K16" s="5"/>
    </row>
    <row r="17" spans="2:11" ht="48.5" thickBot="1" x14ac:dyDescent="0.4">
      <c r="B17" s="1006"/>
      <c r="C17" s="91"/>
      <c r="D17" s="245" t="s">
        <v>907</v>
      </c>
      <c r="E17" s="511">
        <v>37</v>
      </c>
      <c r="F17" s="511"/>
      <c r="G17" s="511"/>
      <c r="H17" s="511"/>
      <c r="I17" s="242"/>
      <c r="J17" s="5"/>
      <c r="K17" s="5"/>
    </row>
    <row r="18" spans="2:11" ht="48.5" thickBot="1" x14ac:dyDescent="0.4">
      <c r="B18" s="1006"/>
      <c r="C18" s="91"/>
      <c r="D18" s="245" t="s">
        <v>908</v>
      </c>
      <c r="E18" s="511">
        <v>37</v>
      </c>
      <c r="F18" s="511"/>
      <c r="G18" s="511"/>
      <c r="H18" s="511"/>
      <c r="I18" s="242"/>
      <c r="J18" s="5"/>
      <c r="K18" s="5"/>
    </row>
    <row r="19" spans="2:11" ht="48.5" thickBot="1" x14ac:dyDescent="0.4">
      <c r="B19" s="1006"/>
      <c r="C19" s="91"/>
      <c r="D19" s="245" t="s">
        <v>909</v>
      </c>
      <c r="E19" s="532">
        <f>IFERROR(E18/E17,"N.A.")</f>
        <v>1</v>
      </c>
      <c r="F19" s="532" t="str">
        <f>IFERROR(F18/F17,"N.A.")</f>
        <v>N.A.</v>
      </c>
      <c r="G19" s="532" t="str">
        <f>IFERROR(G18/G17,"N.A.")</f>
        <v>N.A.</v>
      </c>
      <c r="H19" s="532" t="str">
        <f>IFERROR(H18/H17,"N.A.")</f>
        <v>N.A.</v>
      </c>
      <c r="I19" s="225"/>
      <c r="J19" s="5"/>
      <c r="K19" s="5"/>
    </row>
    <row r="20" spans="2:11" ht="15" thickBot="1" x14ac:dyDescent="0.4">
      <c r="B20" s="1006"/>
      <c r="C20" s="89"/>
      <c r="D20" s="978" t="s">
        <v>910</v>
      </c>
      <c r="E20" s="979"/>
      <c r="F20" s="979"/>
      <c r="G20" s="979"/>
      <c r="H20" s="979"/>
      <c r="I20" s="980"/>
      <c r="J20" s="5"/>
      <c r="K20" s="5"/>
    </row>
    <row r="21" spans="2:11" ht="21" customHeight="1" x14ac:dyDescent="0.35">
      <c r="B21" s="206"/>
      <c r="C21" s="1044" t="s">
        <v>585</v>
      </c>
      <c r="D21" s="1046" t="s">
        <v>911</v>
      </c>
      <c r="E21" s="1042" t="s">
        <v>912</v>
      </c>
      <c r="F21" s="1042" t="s">
        <v>913</v>
      </c>
      <c r="G21" s="1042" t="s">
        <v>593</v>
      </c>
      <c r="I21" s="21"/>
      <c r="J21" s="5"/>
      <c r="K21" s="5"/>
    </row>
    <row r="22" spans="2:11" ht="15" thickBot="1" x14ac:dyDescent="0.4">
      <c r="B22" s="206"/>
      <c r="C22" s="1045"/>
      <c r="D22" s="1047"/>
      <c r="E22" s="1043"/>
      <c r="F22" s="1043"/>
      <c r="G22" s="1043"/>
      <c r="I22" s="21"/>
      <c r="J22" s="5"/>
      <c r="K22" s="5"/>
    </row>
    <row r="23" spans="2:11" s="179" customFormat="1" ht="48.5" thickBot="1" x14ac:dyDescent="0.4">
      <c r="B23" s="205"/>
      <c r="C23" s="8">
        <v>1</v>
      </c>
      <c r="D23" s="29" t="s">
        <v>2409</v>
      </c>
      <c r="E23" s="584">
        <v>6</v>
      </c>
      <c r="F23" s="29" t="s">
        <v>2003</v>
      </c>
      <c r="G23" s="29"/>
      <c r="I23" s="19"/>
      <c r="J23" s="18"/>
      <c r="K23" s="18"/>
    </row>
    <row r="24" spans="2:11" s="179" customFormat="1" ht="74.5" customHeight="1" thickBot="1" x14ac:dyDescent="0.4">
      <c r="B24" s="205"/>
      <c r="C24" s="8">
        <v>2</v>
      </c>
      <c r="D24" s="29" t="s">
        <v>2410</v>
      </c>
      <c r="E24" s="584">
        <v>37</v>
      </c>
      <c r="F24" s="29" t="s">
        <v>2004</v>
      </c>
      <c r="G24" s="29" t="s">
        <v>2005</v>
      </c>
      <c r="I24" s="19"/>
      <c r="J24" s="18"/>
      <c r="K24" s="18"/>
    </row>
    <row r="25" spans="2:11" s="179" customFormat="1" ht="53.15" customHeight="1" thickBot="1" x14ac:dyDescent="0.4">
      <c r="B25" s="205"/>
      <c r="C25" s="8">
        <v>3</v>
      </c>
      <c r="D25" s="29" t="s">
        <v>2411</v>
      </c>
      <c r="E25" s="584">
        <v>18</v>
      </c>
      <c r="F25" s="585" t="s">
        <v>2412</v>
      </c>
      <c r="G25" s="29"/>
      <c r="H25" s="247"/>
      <c r="I25" s="19"/>
      <c r="J25" s="18"/>
      <c r="K25" s="18"/>
    </row>
    <row r="26" spans="2:11" s="179" customFormat="1" ht="26.15" customHeight="1" thickBot="1" x14ac:dyDescent="0.4">
      <c r="B26" s="205"/>
      <c r="C26" s="8">
        <v>4</v>
      </c>
      <c r="D26" s="29" t="s">
        <v>2413</v>
      </c>
      <c r="E26" s="584">
        <v>6</v>
      </c>
      <c r="F26" s="585" t="s">
        <v>2006</v>
      </c>
      <c r="G26" s="29" t="s">
        <v>2007</v>
      </c>
      <c r="H26" s="247"/>
      <c r="I26" s="19"/>
      <c r="J26" s="18"/>
      <c r="K26" s="18"/>
    </row>
    <row r="27" spans="2:11" s="179" customFormat="1" ht="61" customHeight="1" thickBot="1" x14ac:dyDescent="0.4">
      <c r="B27" s="205"/>
      <c r="C27" s="8">
        <v>5</v>
      </c>
      <c r="D27" s="29" t="s">
        <v>2414</v>
      </c>
      <c r="E27" s="584">
        <v>9</v>
      </c>
      <c r="F27" s="585" t="s">
        <v>2008</v>
      </c>
      <c r="G27" s="29" t="s">
        <v>2009</v>
      </c>
      <c r="H27" s="247"/>
      <c r="I27" s="19"/>
      <c r="J27" s="18"/>
      <c r="K27" s="18"/>
    </row>
    <row r="28" spans="2:11" s="179" customFormat="1" ht="53.5" customHeight="1" thickBot="1" x14ac:dyDescent="0.4">
      <c r="B28" s="205"/>
      <c r="C28" s="8">
        <v>6</v>
      </c>
      <c r="D28" s="29" t="s">
        <v>2415</v>
      </c>
      <c r="E28" s="584">
        <v>8</v>
      </c>
      <c r="F28" s="585" t="s">
        <v>2010</v>
      </c>
      <c r="G28" s="29" t="s">
        <v>2011</v>
      </c>
      <c r="H28" s="582"/>
      <c r="I28" s="19"/>
      <c r="J28" s="18"/>
      <c r="K28" s="18"/>
    </row>
    <row r="29" spans="2:11" s="179" customFormat="1" ht="45" customHeight="1" thickBot="1" x14ac:dyDescent="0.4">
      <c r="B29" s="205"/>
      <c r="C29" s="8">
        <v>7</v>
      </c>
      <c r="D29" s="29" t="s">
        <v>2416</v>
      </c>
      <c r="E29" s="584">
        <v>5</v>
      </c>
      <c r="F29" s="29" t="s">
        <v>2012</v>
      </c>
      <c r="G29" s="29" t="s">
        <v>2013</v>
      </c>
      <c r="H29" s="247"/>
      <c r="I29" s="19"/>
      <c r="J29" s="18"/>
      <c r="K29" s="18"/>
    </row>
    <row r="30" spans="2:11" s="179" customFormat="1" ht="68.150000000000006" customHeight="1" thickBot="1" x14ac:dyDescent="0.4">
      <c r="B30" s="205"/>
      <c r="C30" s="8">
        <v>8</v>
      </c>
      <c r="D30" s="29" t="s">
        <v>2417</v>
      </c>
      <c r="E30" s="584">
        <v>2</v>
      </c>
      <c r="F30" s="29" t="s">
        <v>2014</v>
      </c>
      <c r="G30" s="29" t="s">
        <v>2015</v>
      </c>
      <c r="H30" s="247"/>
      <c r="I30" s="19"/>
      <c r="J30" s="18"/>
      <c r="K30" s="18"/>
    </row>
    <row r="31" spans="2:11" s="179" customFormat="1" ht="204.5" thickBot="1" x14ac:dyDescent="0.4">
      <c r="B31" s="205"/>
      <c r="C31" s="8">
        <v>9</v>
      </c>
      <c r="D31" s="29" t="s">
        <v>2418</v>
      </c>
      <c r="E31" s="584">
        <v>8</v>
      </c>
      <c r="F31" s="585" t="s">
        <v>2016</v>
      </c>
      <c r="G31" s="29" t="s">
        <v>2017</v>
      </c>
      <c r="H31" s="247"/>
      <c r="I31" s="19"/>
      <c r="J31" s="18"/>
      <c r="K31" s="18"/>
    </row>
    <row r="32" spans="2:11" s="179" customFormat="1" ht="15" thickBot="1" x14ac:dyDescent="0.4">
      <c r="B32" s="205"/>
      <c r="C32" s="8">
        <v>10</v>
      </c>
      <c r="D32" s="30"/>
      <c r="E32" s="6"/>
      <c r="F32" s="29"/>
      <c r="G32" s="29"/>
      <c r="H32" s="247"/>
      <c r="I32" s="19"/>
      <c r="J32" s="18"/>
      <c r="K32" s="18"/>
    </row>
    <row r="33" spans="2:11" s="179" customFormat="1" ht="15" thickBot="1" x14ac:dyDescent="0.4">
      <c r="B33" s="205"/>
      <c r="C33" s="8">
        <v>11</v>
      </c>
      <c r="D33" s="30"/>
      <c r="E33" s="6"/>
      <c r="F33" s="29"/>
      <c r="G33" s="29"/>
      <c r="H33" s="247"/>
      <c r="I33" s="19"/>
      <c r="J33" s="18"/>
      <c r="K33" s="18"/>
    </row>
    <row r="34" spans="2:11" s="179" customFormat="1" ht="15" thickBot="1" x14ac:dyDescent="0.4">
      <c r="B34" s="205"/>
      <c r="C34" s="8">
        <v>12</v>
      </c>
      <c r="D34" s="30"/>
      <c r="E34" s="6"/>
      <c r="F34" s="29"/>
      <c r="G34" s="29"/>
      <c r="H34" s="247"/>
      <c r="I34" s="19"/>
      <c r="J34" s="18"/>
      <c r="K34" s="18"/>
    </row>
    <row r="35" spans="2:11" s="179" customFormat="1" ht="15" thickBot="1" x14ac:dyDescent="0.4">
      <c r="B35" s="205"/>
      <c r="C35" s="8">
        <v>13</v>
      </c>
      <c r="D35" s="30"/>
      <c r="E35" s="6"/>
      <c r="F35" s="29"/>
      <c r="G35" s="29"/>
      <c r="H35" s="247"/>
      <c r="I35" s="19"/>
      <c r="J35" s="18"/>
      <c r="K35" s="18"/>
    </row>
    <row r="36" spans="2:11" s="179" customFormat="1" ht="15" thickBot="1" x14ac:dyDescent="0.4">
      <c r="B36" s="205"/>
      <c r="C36" s="8">
        <v>14</v>
      </c>
      <c r="D36" s="30"/>
      <c r="E36" s="6"/>
      <c r="F36" s="29"/>
      <c r="G36" s="29"/>
      <c r="H36" s="247"/>
      <c r="I36" s="19"/>
      <c r="J36" s="18"/>
      <c r="K36" s="18"/>
    </row>
    <row r="37" spans="2:11" s="179" customFormat="1" ht="15" thickBot="1" x14ac:dyDescent="0.4">
      <c r="B37" s="205"/>
      <c r="C37" s="8">
        <v>15</v>
      </c>
      <c r="D37" s="30"/>
      <c r="E37" s="6"/>
      <c r="F37" s="29"/>
      <c r="G37" s="29"/>
      <c r="H37" s="247"/>
      <c r="I37" s="19"/>
      <c r="J37" s="18"/>
      <c r="K37" s="18"/>
    </row>
    <row r="38" spans="2:11" s="179" customFormat="1" ht="15" thickBot="1" x14ac:dyDescent="0.4">
      <c r="B38" s="205"/>
      <c r="C38" s="8">
        <v>16</v>
      </c>
      <c r="D38" s="30"/>
      <c r="E38" s="6"/>
      <c r="F38" s="29"/>
      <c r="G38" s="29"/>
      <c r="H38" s="247"/>
      <c r="I38" s="19"/>
      <c r="J38" s="18"/>
      <c r="K38" s="18"/>
    </row>
    <row r="39" spans="2:11" s="179" customFormat="1" ht="15" thickBot="1" x14ac:dyDescent="0.4">
      <c r="B39" s="205"/>
      <c r="C39" s="8">
        <v>17</v>
      </c>
      <c r="D39" s="30"/>
      <c r="E39" s="6"/>
      <c r="F39" s="29"/>
      <c r="G39" s="29"/>
      <c r="H39" s="247"/>
      <c r="I39" s="19"/>
      <c r="J39" s="18"/>
      <c r="K39" s="18"/>
    </row>
    <row r="40" spans="2:11" s="179" customFormat="1" ht="15" thickBot="1" x14ac:dyDescent="0.4">
      <c r="B40" s="205"/>
      <c r="C40" s="8">
        <v>18</v>
      </c>
      <c r="D40" s="30"/>
      <c r="E40" s="6"/>
      <c r="F40" s="29"/>
      <c r="G40" s="29"/>
      <c r="H40" s="247"/>
      <c r="I40" s="19"/>
      <c r="J40" s="18"/>
      <c r="K40" s="18"/>
    </row>
    <row r="41" spans="2:11" s="179" customFormat="1" ht="15" thickBot="1" x14ac:dyDescent="0.4">
      <c r="B41" s="205"/>
      <c r="C41" s="8">
        <v>19</v>
      </c>
      <c r="D41" s="30"/>
      <c r="E41" s="6"/>
      <c r="F41" s="29"/>
      <c r="G41" s="29"/>
      <c r="I41" s="19"/>
      <c r="J41" s="18"/>
      <c r="K41" s="18"/>
    </row>
    <row r="42" spans="2:11" s="179" customFormat="1" ht="15" thickBot="1" x14ac:dyDescent="0.4">
      <c r="B42" s="171"/>
      <c r="C42" s="8">
        <v>20</v>
      </c>
      <c r="D42" s="30"/>
      <c r="E42" s="6"/>
      <c r="F42" s="29"/>
      <c r="G42" s="29"/>
      <c r="I42" s="182"/>
      <c r="J42" s="18"/>
      <c r="K42" s="18"/>
    </row>
    <row r="43" spans="2:11" ht="36" customHeight="1" thickBot="1" x14ac:dyDescent="0.4">
      <c r="B43" s="47" t="s">
        <v>671</v>
      </c>
      <c r="C43" s="90"/>
      <c r="D43" s="990" t="s">
        <v>914</v>
      </c>
      <c r="E43" s="991"/>
      <c r="F43" s="991"/>
      <c r="G43" s="991"/>
      <c r="H43" s="991"/>
      <c r="I43" s="992"/>
      <c r="J43" s="5"/>
      <c r="K43" s="5"/>
    </row>
    <row r="44" spans="2:11" ht="24.5" thickBot="1" x14ac:dyDescent="0.4">
      <c r="B44" s="47" t="s">
        <v>673</v>
      </c>
      <c r="C44" s="90"/>
      <c r="D44" s="990" t="s">
        <v>876</v>
      </c>
      <c r="E44" s="991"/>
      <c r="F44" s="991"/>
      <c r="G44" s="991"/>
      <c r="H44" s="991"/>
      <c r="I44" s="992"/>
      <c r="J44" s="5"/>
      <c r="K44" s="5"/>
    </row>
    <row r="45" spans="2:11" ht="15" thickBot="1" x14ac:dyDescent="0.4">
      <c r="B45" s="1"/>
      <c r="C45" s="73"/>
      <c r="D45" s="5"/>
      <c r="E45" s="5"/>
      <c r="F45" s="5"/>
      <c r="G45" s="5"/>
      <c r="H45" s="5"/>
      <c r="I45" s="5"/>
      <c r="J45" s="5"/>
      <c r="K45" s="5"/>
    </row>
    <row r="46" spans="2:11" ht="24" customHeight="1" thickBot="1" x14ac:dyDescent="0.4">
      <c r="B46" s="996" t="s">
        <v>675</v>
      </c>
      <c r="C46" s="997"/>
      <c r="D46" s="997"/>
      <c r="E46" s="998"/>
      <c r="F46" s="5"/>
      <c r="G46" s="5"/>
      <c r="H46" s="5"/>
      <c r="I46" s="5"/>
      <c r="J46" s="5"/>
      <c r="K46" s="5"/>
    </row>
    <row r="47" spans="2:11" ht="15" thickBot="1" x14ac:dyDescent="0.4">
      <c r="B47" s="987">
        <v>1</v>
      </c>
      <c r="C47" s="91"/>
      <c r="D47" s="48" t="s">
        <v>676</v>
      </c>
      <c r="E47" s="498" t="s">
        <v>1949</v>
      </c>
      <c r="F47" s="5"/>
      <c r="G47" s="5"/>
      <c r="H47" s="5"/>
      <c r="I47" s="5"/>
      <c r="J47" s="5"/>
      <c r="K47" s="5"/>
    </row>
    <row r="48" spans="2:11" ht="36.5" thickBot="1" x14ac:dyDescent="0.4">
      <c r="B48" s="988"/>
      <c r="C48" s="91"/>
      <c r="D48" s="40" t="s">
        <v>525</v>
      </c>
      <c r="E48" s="504" t="s">
        <v>2018</v>
      </c>
      <c r="F48" s="5"/>
      <c r="G48" s="5"/>
      <c r="H48" s="5"/>
      <c r="I48" s="5"/>
      <c r="J48" s="5"/>
      <c r="K48" s="5"/>
    </row>
    <row r="49" spans="2:11" ht="36.5" thickBot="1" x14ac:dyDescent="0.4">
      <c r="B49" s="988"/>
      <c r="C49" s="91"/>
      <c r="D49" s="40" t="s">
        <v>677</v>
      </c>
      <c r="E49" s="498" t="s">
        <v>2019</v>
      </c>
      <c r="F49" s="5"/>
      <c r="G49" s="5"/>
      <c r="H49" s="5"/>
      <c r="I49" s="5"/>
      <c r="J49" s="5"/>
      <c r="K49" s="5"/>
    </row>
    <row r="50" spans="2:11" ht="24.5" thickBot="1" x14ac:dyDescent="0.4">
      <c r="B50" s="988"/>
      <c r="C50" s="91"/>
      <c r="D50" s="40" t="s">
        <v>527</v>
      </c>
      <c r="E50" s="498" t="s">
        <v>2020</v>
      </c>
      <c r="F50" s="5"/>
      <c r="G50" s="5"/>
      <c r="H50" s="5"/>
      <c r="I50" s="5"/>
      <c r="J50" s="5"/>
      <c r="K50" s="5"/>
    </row>
    <row r="51" spans="2:11" ht="29.5" thickBot="1" x14ac:dyDescent="0.4">
      <c r="B51" s="988"/>
      <c r="C51" s="91"/>
      <c r="D51" s="40" t="s">
        <v>529</v>
      </c>
      <c r="E51" s="512" t="s">
        <v>2021</v>
      </c>
      <c r="F51" s="5"/>
      <c r="G51" s="5"/>
      <c r="H51" s="5"/>
      <c r="I51" s="5"/>
      <c r="J51" s="5"/>
      <c r="K51" s="5"/>
    </row>
    <row r="52" spans="2:11" ht="15" thickBot="1" x14ac:dyDescent="0.4">
      <c r="B52" s="988"/>
      <c r="C52" s="91"/>
      <c r="D52" s="40" t="s">
        <v>531</v>
      </c>
      <c r="E52" s="498">
        <v>3118955667</v>
      </c>
      <c r="F52" s="5"/>
      <c r="G52" s="5"/>
      <c r="H52" s="5"/>
      <c r="I52" s="5"/>
      <c r="J52" s="5"/>
      <c r="K52" s="5"/>
    </row>
    <row r="53" spans="2:11" ht="15" thickBot="1" x14ac:dyDescent="0.4">
      <c r="B53" s="989"/>
      <c r="C53" s="2"/>
      <c r="D53" s="40" t="s">
        <v>678</v>
      </c>
      <c r="E53" s="498" t="s">
        <v>1951</v>
      </c>
      <c r="F53" s="5"/>
      <c r="G53" s="5"/>
      <c r="H53" s="5"/>
      <c r="I53" s="5"/>
      <c r="J53" s="5"/>
      <c r="K53" s="5"/>
    </row>
    <row r="54" spans="2:11" ht="15" thickBot="1" x14ac:dyDescent="0.4">
      <c r="B54" s="1"/>
      <c r="C54" s="73"/>
      <c r="D54" s="5"/>
      <c r="E54" s="5"/>
      <c r="F54" s="5"/>
      <c r="G54" s="5"/>
      <c r="H54" s="5"/>
      <c r="I54" s="5"/>
      <c r="J54" s="5"/>
      <c r="K54" s="5"/>
    </row>
    <row r="55" spans="2:11" ht="15" thickBot="1" x14ac:dyDescent="0.4">
      <c r="B55" s="996" t="s">
        <v>679</v>
      </c>
      <c r="C55" s="997"/>
      <c r="D55" s="997"/>
      <c r="E55" s="998"/>
      <c r="F55" s="5"/>
      <c r="G55" s="5"/>
      <c r="H55" s="5"/>
      <c r="I55" s="5"/>
      <c r="J55" s="5"/>
      <c r="K55" s="5"/>
    </row>
    <row r="56" spans="2:11" ht="15" thickBot="1" x14ac:dyDescent="0.4">
      <c r="B56" s="987">
        <v>1</v>
      </c>
      <c r="C56" s="91"/>
      <c r="D56" s="48" t="s">
        <v>676</v>
      </c>
      <c r="E56" s="207" t="s">
        <v>680</v>
      </c>
      <c r="F56" s="5"/>
      <c r="G56" s="5"/>
      <c r="H56" s="5"/>
      <c r="I56" s="5"/>
      <c r="J56" s="5"/>
      <c r="K56" s="5"/>
    </row>
    <row r="57" spans="2:11" ht="15" thickBot="1" x14ac:dyDescent="0.4">
      <c r="B57" s="988"/>
      <c r="C57" s="91"/>
      <c r="D57" s="40" t="s">
        <v>525</v>
      </c>
      <c r="E57" s="207" t="s">
        <v>681</v>
      </c>
      <c r="F57" s="5"/>
      <c r="G57" s="5"/>
      <c r="H57" s="5"/>
      <c r="I57" s="5"/>
      <c r="J57" s="5"/>
      <c r="K57" s="5"/>
    </row>
    <row r="58" spans="2:11" ht="15" thickBot="1" x14ac:dyDescent="0.4">
      <c r="B58" s="988"/>
      <c r="C58" s="91"/>
      <c r="D58" s="40" t="s">
        <v>677</v>
      </c>
      <c r="E58" s="227"/>
      <c r="F58" s="5"/>
      <c r="G58" s="5"/>
      <c r="H58" s="5"/>
      <c r="I58" s="5"/>
      <c r="J58" s="5"/>
      <c r="K58" s="5"/>
    </row>
    <row r="59" spans="2:11" ht="15" thickBot="1" x14ac:dyDescent="0.4">
      <c r="B59" s="988"/>
      <c r="C59" s="91"/>
      <c r="D59" s="40" t="s">
        <v>527</v>
      </c>
      <c r="E59" s="227"/>
      <c r="F59" s="5"/>
      <c r="G59" s="5"/>
      <c r="H59" s="5"/>
      <c r="I59" s="5"/>
      <c r="J59" s="5"/>
      <c r="K59" s="5"/>
    </row>
    <row r="60" spans="2:11" ht="15" thickBot="1" x14ac:dyDescent="0.4">
      <c r="B60" s="988"/>
      <c r="C60" s="91"/>
      <c r="D60" s="40" t="s">
        <v>529</v>
      </c>
      <c r="E60" s="227"/>
      <c r="F60" s="5"/>
      <c r="G60" s="5"/>
      <c r="H60" s="5"/>
      <c r="I60" s="5"/>
      <c r="J60" s="5"/>
      <c r="K60" s="5"/>
    </row>
    <row r="61" spans="2:11" ht="15" thickBot="1" x14ac:dyDescent="0.4">
      <c r="B61" s="988"/>
      <c r="C61" s="91"/>
      <c r="D61" s="40" t="s">
        <v>531</v>
      </c>
      <c r="E61" s="227"/>
      <c r="F61" s="5"/>
      <c r="G61" s="5"/>
      <c r="H61" s="5"/>
      <c r="I61" s="5"/>
      <c r="J61" s="5"/>
      <c r="K61" s="5"/>
    </row>
    <row r="62" spans="2:11" ht="15" thickBot="1" x14ac:dyDescent="0.4">
      <c r="B62" s="989"/>
      <c r="C62" s="2"/>
      <c r="D62" s="40" t="s">
        <v>678</v>
      </c>
      <c r="E62" s="227"/>
      <c r="F62" s="5"/>
      <c r="G62" s="5"/>
      <c r="H62" s="5"/>
      <c r="I62" s="5"/>
      <c r="J62" s="5"/>
      <c r="K62" s="5"/>
    </row>
    <row r="63" spans="2:11" ht="15" thickBot="1" x14ac:dyDescent="0.4">
      <c r="B63" s="1"/>
      <c r="C63" s="73"/>
      <c r="D63" s="5"/>
      <c r="E63" s="5"/>
      <c r="F63" s="5"/>
      <c r="G63" s="5"/>
      <c r="H63" s="5"/>
      <c r="I63" s="5"/>
      <c r="J63" s="5"/>
      <c r="K63" s="5"/>
    </row>
    <row r="64" spans="2:11" ht="15" customHeight="1" thickBot="1" x14ac:dyDescent="0.4">
      <c r="B64" s="116" t="s">
        <v>682</v>
      </c>
      <c r="C64" s="117"/>
      <c r="D64" s="117"/>
      <c r="E64" s="118"/>
      <c r="G64" s="5"/>
      <c r="H64" s="5"/>
      <c r="I64" s="5"/>
      <c r="J64" s="5"/>
      <c r="K64" s="5"/>
    </row>
    <row r="65" spans="2:11" ht="24.5" thickBot="1" x14ac:dyDescent="0.4">
      <c r="B65" s="47" t="s">
        <v>683</v>
      </c>
      <c r="C65" s="40" t="s">
        <v>684</v>
      </c>
      <c r="D65" s="40" t="s">
        <v>685</v>
      </c>
      <c r="E65" s="40" t="s">
        <v>686</v>
      </c>
      <c r="F65" s="5"/>
      <c r="G65" s="5"/>
      <c r="H65" s="5"/>
      <c r="I65" s="5"/>
      <c r="J65" s="5"/>
    </row>
    <row r="66" spans="2:11" ht="84.5" thickBot="1" x14ac:dyDescent="0.4">
      <c r="B66" s="49">
        <v>42401</v>
      </c>
      <c r="C66" s="40">
        <v>0.01</v>
      </c>
      <c r="D66" s="67" t="s">
        <v>915</v>
      </c>
      <c r="E66" s="40"/>
      <c r="F66" s="5"/>
      <c r="G66" s="5"/>
      <c r="H66" s="5"/>
      <c r="I66" s="5"/>
      <c r="J66" s="5"/>
    </row>
    <row r="67" spans="2:11" ht="15" thickBot="1" x14ac:dyDescent="0.4">
      <c r="B67" s="3"/>
      <c r="C67" s="92"/>
      <c r="D67" s="5"/>
      <c r="E67" s="5"/>
      <c r="F67" s="5"/>
      <c r="G67" s="5"/>
      <c r="H67" s="5"/>
      <c r="I67" s="5"/>
      <c r="J67" s="5"/>
      <c r="K67" s="5"/>
    </row>
    <row r="68" spans="2:11" x14ac:dyDescent="0.35">
      <c r="B68" s="126" t="s">
        <v>593</v>
      </c>
      <c r="C68" s="93"/>
      <c r="D68" s="5"/>
      <c r="E68" s="5"/>
      <c r="F68" s="5"/>
      <c r="G68" s="5"/>
      <c r="H68" s="5"/>
      <c r="I68" s="5"/>
      <c r="J68" s="5"/>
      <c r="K68" s="5"/>
    </row>
    <row r="69" spans="2:11" x14ac:dyDescent="0.35">
      <c r="B69" s="1014"/>
      <c r="C69" s="1015"/>
      <c r="D69" s="1015"/>
      <c r="E69" s="1016"/>
      <c r="F69" s="5"/>
      <c r="G69" s="5"/>
      <c r="H69" s="5"/>
      <c r="I69" s="5"/>
      <c r="J69" s="5"/>
      <c r="K69" s="5"/>
    </row>
    <row r="70" spans="2:11" ht="15" thickBot="1" x14ac:dyDescent="0.4">
      <c r="B70" s="5"/>
      <c r="D70" s="5"/>
      <c r="E70" s="5"/>
      <c r="F70" s="5"/>
      <c r="G70" s="5"/>
      <c r="H70" s="5"/>
      <c r="I70" s="5"/>
      <c r="J70" s="5"/>
      <c r="K70" s="5"/>
    </row>
    <row r="71" spans="2:11" ht="15" thickBot="1" x14ac:dyDescent="0.4">
      <c r="B71" s="996" t="s">
        <v>688</v>
      </c>
      <c r="C71" s="997"/>
      <c r="D71" s="998"/>
      <c r="E71" s="5"/>
      <c r="F71" s="5"/>
      <c r="G71" s="5"/>
      <c r="H71" s="5"/>
      <c r="I71" s="5"/>
      <c r="J71" s="5"/>
      <c r="K71" s="5"/>
    </row>
    <row r="72" spans="2:11" ht="96.5" thickBot="1" x14ac:dyDescent="0.4">
      <c r="B72" s="47" t="s">
        <v>689</v>
      </c>
      <c r="C72" s="2"/>
      <c r="D72" s="40" t="s">
        <v>916</v>
      </c>
      <c r="E72" s="5"/>
      <c r="F72" s="5"/>
      <c r="G72" s="5"/>
      <c r="H72" s="5"/>
      <c r="I72" s="5"/>
      <c r="J72" s="5"/>
      <c r="K72" s="5"/>
    </row>
    <row r="73" spans="2:11" x14ac:dyDescent="0.35">
      <c r="B73" s="987" t="s">
        <v>691</v>
      </c>
      <c r="C73" s="91"/>
      <c r="D73" s="53" t="s">
        <v>692</v>
      </c>
      <c r="E73" s="5"/>
      <c r="F73" s="5"/>
      <c r="G73" s="5"/>
      <c r="H73" s="5"/>
      <c r="I73" s="5"/>
      <c r="J73" s="5"/>
      <c r="K73" s="5"/>
    </row>
    <row r="74" spans="2:11" ht="84" x14ac:dyDescent="0.35">
      <c r="B74" s="988"/>
      <c r="C74" s="91"/>
      <c r="D74" s="46" t="s">
        <v>917</v>
      </c>
      <c r="E74" s="5"/>
      <c r="F74" s="5"/>
      <c r="G74" s="5"/>
      <c r="H74" s="5"/>
      <c r="I74" s="5"/>
      <c r="J74" s="5"/>
      <c r="K74" s="5"/>
    </row>
    <row r="75" spans="2:11" ht="48" x14ac:dyDescent="0.35">
      <c r="B75" s="988"/>
      <c r="C75" s="91"/>
      <c r="D75" s="46" t="s">
        <v>918</v>
      </c>
      <c r="E75" s="5"/>
      <c r="F75" s="5"/>
      <c r="G75" s="5"/>
      <c r="H75" s="5"/>
      <c r="I75" s="5"/>
      <c r="J75" s="5"/>
      <c r="K75" s="5"/>
    </row>
    <row r="76" spans="2:11" x14ac:dyDescent="0.35">
      <c r="B76" s="988"/>
      <c r="C76" s="91"/>
      <c r="D76" s="53" t="s">
        <v>695</v>
      </c>
      <c r="E76" s="5"/>
      <c r="F76" s="5"/>
      <c r="G76" s="5"/>
      <c r="H76" s="5"/>
      <c r="I76" s="5"/>
      <c r="J76" s="5"/>
      <c r="K76" s="5"/>
    </row>
    <row r="77" spans="2:11" x14ac:dyDescent="0.35">
      <c r="B77" s="988"/>
      <c r="C77" s="91"/>
      <c r="D77" s="46" t="s">
        <v>919</v>
      </c>
      <c r="E77" s="5"/>
      <c r="F77" s="5"/>
      <c r="G77" s="5"/>
      <c r="H77" s="5"/>
      <c r="I77" s="5"/>
      <c r="J77" s="5"/>
      <c r="K77" s="5"/>
    </row>
    <row r="78" spans="2:11" ht="36" x14ac:dyDescent="0.35">
      <c r="B78" s="988"/>
      <c r="C78" s="91"/>
      <c r="D78" s="46" t="s">
        <v>920</v>
      </c>
      <c r="E78" s="5"/>
      <c r="F78" s="5"/>
      <c r="G78" s="5"/>
      <c r="H78" s="5"/>
      <c r="I78" s="5"/>
      <c r="J78" s="5"/>
      <c r="K78" s="5"/>
    </row>
    <row r="79" spans="2:11" x14ac:dyDescent="0.35">
      <c r="B79" s="988"/>
      <c r="C79" s="91"/>
      <c r="D79" s="46" t="s">
        <v>921</v>
      </c>
      <c r="E79" s="5"/>
      <c r="F79" s="5"/>
      <c r="G79" s="5"/>
      <c r="H79" s="5"/>
      <c r="I79" s="5"/>
      <c r="J79" s="5"/>
      <c r="K79" s="5"/>
    </row>
    <row r="80" spans="2:11" ht="24" x14ac:dyDescent="0.35">
      <c r="B80" s="988"/>
      <c r="C80" s="91"/>
      <c r="D80" s="46" t="s">
        <v>922</v>
      </c>
      <c r="E80" s="5"/>
      <c r="F80" s="5"/>
      <c r="G80" s="5"/>
      <c r="H80" s="5"/>
      <c r="I80" s="5"/>
      <c r="J80" s="5"/>
      <c r="K80" s="5"/>
    </row>
    <row r="81" spans="2:11" x14ac:dyDescent="0.35">
      <c r="B81" s="988"/>
      <c r="C81" s="91"/>
      <c r="D81" s="53" t="s">
        <v>923</v>
      </c>
      <c r="E81" s="5"/>
      <c r="F81" s="5"/>
      <c r="G81" s="5"/>
      <c r="H81" s="5"/>
      <c r="I81" s="5"/>
      <c r="J81" s="5"/>
      <c r="K81" s="5"/>
    </row>
    <row r="82" spans="2:11" x14ac:dyDescent="0.35">
      <c r="B82" s="988"/>
      <c r="C82" s="91"/>
      <c r="D82" s="46" t="s">
        <v>924</v>
      </c>
      <c r="E82" s="5"/>
      <c r="F82" s="5"/>
      <c r="G82" s="5"/>
      <c r="H82" s="5"/>
      <c r="I82" s="5"/>
      <c r="J82" s="5"/>
      <c r="K82" s="5"/>
    </row>
    <row r="83" spans="2:11" ht="36" x14ac:dyDescent="0.35">
      <c r="B83" s="988"/>
      <c r="C83" s="91"/>
      <c r="D83" s="46" t="s">
        <v>925</v>
      </c>
      <c r="E83" s="5"/>
      <c r="F83" s="5"/>
      <c r="G83" s="5"/>
      <c r="H83" s="5"/>
      <c r="I83" s="5"/>
      <c r="J83" s="5"/>
      <c r="K83" s="5"/>
    </row>
    <row r="84" spans="2:11" ht="44" thickBot="1" x14ac:dyDescent="0.4">
      <c r="B84" s="989"/>
      <c r="C84" s="2"/>
      <c r="D84" s="246" t="s">
        <v>926</v>
      </c>
      <c r="E84" s="5"/>
      <c r="F84" s="5"/>
      <c r="G84" s="5"/>
      <c r="H84" s="5"/>
      <c r="I84" s="5"/>
      <c r="J84" s="5"/>
      <c r="K84" s="5"/>
    </row>
    <row r="85" spans="2:11" ht="24.5" thickBot="1" x14ac:dyDescent="0.4">
      <c r="B85" s="47" t="s">
        <v>704</v>
      </c>
      <c r="C85" s="2"/>
      <c r="D85" s="40"/>
      <c r="E85" s="5"/>
      <c r="F85" s="5"/>
      <c r="G85" s="5"/>
      <c r="H85" s="5"/>
      <c r="I85" s="5"/>
      <c r="J85" s="5"/>
      <c r="K85" s="5"/>
    </row>
    <row r="86" spans="2:11" ht="180" x14ac:dyDescent="0.35">
      <c r="B86" s="987" t="s">
        <v>705</v>
      </c>
      <c r="C86" s="91"/>
      <c r="D86" s="46" t="s">
        <v>927</v>
      </c>
      <c r="E86" s="5"/>
      <c r="F86" s="5"/>
      <c r="G86" s="5"/>
      <c r="H86" s="5"/>
      <c r="I86" s="5"/>
      <c r="J86" s="5"/>
      <c r="K86" s="5"/>
    </row>
    <row r="87" spans="2:11" ht="144" x14ac:dyDescent="0.35">
      <c r="B87" s="988"/>
      <c r="C87" s="91"/>
      <c r="D87" s="46" t="s">
        <v>928</v>
      </c>
      <c r="E87" s="5"/>
      <c r="F87" s="5"/>
      <c r="G87" s="5"/>
      <c r="H87" s="5"/>
      <c r="I87" s="5"/>
      <c r="J87" s="5"/>
      <c r="K87" s="5"/>
    </row>
    <row r="88" spans="2:11" ht="72" x14ac:dyDescent="0.35">
      <c r="B88" s="988"/>
      <c r="C88" s="91"/>
      <c r="D88" s="46" t="s">
        <v>929</v>
      </c>
      <c r="E88" s="5"/>
      <c r="F88" s="5"/>
      <c r="G88" s="5"/>
      <c r="H88" s="5"/>
      <c r="I88" s="5"/>
      <c r="J88" s="5"/>
      <c r="K88" s="5"/>
    </row>
    <row r="89" spans="2:11" x14ac:dyDescent="0.35">
      <c r="B89" s="988"/>
      <c r="C89" s="91"/>
      <c r="D89" s="46" t="s">
        <v>930</v>
      </c>
      <c r="E89" s="5"/>
      <c r="F89" s="5"/>
      <c r="G89" s="5"/>
      <c r="H89" s="5"/>
      <c r="I89" s="5"/>
      <c r="J89" s="5"/>
      <c r="K89" s="5"/>
    </row>
    <row r="90" spans="2:11" ht="60" x14ac:dyDescent="0.35">
      <c r="B90" s="988"/>
      <c r="C90" s="91"/>
      <c r="D90" s="61" t="s">
        <v>931</v>
      </c>
      <c r="E90" s="5"/>
      <c r="F90" s="5"/>
      <c r="G90" s="5"/>
      <c r="H90" s="5"/>
      <c r="I90" s="5"/>
      <c r="J90" s="5"/>
      <c r="K90" s="5"/>
    </row>
    <row r="91" spans="2:11" ht="72" x14ac:dyDescent="0.35">
      <c r="B91" s="988"/>
      <c r="C91" s="91"/>
      <c r="D91" s="61" t="s">
        <v>932</v>
      </c>
      <c r="E91" s="5"/>
      <c r="F91" s="5"/>
      <c r="G91" s="5"/>
      <c r="H91" s="5"/>
      <c r="I91" s="5"/>
      <c r="J91" s="5"/>
      <c r="K91" s="5"/>
    </row>
    <row r="92" spans="2:11" ht="36" x14ac:dyDescent="0.35">
      <c r="B92" s="988"/>
      <c r="C92" s="91"/>
      <c r="D92" s="61" t="s">
        <v>933</v>
      </c>
      <c r="E92" s="5"/>
      <c r="F92" s="5"/>
      <c r="G92" s="5"/>
      <c r="H92" s="5"/>
      <c r="I92" s="5"/>
      <c r="J92" s="5"/>
      <c r="K92" s="5"/>
    </row>
    <row r="93" spans="2:11" ht="36" x14ac:dyDescent="0.35">
      <c r="B93" s="988"/>
      <c r="C93" s="91"/>
      <c r="D93" s="61" t="s">
        <v>934</v>
      </c>
      <c r="E93" s="5"/>
      <c r="F93" s="5"/>
      <c r="G93" s="5"/>
      <c r="H93" s="5"/>
      <c r="I93" s="5"/>
      <c r="J93" s="5"/>
      <c r="K93" s="5"/>
    </row>
    <row r="94" spans="2:11" ht="36" x14ac:dyDescent="0.35">
      <c r="B94" s="988"/>
      <c r="C94" s="91"/>
      <c r="D94" s="61" t="s">
        <v>935</v>
      </c>
      <c r="E94" s="5"/>
      <c r="F94" s="5"/>
      <c r="G94" s="5"/>
      <c r="H94" s="5"/>
      <c r="I94" s="5"/>
      <c r="J94" s="5"/>
      <c r="K94" s="5"/>
    </row>
    <row r="95" spans="2:11" ht="48.5" thickBot="1" x14ac:dyDescent="0.4">
      <c r="B95" s="989"/>
      <c r="C95" s="2"/>
      <c r="D95" s="62" t="s">
        <v>936</v>
      </c>
      <c r="E95" s="5"/>
      <c r="F95" s="5"/>
      <c r="G95" s="5"/>
      <c r="H95" s="5"/>
      <c r="I95" s="5"/>
      <c r="J95" s="5"/>
      <c r="K95" s="5"/>
    </row>
    <row r="96" spans="2:11" x14ac:dyDescent="0.35">
      <c r="B96" s="987" t="s">
        <v>722</v>
      </c>
      <c r="C96" s="91"/>
      <c r="D96" s="46"/>
      <c r="E96" s="5"/>
      <c r="F96" s="5"/>
      <c r="G96" s="5"/>
      <c r="H96" s="5"/>
      <c r="I96" s="5"/>
      <c r="J96" s="5"/>
      <c r="K96" s="5"/>
    </row>
    <row r="97" spans="2:11" x14ac:dyDescent="0.35">
      <c r="B97" s="988"/>
      <c r="C97" s="91"/>
      <c r="D97" s="16"/>
      <c r="E97" s="5"/>
      <c r="F97" s="5"/>
      <c r="G97" s="5"/>
      <c r="H97" s="5"/>
      <c r="I97" s="5"/>
      <c r="J97" s="5"/>
      <c r="K97" s="5"/>
    </row>
    <row r="98" spans="2:11" x14ac:dyDescent="0.35">
      <c r="B98" s="988"/>
      <c r="C98" s="91"/>
      <c r="D98" s="46" t="s">
        <v>723</v>
      </c>
      <c r="E98" s="5"/>
      <c r="F98" s="5"/>
      <c r="G98" s="5"/>
      <c r="H98" s="5"/>
      <c r="I98" s="5"/>
      <c r="J98" s="5"/>
      <c r="K98" s="5"/>
    </row>
    <row r="99" spans="2:11" ht="49" x14ac:dyDescent="0.35">
      <c r="B99" s="988"/>
      <c r="C99" s="91"/>
      <c r="D99" s="46" t="s">
        <v>937</v>
      </c>
      <c r="E99" s="5"/>
      <c r="F99" s="5"/>
      <c r="G99" s="5"/>
      <c r="H99" s="5"/>
      <c r="I99" s="5"/>
      <c r="J99" s="5"/>
      <c r="K99" s="5"/>
    </row>
    <row r="100" spans="2:11" ht="61" x14ac:dyDescent="0.35">
      <c r="B100" s="988"/>
      <c r="C100" s="91"/>
      <c r="D100" s="46" t="s">
        <v>938</v>
      </c>
      <c r="E100" s="5"/>
      <c r="F100" s="5"/>
      <c r="G100" s="5"/>
      <c r="H100" s="5"/>
      <c r="I100" s="5"/>
      <c r="J100" s="5"/>
      <c r="K100" s="5"/>
    </row>
    <row r="101" spans="2:11" ht="49.5" thickBot="1" x14ac:dyDescent="0.4">
      <c r="B101" s="989"/>
      <c r="C101" s="2"/>
      <c r="D101" s="40" t="s">
        <v>939</v>
      </c>
      <c r="E101" s="5"/>
      <c r="F101" s="5"/>
      <c r="G101" s="5"/>
      <c r="H101" s="5"/>
      <c r="I101" s="5"/>
      <c r="J101" s="5"/>
      <c r="K101" s="5"/>
    </row>
  </sheetData>
  <mergeCells count="29">
    <mergeCell ref="B10:D10"/>
    <mergeCell ref="F10:S10"/>
    <mergeCell ref="F11:S11"/>
    <mergeCell ref="E12:R12"/>
    <mergeCell ref="E13:R13"/>
    <mergeCell ref="B71:D71"/>
    <mergeCell ref="B73:B84"/>
    <mergeCell ref="B86:B95"/>
    <mergeCell ref="B96:B101"/>
    <mergeCell ref="C21:C22"/>
    <mergeCell ref="D21:D22"/>
    <mergeCell ref="B56:B62"/>
    <mergeCell ref="B69:E69"/>
    <mergeCell ref="D44:I44"/>
    <mergeCell ref="B46:E46"/>
    <mergeCell ref="B47:B53"/>
    <mergeCell ref="B55:E55"/>
    <mergeCell ref="D15:I15"/>
    <mergeCell ref="D20:I20"/>
    <mergeCell ref="D43:I43"/>
    <mergeCell ref="E21:E22"/>
    <mergeCell ref="B15:B20"/>
    <mergeCell ref="F21:F22"/>
    <mergeCell ref="G21:G22"/>
    <mergeCell ref="A1:P1"/>
    <mergeCell ref="A2:P2"/>
    <mergeCell ref="A3:P3"/>
    <mergeCell ref="A4:D4"/>
    <mergeCell ref="A5:P5"/>
  </mergeCells>
  <conditionalFormatting sqref="E12:R12">
    <cfRule type="expression" dxfId="101" priority="1">
      <formula>E11="SI SE REPORTA"</formula>
    </cfRule>
  </conditionalFormatting>
  <conditionalFormatting sqref="F10">
    <cfRule type="notContainsBlanks" dxfId="100" priority="4">
      <formula>LEN(TRIM(F10))&gt;0</formula>
    </cfRule>
  </conditionalFormatting>
  <conditionalFormatting sqref="F11:S11">
    <cfRule type="expression" dxfId="99" priority="2">
      <formula>E11="NO SE REPORTA"</formula>
    </cfRule>
    <cfRule type="expression" dxfId="98" priority="3">
      <formula>E10="NO APLICA"</formula>
    </cfRule>
  </conditionalFormatting>
  <dataValidations count="3">
    <dataValidation type="whole" operator="greaterThanOrEqual" allowBlank="1" showErrorMessage="1" errorTitle="ERROR" error="Escriba un número igual o mayor que 0" promptTitle="ERROR" prompt="Escriba un número igual o mayor que 0" sqref="E17:H18 E23:E42" xr:uid="{00000000-0002-0000-0D00-000000000000}">
      <formula1>0</formula1>
    </dataValidation>
    <dataValidation type="list" allowBlank="1" showInputMessage="1" showErrorMessage="1" sqref="E11" xr:uid="{00000000-0002-0000-0D00-000001000000}">
      <formula1>REPORTE</formula1>
    </dataValidation>
    <dataValidation type="list" allowBlank="1" showInputMessage="1" showErrorMessage="1" sqref="E10" xr:uid="{00000000-0002-0000-0D00-000002000000}">
      <formula1>SI</formula1>
    </dataValidation>
  </dataValidations>
  <hyperlinks>
    <hyperlink ref="D84" r:id="rId1" display="http://cambioclimatico.minambiente.gov.co/" xr:uid="{00000000-0004-0000-0D00-000000000000}"/>
    <hyperlink ref="B9" location="'ANEXO 3'!A1" display="VOLVER AL INDICE" xr:uid="{00000000-0004-0000-0D00-000001000000}"/>
    <hyperlink ref="E51" r:id="rId2" xr:uid="{00000000-0004-0000-0D00-000002000000}"/>
  </hyperlinks>
  <pageMargins left="0.25" right="0.25" top="0.75" bottom="0.75" header="0.3" footer="0.3"/>
  <pageSetup paperSize="178" orientation="landscape" horizontalDpi="1200" verticalDpi="1200"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tabColor theme="2"/>
  </sheetPr>
  <dimension ref="A1:U99"/>
  <sheetViews>
    <sheetView topLeftCell="A22" workbookViewId="0">
      <selection sqref="A1:P1"/>
    </sheetView>
  </sheetViews>
  <sheetFormatPr baseColWidth="10" defaultColWidth="11.453125" defaultRowHeight="14.5" x14ac:dyDescent="0.35"/>
  <cols>
    <col min="1" max="1" width="1.81640625" customWidth="1"/>
    <col min="2" max="2" width="12.81640625" customWidth="1"/>
    <col min="3" max="3" width="5" style="84" bestFit="1" customWidth="1"/>
    <col min="4" max="4" width="34.81640625" customWidth="1"/>
    <col min="5" max="5" width="12.1796875" customWidth="1"/>
    <col min="11" max="11" width="13.26953125" customWidth="1"/>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15</v>
      </c>
      <c r="B5" s="947"/>
      <c r="C5" s="947"/>
      <c r="D5" s="947"/>
      <c r="E5" s="947"/>
      <c r="F5" s="947"/>
      <c r="G5" s="947"/>
      <c r="H5" s="947"/>
      <c r="I5" s="947"/>
      <c r="J5" s="947"/>
      <c r="K5" s="947"/>
      <c r="L5" s="947"/>
      <c r="M5" s="947"/>
      <c r="N5" s="947"/>
      <c r="O5" s="947"/>
      <c r="P5" s="948"/>
    </row>
    <row r="6" spans="1:21" x14ac:dyDescent="0.35">
      <c r="B6" s="1" t="s">
        <v>626</v>
      </c>
      <c r="C6" s="73"/>
      <c r="D6" s="5"/>
      <c r="E6" s="71"/>
      <c r="F6" s="5" t="s">
        <v>627</v>
      </c>
      <c r="G6" s="5"/>
      <c r="H6" s="5"/>
      <c r="I6" s="5"/>
      <c r="J6" s="5"/>
      <c r="K6" s="5"/>
    </row>
    <row r="7" spans="1:21" ht="15" thickBot="1" x14ac:dyDescent="0.4">
      <c r="B7" s="72"/>
      <c r="C7" s="74"/>
      <c r="D7" s="5"/>
      <c r="E7" s="17"/>
      <c r="F7" s="5" t="s">
        <v>628</v>
      </c>
      <c r="G7" s="5"/>
      <c r="H7" s="5"/>
      <c r="I7" s="5"/>
      <c r="J7" s="5"/>
      <c r="K7" s="5"/>
    </row>
    <row r="8" spans="1:21" ht="15" thickBot="1" x14ac:dyDescent="0.4">
      <c r="B8" s="163" t="s">
        <v>629</v>
      </c>
      <c r="C8" s="200">
        <v>2024</v>
      </c>
      <c r="D8" s="204">
        <f>IF(E10="NO APLICA","NO APLICA",IF(E11="NO SE REPORTA","SIN INFORMACION",+E19))</f>
        <v>1</v>
      </c>
      <c r="E8" s="201"/>
      <c r="F8" s="5" t="s">
        <v>630</v>
      </c>
      <c r="G8" s="5"/>
      <c r="H8" s="5"/>
      <c r="I8" s="5"/>
      <c r="J8" s="5"/>
      <c r="K8" s="5"/>
    </row>
    <row r="9" spans="1:21" x14ac:dyDescent="0.35">
      <c r="B9" s="335" t="s">
        <v>631</v>
      </c>
      <c r="D9" s="5"/>
      <c r="E9" s="5"/>
      <c r="F9" s="5"/>
      <c r="G9" s="5"/>
      <c r="H9" s="5"/>
      <c r="I9" s="5"/>
      <c r="J9" s="5"/>
      <c r="K9" s="5"/>
    </row>
    <row r="10" spans="1:21" x14ac:dyDescent="0.35">
      <c r="B10" s="957" t="s">
        <v>632</v>
      </c>
      <c r="C10" s="957"/>
      <c r="D10" s="957"/>
      <c r="E10" s="338" t="s">
        <v>633</v>
      </c>
      <c r="F10" s="964"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65"/>
      <c r="H10" s="965"/>
      <c r="I10" s="965"/>
      <c r="J10" s="965"/>
      <c r="K10" s="965"/>
      <c r="L10" s="965"/>
      <c r="M10" s="965"/>
      <c r="N10" s="965"/>
      <c r="O10" s="965"/>
      <c r="P10" s="965"/>
      <c r="Q10" s="965"/>
      <c r="R10" s="965"/>
      <c r="S10" s="965"/>
      <c r="T10" s="5"/>
      <c r="U10" s="5"/>
    </row>
    <row r="11" spans="1:21" ht="14.5" customHeight="1" x14ac:dyDescent="0.35">
      <c r="B11" s="337"/>
      <c r="C11" s="85"/>
      <c r="D11" s="163" t="str">
        <f>IF(E10="SI APLICA","¿El indicador no se reporta por limitaciones de información disponible? ","")</f>
        <v xml:space="preserve">¿El indicador no se reporta por limitaciones de información disponible? </v>
      </c>
      <c r="E11" s="339" t="s">
        <v>634</v>
      </c>
      <c r="F11" s="958"/>
      <c r="G11" s="959"/>
      <c r="H11" s="959"/>
      <c r="I11" s="959"/>
      <c r="J11" s="959"/>
      <c r="K11" s="959"/>
      <c r="L11" s="959"/>
      <c r="M11" s="959"/>
      <c r="N11" s="959"/>
      <c r="O11" s="959"/>
      <c r="P11" s="959"/>
      <c r="Q11" s="959"/>
      <c r="R11" s="959"/>
      <c r="S11" s="959"/>
    </row>
    <row r="12" spans="1:21" ht="26.15" customHeight="1" x14ac:dyDescent="0.35">
      <c r="B12" s="335"/>
      <c r="C12" s="85"/>
      <c r="D12" s="163" t="str">
        <f>IF(E11="SI SE REPORTA","¿Qué programas o proyectos del Plan de Acción están asociados al indicador? ","")</f>
        <v xml:space="preserve">¿Qué programas o proyectos del Plan de Acción están asociados al indicador? </v>
      </c>
      <c r="E12" s="960" t="s">
        <v>2064</v>
      </c>
      <c r="F12" s="960"/>
      <c r="G12" s="960"/>
      <c r="H12" s="960"/>
      <c r="I12" s="960"/>
      <c r="J12" s="960"/>
      <c r="K12" s="960"/>
      <c r="L12" s="960"/>
      <c r="M12" s="960"/>
      <c r="N12" s="960"/>
      <c r="O12" s="960"/>
      <c r="P12" s="960"/>
      <c r="Q12" s="960"/>
      <c r="R12" s="960"/>
    </row>
    <row r="13" spans="1:21" ht="22" customHeight="1" x14ac:dyDescent="0.35">
      <c r="B13" s="335"/>
      <c r="C13" s="85"/>
      <c r="D13" s="163" t="s">
        <v>635</v>
      </c>
      <c r="E13" s="961"/>
      <c r="F13" s="962"/>
      <c r="G13" s="962"/>
      <c r="H13" s="962"/>
      <c r="I13" s="962"/>
      <c r="J13" s="962"/>
      <c r="K13" s="962"/>
      <c r="L13" s="962"/>
      <c r="M13" s="962"/>
      <c r="N13" s="962"/>
      <c r="O13" s="962"/>
      <c r="P13" s="962"/>
      <c r="Q13" s="962"/>
      <c r="R13" s="963"/>
    </row>
    <row r="14" spans="1:21" ht="7" customHeight="1" thickBot="1" x14ac:dyDescent="0.4">
      <c r="B14" s="335"/>
      <c r="D14" s="5"/>
      <c r="E14" s="5"/>
      <c r="F14" s="5"/>
      <c r="G14" s="5"/>
      <c r="H14" s="5"/>
      <c r="I14" s="5"/>
      <c r="J14" s="5"/>
      <c r="K14" s="5"/>
    </row>
    <row r="15" spans="1:21" ht="15.65" customHeight="1" thickTop="1" thickBot="1" x14ac:dyDescent="0.4">
      <c r="B15" s="1035" t="s">
        <v>636</v>
      </c>
      <c r="C15" s="86"/>
      <c r="D15" s="978" t="s">
        <v>940</v>
      </c>
      <c r="E15" s="979"/>
      <c r="F15" s="979"/>
      <c r="G15" s="979"/>
      <c r="H15" s="979"/>
      <c r="I15" s="979"/>
      <c r="J15" s="979"/>
      <c r="K15" s="980"/>
    </row>
    <row r="16" spans="1:21" ht="15" thickBot="1" x14ac:dyDescent="0.4">
      <c r="A16" s="179"/>
      <c r="B16" s="1006"/>
      <c r="C16" s="95" t="s">
        <v>585</v>
      </c>
      <c r="D16" s="43" t="s">
        <v>941</v>
      </c>
      <c r="E16" s="43" t="s">
        <v>587</v>
      </c>
      <c r="F16" s="43" t="s">
        <v>588</v>
      </c>
      <c r="G16" s="43" t="s">
        <v>589</v>
      </c>
      <c r="H16" s="43" t="s">
        <v>590</v>
      </c>
      <c r="I16" s="172"/>
      <c r="J16" s="179"/>
      <c r="K16" s="21"/>
    </row>
    <row r="17" spans="2:11" ht="24.5" thickBot="1" x14ac:dyDescent="0.4">
      <c r="B17" s="1006"/>
      <c r="C17" s="2" t="s">
        <v>765</v>
      </c>
      <c r="D17" s="40" t="s">
        <v>942</v>
      </c>
      <c r="E17" s="518">
        <v>30</v>
      </c>
      <c r="F17" s="518">
        <v>30</v>
      </c>
      <c r="G17" s="518">
        <v>30</v>
      </c>
      <c r="H17" s="518">
        <v>30</v>
      </c>
      <c r="I17" s="180"/>
      <c r="J17" s="179"/>
      <c r="K17" s="21"/>
    </row>
    <row r="18" spans="2:11" ht="24.5" thickBot="1" x14ac:dyDescent="0.4">
      <c r="B18" s="1006"/>
      <c r="C18" s="2" t="s">
        <v>767</v>
      </c>
      <c r="D18" s="40" t="s">
        <v>943</v>
      </c>
      <c r="E18" s="519">
        <v>30</v>
      </c>
      <c r="F18" s="519"/>
      <c r="G18" s="519"/>
      <c r="H18" s="519"/>
      <c r="I18" s="180"/>
      <c r="J18" s="179"/>
      <c r="K18" s="21"/>
    </row>
    <row r="19" spans="2:11" ht="24.5" thickBot="1" x14ac:dyDescent="0.4">
      <c r="B19" s="1006"/>
      <c r="C19" s="2" t="s">
        <v>769</v>
      </c>
      <c r="D19" s="40" t="s">
        <v>944</v>
      </c>
      <c r="E19" s="177">
        <f>IFERROR(E18/E17,"N.A.")</f>
        <v>1</v>
      </c>
      <c r="F19" s="177">
        <f>IFERROR(F18/F17,"N.A.")</f>
        <v>0</v>
      </c>
      <c r="G19" s="177">
        <f>IFERROR(G18/G17,"N.A.")</f>
        <v>0</v>
      </c>
      <c r="H19" s="177">
        <f>IFERROR(H18/H17,"N.A.")</f>
        <v>0</v>
      </c>
      <c r="I19" s="177"/>
      <c r="K19" s="21"/>
    </row>
    <row r="20" spans="2:11" x14ac:dyDescent="0.35">
      <c r="B20" s="206"/>
      <c r="C20" s="89"/>
      <c r="D20" s="1048" t="s">
        <v>945</v>
      </c>
      <c r="E20" s="1049"/>
      <c r="F20" s="1049"/>
      <c r="G20" s="1049"/>
      <c r="H20" s="1049"/>
      <c r="I20" s="1049"/>
      <c r="J20" s="1049"/>
      <c r="K20" s="1050"/>
    </row>
    <row r="21" spans="2:11" x14ac:dyDescent="0.35">
      <c r="B21" s="206"/>
      <c r="C21" s="89"/>
      <c r="D21" s="981" t="s">
        <v>866</v>
      </c>
      <c r="E21" s="982"/>
      <c r="F21" s="982"/>
      <c r="G21" s="982"/>
      <c r="H21" s="982"/>
      <c r="I21" s="982"/>
      <c r="J21" s="982"/>
      <c r="K21" s="983"/>
    </row>
    <row r="22" spans="2:11" x14ac:dyDescent="0.35">
      <c r="B22" s="206"/>
      <c r="C22" s="89"/>
      <c r="D22" s="981" t="s">
        <v>946</v>
      </c>
      <c r="E22" s="982"/>
      <c r="F22" s="982"/>
      <c r="G22" s="982"/>
      <c r="H22" s="982"/>
      <c r="I22" s="982"/>
      <c r="J22" s="982"/>
      <c r="K22" s="983"/>
    </row>
    <row r="23" spans="2:11" ht="15" thickBot="1" x14ac:dyDescent="0.4">
      <c r="B23" s="206"/>
      <c r="C23" s="89"/>
      <c r="D23" s="993" t="s">
        <v>947</v>
      </c>
      <c r="E23" s="994"/>
      <c r="F23" s="994"/>
      <c r="G23" s="994"/>
      <c r="H23" s="994"/>
      <c r="I23" s="994"/>
      <c r="J23" s="994"/>
      <c r="K23" s="995"/>
    </row>
    <row r="24" spans="2:11" ht="36.5" thickBot="1" x14ac:dyDescent="0.4">
      <c r="B24" s="206"/>
      <c r="C24" s="95" t="s">
        <v>585</v>
      </c>
      <c r="D24" s="43" t="s">
        <v>868</v>
      </c>
      <c r="E24" s="43" t="s">
        <v>948</v>
      </c>
      <c r="F24" s="43" t="s">
        <v>949</v>
      </c>
      <c r="G24" s="43" t="s">
        <v>950</v>
      </c>
      <c r="H24" s="43" t="s">
        <v>951</v>
      </c>
      <c r="I24" s="43" t="s">
        <v>872</v>
      </c>
      <c r="J24" s="43" t="s">
        <v>873</v>
      </c>
      <c r="K24" s="43" t="s">
        <v>593</v>
      </c>
    </row>
    <row r="25" spans="2:11" s="179" customFormat="1" ht="37.5" customHeight="1" thickBot="1" x14ac:dyDescent="0.4">
      <c r="B25" s="205"/>
      <c r="C25" s="8">
        <v>1</v>
      </c>
      <c r="D25" s="29" t="s">
        <v>1976</v>
      </c>
      <c r="E25" s="499" t="s">
        <v>2399</v>
      </c>
      <c r="F25" s="518">
        <v>30</v>
      </c>
      <c r="G25" s="518">
        <v>119677444</v>
      </c>
      <c r="H25" s="518">
        <v>119677444</v>
      </c>
      <c r="I25" s="518">
        <v>119677444</v>
      </c>
      <c r="J25" s="518">
        <v>35903233</v>
      </c>
      <c r="K25" s="198"/>
    </row>
    <row r="26" spans="2:11" s="179" customFormat="1" ht="15" thickBot="1" x14ac:dyDescent="0.4">
      <c r="B26" s="205"/>
      <c r="C26" s="8">
        <v>2</v>
      </c>
      <c r="D26" s="30"/>
      <c r="E26" s="30"/>
      <c r="F26" s="198"/>
      <c r="G26" s="198"/>
      <c r="H26" s="198"/>
      <c r="I26" s="198"/>
      <c r="J26" s="198"/>
      <c r="K26" s="198"/>
    </row>
    <row r="27" spans="2:11" s="179" customFormat="1" ht="15" thickBot="1" x14ac:dyDescent="0.4">
      <c r="B27" s="205"/>
      <c r="C27" s="8">
        <v>3</v>
      </c>
      <c r="D27" s="30"/>
      <c r="E27" s="30"/>
      <c r="F27" s="198"/>
      <c r="G27" s="198"/>
      <c r="H27" s="198"/>
      <c r="I27" s="198"/>
      <c r="J27" s="198"/>
      <c r="K27" s="198"/>
    </row>
    <row r="28" spans="2:11" s="179" customFormat="1" ht="15" thickBot="1" x14ac:dyDescent="0.4">
      <c r="B28" s="205"/>
      <c r="C28" s="8">
        <v>4</v>
      </c>
      <c r="D28" s="30"/>
      <c r="E28" s="30"/>
      <c r="F28" s="198"/>
      <c r="G28" s="198"/>
      <c r="H28" s="198"/>
      <c r="I28" s="198"/>
      <c r="J28" s="198"/>
      <c r="K28" s="198"/>
    </row>
    <row r="29" spans="2:11" s="179" customFormat="1" ht="15" thickBot="1" x14ac:dyDescent="0.4">
      <c r="B29" s="205"/>
      <c r="C29" s="8">
        <v>5</v>
      </c>
      <c r="D29" s="30"/>
      <c r="E29" s="30"/>
      <c r="F29" s="198"/>
      <c r="G29" s="198"/>
      <c r="H29" s="198"/>
      <c r="I29" s="198"/>
      <c r="J29" s="198"/>
      <c r="K29" s="198"/>
    </row>
    <row r="30" spans="2:11" s="179" customFormat="1" ht="15" thickBot="1" x14ac:dyDescent="0.4">
      <c r="B30" s="205"/>
      <c r="C30" s="8">
        <v>6</v>
      </c>
      <c r="D30" s="30"/>
      <c r="E30" s="30"/>
      <c r="F30" s="198"/>
      <c r="G30" s="198"/>
      <c r="H30" s="198"/>
      <c r="I30" s="198"/>
      <c r="J30" s="198"/>
      <c r="K30" s="198"/>
    </row>
    <row r="31" spans="2:11" s="179" customFormat="1" ht="15" thickBot="1" x14ac:dyDescent="0.4">
      <c r="B31" s="205"/>
      <c r="C31" s="8">
        <v>7</v>
      </c>
      <c r="D31" s="30"/>
      <c r="E31" s="30"/>
      <c r="F31" s="198"/>
      <c r="G31" s="198"/>
      <c r="H31" s="198"/>
      <c r="I31" s="198"/>
      <c r="J31" s="198"/>
      <c r="K31" s="198"/>
    </row>
    <row r="32" spans="2:11" s="179" customFormat="1" ht="15" thickBot="1" x14ac:dyDescent="0.4">
      <c r="B32" s="205"/>
      <c r="C32" s="8">
        <v>8</v>
      </c>
      <c r="D32" s="30"/>
      <c r="E32" s="30"/>
      <c r="F32" s="198"/>
      <c r="G32" s="198"/>
      <c r="H32" s="198"/>
      <c r="I32" s="198"/>
      <c r="J32" s="198"/>
      <c r="K32" s="198"/>
    </row>
    <row r="33" spans="2:11" s="179" customFormat="1" ht="15" thickBot="1" x14ac:dyDescent="0.4">
      <c r="B33" s="205"/>
      <c r="C33" s="8">
        <v>9</v>
      </c>
      <c r="D33" s="30"/>
      <c r="E33" s="30"/>
      <c r="F33" s="198"/>
      <c r="G33" s="198"/>
      <c r="H33" s="198"/>
      <c r="I33" s="198"/>
      <c r="J33" s="198"/>
      <c r="K33" s="198"/>
    </row>
    <row r="34" spans="2:11" s="179" customFormat="1" ht="15" thickBot="1" x14ac:dyDescent="0.4">
      <c r="B34" s="205"/>
      <c r="C34" s="8">
        <v>10</v>
      </c>
      <c r="D34" s="30"/>
      <c r="E34" s="30"/>
      <c r="F34" s="198"/>
      <c r="G34" s="198"/>
      <c r="H34" s="198"/>
      <c r="I34" s="198"/>
      <c r="J34" s="198"/>
      <c r="K34" s="198"/>
    </row>
    <row r="35" spans="2:11" s="179" customFormat="1" ht="15" thickBot="1" x14ac:dyDescent="0.4">
      <c r="B35" s="205"/>
      <c r="C35" s="8">
        <v>11</v>
      </c>
      <c r="D35" s="30"/>
      <c r="E35" s="30"/>
      <c r="F35" s="198"/>
      <c r="G35" s="198"/>
      <c r="H35" s="198"/>
      <c r="I35" s="198"/>
      <c r="J35" s="198"/>
      <c r="K35" s="198"/>
    </row>
    <row r="36" spans="2:11" s="179" customFormat="1" ht="15" thickBot="1" x14ac:dyDescent="0.4">
      <c r="B36" s="205"/>
      <c r="C36" s="8">
        <v>12</v>
      </c>
      <c r="D36" s="30"/>
      <c r="E36" s="30"/>
      <c r="F36" s="198"/>
      <c r="G36" s="198"/>
      <c r="H36" s="198"/>
      <c r="I36" s="198"/>
      <c r="J36" s="198"/>
      <c r="K36" s="198"/>
    </row>
    <row r="37" spans="2:11" ht="15" thickBot="1" x14ac:dyDescent="0.4">
      <c r="B37" s="47"/>
      <c r="C37" s="2"/>
      <c r="D37" s="40" t="s">
        <v>764</v>
      </c>
      <c r="E37" s="40"/>
      <c r="F37" s="133">
        <f>SUM(F25:F36)</f>
        <v>30</v>
      </c>
      <c r="G37" s="133">
        <f>SUM(G25:G36)</f>
        <v>119677444</v>
      </c>
      <c r="H37" s="133">
        <f>SUM(H25:H36)</f>
        <v>119677444</v>
      </c>
      <c r="I37" s="133">
        <f>SUM(I25:I36)</f>
        <v>119677444</v>
      </c>
      <c r="J37" s="133">
        <f>SUM(J25:J36)</f>
        <v>35903233</v>
      </c>
      <c r="K37" s="12"/>
    </row>
    <row r="38" spans="2:11" ht="24" customHeight="1" thickBot="1" x14ac:dyDescent="0.4">
      <c r="B38" s="70" t="s">
        <v>671</v>
      </c>
      <c r="C38" s="104"/>
      <c r="D38" s="990" t="s">
        <v>952</v>
      </c>
      <c r="E38" s="991"/>
      <c r="F38" s="991"/>
      <c r="G38" s="991"/>
      <c r="H38" s="991"/>
      <c r="I38" s="991"/>
      <c r="J38" s="991"/>
      <c r="K38" s="992"/>
    </row>
    <row r="39" spans="2:11" ht="24" customHeight="1" thickBot="1" x14ac:dyDescent="0.4">
      <c r="B39" s="70" t="s">
        <v>673</v>
      </c>
      <c r="C39" s="104"/>
      <c r="D39" s="990" t="s">
        <v>953</v>
      </c>
      <c r="E39" s="991"/>
      <c r="F39" s="991"/>
      <c r="G39" s="991"/>
      <c r="H39" s="991"/>
      <c r="I39" s="991"/>
      <c r="J39" s="991"/>
      <c r="K39" s="992"/>
    </row>
    <row r="40" spans="2:11" ht="15" thickBot="1" x14ac:dyDescent="0.4">
      <c r="B40" s="1"/>
      <c r="C40" s="73"/>
      <c r="D40" s="5"/>
      <c r="E40" s="5"/>
      <c r="F40" s="5"/>
      <c r="G40" s="5"/>
      <c r="H40" s="5"/>
      <c r="I40" s="5"/>
      <c r="J40" s="5"/>
      <c r="K40" s="5"/>
    </row>
    <row r="41" spans="2:11" ht="24" customHeight="1" thickBot="1" x14ac:dyDescent="0.4">
      <c r="B41" s="996" t="s">
        <v>675</v>
      </c>
      <c r="C41" s="997"/>
      <c r="D41" s="997"/>
      <c r="E41" s="998"/>
      <c r="F41" s="5"/>
      <c r="G41" s="5"/>
      <c r="H41" s="5"/>
      <c r="I41" s="5"/>
      <c r="J41" s="5"/>
      <c r="K41" s="5"/>
    </row>
    <row r="42" spans="2:11" ht="15" thickBot="1" x14ac:dyDescent="0.4">
      <c r="B42" s="987">
        <v>1</v>
      </c>
      <c r="C42" s="91"/>
      <c r="D42" s="48" t="s">
        <v>676</v>
      </c>
      <c r="E42" s="498" t="s">
        <v>1949</v>
      </c>
      <c r="F42" s="5"/>
      <c r="G42" s="5"/>
      <c r="H42" s="5"/>
      <c r="I42" s="5"/>
      <c r="J42" s="5"/>
      <c r="K42" s="5"/>
    </row>
    <row r="43" spans="2:11" ht="36.5" thickBot="1" x14ac:dyDescent="0.4">
      <c r="B43" s="988"/>
      <c r="C43" s="91"/>
      <c r="D43" s="40" t="s">
        <v>525</v>
      </c>
      <c r="E43" s="498" t="s">
        <v>1937</v>
      </c>
      <c r="F43" s="5"/>
      <c r="G43" s="5"/>
      <c r="H43" s="5"/>
      <c r="I43" s="5"/>
      <c r="J43" s="5"/>
      <c r="K43" s="5"/>
    </row>
    <row r="44" spans="2:11" ht="24.5" thickBot="1" x14ac:dyDescent="0.4">
      <c r="B44" s="988"/>
      <c r="C44" s="91"/>
      <c r="D44" s="40" t="s">
        <v>677</v>
      </c>
      <c r="E44" s="498" t="s">
        <v>1938</v>
      </c>
      <c r="F44" s="5"/>
      <c r="G44" s="5"/>
      <c r="H44" s="5"/>
      <c r="I44" s="5"/>
      <c r="J44" s="5"/>
      <c r="K44" s="5"/>
    </row>
    <row r="45" spans="2:11" ht="24.5" thickBot="1" x14ac:dyDescent="0.4">
      <c r="B45" s="988"/>
      <c r="C45" s="91"/>
      <c r="D45" s="40" t="s">
        <v>527</v>
      </c>
      <c r="E45" s="498" t="s">
        <v>1939</v>
      </c>
      <c r="F45" s="5"/>
      <c r="G45" s="5"/>
      <c r="H45" s="5"/>
      <c r="I45" s="5"/>
      <c r="J45" s="5"/>
      <c r="K45" s="5"/>
    </row>
    <row r="46" spans="2:11" ht="29.5" thickBot="1" x14ac:dyDescent="0.4">
      <c r="B46" s="988"/>
      <c r="C46" s="91"/>
      <c r="D46" s="40" t="s">
        <v>529</v>
      </c>
      <c r="E46" s="512" t="s">
        <v>1958</v>
      </c>
      <c r="F46" s="5"/>
      <c r="G46" s="5"/>
      <c r="H46" s="5"/>
      <c r="I46" s="5"/>
      <c r="J46" s="5"/>
      <c r="K46" s="5"/>
    </row>
    <row r="47" spans="2:11" ht="15" thickBot="1" x14ac:dyDescent="0.4">
      <c r="B47" s="988"/>
      <c r="C47" s="91"/>
      <c r="D47" s="40" t="s">
        <v>531</v>
      </c>
      <c r="E47" s="498">
        <v>3138363436</v>
      </c>
      <c r="F47" s="5"/>
      <c r="G47" s="5"/>
      <c r="H47" s="5"/>
      <c r="I47" s="5"/>
      <c r="J47" s="5"/>
      <c r="K47" s="5"/>
    </row>
    <row r="48" spans="2:11" ht="15" thickBot="1" x14ac:dyDescent="0.4">
      <c r="B48" s="989"/>
      <c r="C48" s="2"/>
      <c r="D48" s="40" t="s">
        <v>678</v>
      </c>
      <c r="E48" s="498" t="s">
        <v>1951</v>
      </c>
      <c r="F48" s="5"/>
      <c r="G48" s="5"/>
      <c r="H48" s="5"/>
      <c r="I48" s="5"/>
      <c r="J48" s="5"/>
      <c r="K48" s="5"/>
    </row>
    <row r="49" spans="2:11" ht="15" thickBot="1" x14ac:dyDescent="0.4">
      <c r="B49" s="1"/>
      <c r="C49" s="73"/>
      <c r="D49" s="5"/>
      <c r="E49" s="5"/>
      <c r="F49" s="5"/>
      <c r="G49" s="5"/>
      <c r="H49" s="5"/>
      <c r="I49" s="5"/>
      <c r="J49" s="5"/>
      <c r="K49" s="5"/>
    </row>
    <row r="50" spans="2:11" ht="15" thickBot="1" x14ac:dyDescent="0.4">
      <c r="B50" s="996" t="s">
        <v>679</v>
      </c>
      <c r="C50" s="997"/>
      <c r="D50" s="997"/>
      <c r="E50" s="998"/>
      <c r="F50" s="5"/>
      <c r="G50" s="5"/>
      <c r="H50" s="5"/>
      <c r="I50" s="5"/>
      <c r="J50" s="5"/>
      <c r="K50" s="5"/>
    </row>
    <row r="51" spans="2:11" ht="15" thickBot="1" x14ac:dyDescent="0.4">
      <c r="B51" s="987">
        <v>1</v>
      </c>
      <c r="C51" s="91"/>
      <c r="D51" s="48" t="s">
        <v>676</v>
      </c>
      <c r="E51" s="207" t="s">
        <v>680</v>
      </c>
      <c r="F51" s="5"/>
      <c r="G51" s="5"/>
      <c r="H51" s="5"/>
      <c r="I51" s="5"/>
      <c r="J51" s="5"/>
      <c r="K51" s="5"/>
    </row>
    <row r="52" spans="2:11" ht="15" thickBot="1" x14ac:dyDescent="0.4">
      <c r="B52" s="988"/>
      <c r="C52" s="91"/>
      <c r="D52" s="40" t="s">
        <v>525</v>
      </c>
      <c r="E52" s="207" t="s">
        <v>773</v>
      </c>
      <c r="F52" s="5"/>
      <c r="G52" s="5"/>
      <c r="H52" s="5"/>
      <c r="I52" s="5"/>
      <c r="J52" s="5"/>
      <c r="K52" s="5"/>
    </row>
    <row r="53" spans="2:11" ht="15" thickBot="1" x14ac:dyDescent="0.4">
      <c r="B53" s="988"/>
      <c r="C53" s="91"/>
      <c r="D53" s="40" t="s">
        <v>677</v>
      </c>
      <c r="E53" s="227"/>
      <c r="F53" s="5"/>
      <c r="G53" s="5"/>
      <c r="H53" s="5"/>
      <c r="I53" s="5"/>
      <c r="J53" s="5"/>
      <c r="K53" s="5"/>
    </row>
    <row r="54" spans="2:11" ht="15" thickBot="1" x14ac:dyDescent="0.4">
      <c r="B54" s="988"/>
      <c r="C54" s="91"/>
      <c r="D54" s="40" t="s">
        <v>527</v>
      </c>
      <c r="E54" s="227"/>
      <c r="F54" s="5"/>
      <c r="G54" s="5"/>
      <c r="H54" s="5"/>
      <c r="I54" s="5"/>
      <c r="J54" s="5"/>
      <c r="K54" s="5"/>
    </row>
    <row r="55" spans="2:11" ht="15" thickBot="1" x14ac:dyDescent="0.4">
      <c r="B55" s="988"/>
      <c r="C55" s="91"/>
      <c r="D55" s="40" t="s">
        <v>529</v>
      </c>
      <c r="E55" s="227"/>
      <c r="F55" s="5"/>
      <c r="G55" s="5"/>
      <c r="H55" s="5"/>
      <c r="I55" s="5"/>
      <c r="J55" s="5"/>
      <c r="K55" s="5"/>
    </row>
    <row r="56" spans="2:11" ht="15" thickBot="1" x14ac:dyDescent="0.4">
      <c r="B56" s="988"/>
      <c r="C56" s="91"/>
      <c r="D56" s="40" t="s">
        <v>531</v>
      </c>
      <c r="E56" s="227"/>
      <c r="F56" s="5"/>
      <c r="G56" s="5"/>
      <c r="H56" s="5"/>
      <c r="I56" s="5"/>
      <c r="J56" s="5"/>
      <c r="K56" s="5"/>
    </row>
    <row r="57" spans="2:11" ht="15" thickBot="1" x14ac:dyDescent="0.4">
      <c r="B57" s="989"/>
      <c r="C57" s="2"/>
      <c r="D57" s="40" t="s">
        <v>678</v>
      </c>
      <c r="E57" s="227"/>
      <c r="F57" s="5"/>
      <c r="G57" s="5"/>
      <c r="H57" s="5"/>
      <c r="I57" s="5"/>
      <c r="J57" s="5"/>
      <c r="K57" s="5"/>
    </row>
    <row r="58" spans="2:11" ht="15" thickBot="1" x14ac:dyDescent="0.4">
      <c r="B58" s="1"/>
      <c r="C58" s="73"/>
      <c r="D58" s="5"/>
      <c r="E58" s="5"/>
      <c r="F58" s="5"/>
      <c r="G58" s="5"/>
      <c r="H58" s="5"/>
      <c r="I58" s="5"/>
      <c r="J58" s="5"/>
      <c r="K58" s="5"/>
    </row>
    <row r="59" spans="2:11" ht="15" customHeight="1" thickBot="1" x14ac:dyDescent="0.4">
      <c r="B59" s="116" t="s">
        <v>682</v>
      </c>
      <c r="C59" s="117"/>
      <c r="D59" s="117"/>
      <c r="E59" s="118"/>
      <c r="G59" s="5"/>
      <c r="H59" s="5"/>
      <c r="I59" s="5"/>
      <c r="J59" s="5"/>
      <c r="K59" s="5"/>
    </row>
    <row r="60" spans="2:11" ht="24.5" thickBot="1" x14ac:dyDescent="0.4">
      <c r="B60" s="47" t="s">
        <v>683</v>
      </c>
      <c r="C60" s="40" t="s">
        <v>684</v>
      </c>
      <c r="D60" s="40" t="s">
        <v>685</v>
      </c>
      <c r="E60" s="40" t="s">
        <v>686</v>
      </c>
      <c r="F60" s="5"/>
      <c r="G60" s="5"/>
      <c r="H60" s="5"/>
      <c r="I60" s="5"/>
      <c r="J60" s="5"/>
    </row>
    <row r="61" spans="2:11" ht="60.5" thickBot="1" x14ac:dyDescent="0.4">
      <c r="B61" s="49">
        <v>42401</v>
      </c>
      <c r="C61" s="40">
        <v>0.01</v>
      </c>
      <c r="D61" s="50" t="s">
        <v>954</v>
      </c>
      <c r="E61" s="40"/>
      <c r="F61" s="5"/>
      <c r="G61" s="5"/>
      <c r="H61" s="5"/>
      <c r="I61" s="5"/>
      <c r="J61" s="5"/>
    </row>
    <row r="62" spans="2:11" ht="15" thickBot="1" x14ac:dyDescent="0.4">
      <c r="B62" s="3"/>
      <c r="C62" s="92"/>
      <c r="D62" s="5"/>
      <c r="E62" s="5"/>
      <c r="F62" s="5"/>
      <c r="G62" s="5"/>
      <c r="H62" s="5"/>
      <c r="I62" s="5"/>
      <c r="J62" s="5"/>
      <c r="K62" s="5"/>
    </row>
    <row r="63" spans="2:11" ht="15" thickBot="1" x14ac:dyDescent="0.4">
      <c r="B63" s="4" t="s">
        <v>593</v>
      </c>
      <c r="C63" s="93"/>
      <c r="D63" s="5"/>
      <c r="E63" s="5"/>
      <c r="F63" s="5"/>
      <c r="G63" s="5"/>
      <c r="H63" s="5"/>
      <c r="I63" s="5"/>
      <c r="J63" s="5"/>
      <c r="K63" s="5"/>
    </row>
    <row r="64" spans="2:11" x14ac:dyDescent="0.35">
      <c r="B64" s="1023"/>
      <c r="C64" s="1024"/>
      <c r="D64" s="1024"/>
      <c r="E64" s="1024"/>
      <c r="F64" s="5"/>
      <c r="G64" s="5"/>
      <c r="H64" s="5"/>
      <c r="I64" s="5"/>
      <c r="J64" s="5"/>
      <c r="K64" s="5"/>
    </row>
    <row r="65" spans="2:11" x14ac:dyDescent="0.35">
      <c r="B65" s="1023"/>
      <c r="C65" s="1024"/>
      <c r="D65" s="1024"/>
      <c r="E65" s="1024"/>
      <c r="F65" s="5"/>
      <c r="G65" s="5"/>
      <c r="H65" s="5"/>
      <c r="I65" s="5"/>
      <c r="J65" s="5"/>
      <c r="K65" s="5"/>
    </row>
    <row r="66" spans="2:11" ht="15" thickBot="1" x14ac:dyDescent="0.4">
      <c r="B66" s="5"/>
      <c r="D66" s="5"/>
      <c r="E66" s="5"/>
      <c r="F66" s="5"/>
      <c r="G66" s="5"/>
      <c r="H66" s="5"/>
      <c r="I66" s="5"/>
      <c r="J66" s="5"/>
      <c r="K66" s="5"/>
    </row>
    <row r="67" spans="2:11" ht="24.5" thickBot="1" x14ac:dyDescent="0.4">
      <c r="B67" s="51" t="s">
        <v>688</v>
      </c>
      <c r="C67" s="94"/>
      <c r="D67" s="5"/>
      <c r="E67" s="5"/>
      <c r="F67" s="5"/>
      <c r="G67" s="5"/>
      <c r="H67" s="5"/>
      <c r="I67" s="5"/>
      <c r="J67" s="5"/>
      <c r="K67" s="5"/>
    </row>
    <row r="68" spans="2:11" ht="15" thickBot="1" x14ac:dyDescent="0.4">
      <c r="B68" s="37"/>
      <c r="C68" s="85"/>
      <c r="D68" s="5"/>
      <c r="E68" s="5"/>
      <c r="F68" s="5"/>
      <c r="G68" s="5"/>
      <c r="H68" s="5"/>
      <c r="I68" s="5"/>
      <c r="J68" s="5"/>
      <c r="K68" s="5"/>
    </row>
    <row r="69" spans="2:11" ht="48.5" thickBot="1" x14ac:dyDescent="0.4">
      <c r="B69" s="52" t="s">
        <v>689</v>
      </c>
      <c r="C69" s="95"/>
      <c r="D69" s="43" t="s">
        <v>955</v>
      </c>
      <c r="E69" s="5"/>
      <c r="F69" s="5"/>
      <c r="G69" s="5"/>
      <c r="H69" s="5"/>
      <c r="I69" s="5"/>
      <c r="J69" s="5"/>
      <c r="K69" s="5"/>
    </row>
    <row r="70" spans="2:11" x14ac:dyDescent="0.35">
      <c r="B70" s="987" t="s">
        <v>691</v>
      </c>
      <c r="C70" s="91"/>
      <c r="D70" s="53" t="s">
        <v>692</v>
      </c>
      <c r="E70" s="5"/>
      <c r="F70" s="5"/>
      <c r="G70" s="5"/>
      <c r="H70" s="5"/>
      <c r="I70" s="5"/>
      <c r="J70" s="5"/>
      <c r="K70" s="5"/>
    </row>
    <row r="71" spans="2:11" ht="60" x14ac:dyDescent="0.35">
      <c r="B71" s="988"/>
      <c r="C71" s="91"/>
      <c r="D71" s="46" t="s">
        <v>956</v>
      </c>
      <c r="E71" s="5"/>
      <c r="F71" s="5"/>
      <c r="G71" s="5"/>
      <c r="H71" s="5"/>
      <c r="I71" s="5"/>
      <c r="J71" s="5"/>
      <c r="K71" s="5"/>
    </row>
    <row r="72" spans="2:11" x14ac:dyDescent="0.35">
      <c r="B72" s="988"/>
      <c r="C72" s="91"/>
      <c r="D72" s="53" t="s">
        <v>957</v>
      </c>
      <c r="E72" s="5"/>
      <c r="F72" s="5"/>
      <c r="G72" s="5"/>
      <c r="H72" s="5"/>
      <c r="I72" s="5"/>
      <c r="J72" s="5"/>
      <c r="K72" s="5"/>
    </row>
    <row r="73" spans="2:11" x14ac:dyDescent="0.35">
      <c r="B73" s="988"/>
      <c r="C73" s="91"/>
      <c r="D73" s="46" t="s">
        <v>958</v>
      </c>
      <c r="E73" s="5"/>
      <c r="F73" s="5"/>
      <c r="G73" s="5"/>
      <c r="H73" s="5"/>
      <c r="I73" s="5"/>
      <c r="J73" s="5"/>
      <c r="K73" s="5"/>
    </row>
    <row r="74" spans="2:11" ht="60" x14ac:dyDescent="0.35">
      <c r="B74" s="988"/>
      <c r="C74" s="91"/>
      <c r="D74" s="46" t="s">
        <v>959</v>
      </c>
      <c r="E74" s="5"/>
      <c r="F74" s="5"/>
      <c r="G74" s="5"/>
      <c r="H74" s="5"/>
      <c r="I74" s="5"/>
      <c r="J74" s="5"/>
      <c r="K74" s="5"/>
    </row>
    <row r="75" spans="2:11" ht="204" x14ac:dyDescent="0.35">
      <c r="B75" s="988"/>
      <c r="C75" s="91"/>
      <c r="D75" s="46" t="s">
        <v>960</v>
      </c>
      <c r="E75" s="5"/>
      <c r="F75" s="5"/>
      <c r="G75" s="5"/>
      <c r="H75" s="5"/>
      <c r="I75" s="5"/>
      <c r="J75" s="5"/>
      <c r="K75" s="5"/>
    </row>
    <row r="76" spans="2:11" x14ac:dyDescent="0.35">
      <c r="B76" s="988"/>
      <c r="C76" s="91"/>
      <c r="D76" s="53" t="s">
        <v>923</v>
      </c>
      <c r="E76" s="5"/>
      <c r="F76" s="5"/>
      <c r="G76" s="5"/>
      <c r="H76" s="5"/>
      <c r="I76" s="5"/>
      <c r="J76" s="5"/>
      <c r="K76" s="5"/>
    </row>
    <row r="77" spans="2:11" ht="15" thickBot="1" x14ac:dyDescent="0.4">
      <c r="B77" s="989"/>
      <c r="C77" s="2"/>
      <c r="D77" s="40" t="s">
        <v>961</v>
      </c>
      <c r="E77" s="5"/>
      <c r="F77" s="5"/>
      <c r="G77" s="5"/>
      <c r="H77" s="5"/>
      <c r="I77" s="5"/>
      <c r="J77" s="5"/>
      <c r="K77" s="5"/>
    </row>
    <row r="78" spans="2:11" x14ac:dyDescent="0.35">
      <c r="B78" s="987" t="s">
        <v>704</v>
      </c>
      <c r="C78" s="96"/>
      <c r="D78" s="987"/>
      <c r="E78" s="5"/>
      <c r="F78" s="5"/>
      <c r="G78" s="5"/>
      <c r="H78" s="5"/>
      <c r="I78" s="5"/>
      <c r="J78" s="5"/>
      <c r="K78" s="5"/>
    </row>
    <row r="79" spans="2:11" ht="15" thickBot="1" x14ac:dyDescent="0.4">
      <c r="B79" s="989"/>
      <c r="C79" s="97"/>
      <c r="D79" s="989"/>
      <c r="E79" s="5"/>
      <c r="F79" s="5"/>
      <c r="G79" s="5"/>
      <c r="H79" s="5"/>
      <c r="I79" s="5"/>
      <c r="J79" s="5"/>
      <c r="K79" s="5"/>
    </row>
    <row r="80" spans="2:11" ht="144" x14ac:dyDescent="0.35">
      <c r="B80" s="987" t="s">
        <v>705</v>
      </c>
      <c r="C80" s="91"/>
      <c r="D80" s="46" t="s">
        <v>962</v>
      </c>
      <c r="E80" s="5"/>
      <c r="F80" s="5"/>
      <c r="G80" s="5"/>
      <c r="H80" s="5"/>
      <c r="I80" s="5"/>
      <c r="J80" s="5"/>
      <c r="K80" s="5"/>
    </row>
    <row r="81" spans="2:11" ht="96" x14ac:dyDescent="0.35">
      <c r="B81" s="988"/>
      <c r="C81" s="91"/>
      <c r="D81" s="46" t="s">
        <v>963</v>
      </c>
      <c r="E81" s="5"/>
      <c r="F81" s="5"/>
      <c r="G81" s="5"/>
      <c r="H81" s="5"/>
      <c r="I81" s="5"/>
      <c r="J81" s="5"/>
      <c r="K81" s="5"/>
    </row>
    <row r="82" spans="2:11" ht="96" x14ac:dyDescent="0.35">
      <c r="B82" s="988"/>
      <c r="C82" s="91"/>
      <c r="D82" s="46" t="s">
        <v>964</v>
      </c>
      <c r="E82" s="5"/>
      <c r="F82" s="5"/>
      <c r="G82" s="5"/>
      <c r="H82" s="5"/>
      <c r="I82" s="5"/>
      <c r="J82" s="5"/>
      <c r="K82" s="5"/>
    </row>
    <row r="83" spans="2:11" ht="60" x14ac:dyDescent="0.35">
      <c r="B83" s="988"/>
      <c r="C83" s="91"/>
      <c r="D83" s="46" t="s">
        <v>965</v>
      </c>
      <c r="E83" s="5"/>
      <c r="F83" s="5"/>
      <c r="G83" s="5"/>
      <c r="H83" s="5"/>
      <c r="I83" s="5"/>
      <c r="J83" s="5"/>
      <c r="K83" s="5"/>
    </row>
    <row r="84" spans="2:11" ht="60" x14ac:dyDescent="0.35">
      <c r="B84" s="988"/>
      <c r="C84" s="91"/>
      <c r="D84" s="46" t="s">
        <v>966</v>
      </c>
      <c r="E84" s="5"/>
      <c r="F84" s="5"/>
      <c r="G84" s="5"/>
      <c r="H84" s="5"/>
      <c r="I84" s="5"/>
      <c r="J84" s="5"/>
      <c r="K84" s="5"/>
    </row>
    <row r="85" spans="2:11" ht="156" x14ac:dyDescent="0.35">
      <c r="B85" s="988"/>
      <c r="C85" s="91"/>
      <c r="D85" s="46" t="s">
        <v>967</v>
      </c>
      <c r="E85" s="5"/>
      <c r="F85" s="5"/>
      <c r="G85" s="5"/>
      <c r="H85" s="5"/>
      <c r="I85" s="5"/>
      <c r="J85" s="5"/>
      <c r="K85" s="5"/>
    </row>
    <row r="86" spans="2:11" ht="84.5" thickBot="1" x14ac:dyDescent="0.4">
      <c r="B86" s="989"/>
      <c r="C86" s="2"/>
      <c r="D86" s="40" t="s">
        <v>968</v>
      </c>
      <c r="E86" s="5"/>
      <c r="F86" s="5"/>
      <c r="G86" s="5"/>
      <c r="H86" s="5"/>
      <c r="I86" s="5"/>
      <c r="J86" s="5"/>
      <c r="K86" s="5"/>
    </row>
    <row r="87" spans="2:11" ht="24" x14ac:dyDescent="0.35">
      <c r="B87" s="987" t="s">
        <v>722</v>
      </c>
      <c r="C87" s="91"/>
      <c r="D87" s="53" t="s">
        <v>969</v>
      </c>
      <c r="E87" s="5"/>
      <c r="F87" s="5"/>
      <c r="G87" s="5"/>
      <c r="H87" s="5"/>
      <c r="I87" s="5"/>
      <c r="J87" s="5"/>
      <c r="K87" s="5"/>
    </row>
    <row r="88" spans="2:11" x14ac:dyDescent="0.35">
      <c r="B88" s="988"/>
      <c r="C88" s="91"/>
      <c r="D88" s="16"/>
      <c r="E88" s="5"/>
      <c r="F88" s="5"/>
      <c r="G88" s="5"/>
      <c r="H88" s="5"/>
      <c r="I88" s="5"/>
      <c r="J88" s="5"/>
      <c r="K88" s="5"/>
    </row>
    <row r="89" spans="2:11" x14ac:dyDescent="0.35">
      <c r="B89" s="988"/>
      <c r="C89" s="91"/>
      <c r="D89" s="46" t="s">
        <v>723</v>
      </c>
      <c r="E89" s="5"/>
      <c r="F89" s="5"/>
      <c r="G89" s="5"/>
      <c r="H89" s="5"/>
      <c r="I89" s="5"/>
      <c r="J89" s="5"/>
      <c r="K89" s="5"/>
    </row>
    <row r="90" spans="2:11" ht="25" x14ac:dyDescent="0.35">
      <c r="B90" s="988"/>
      <c r="C90" s="91"/>
      <c r="D90" s="46" t="s">
        <v>970</v>
      </c>
      <c r="E90" s="5"/>
      <c r="F90" s="5"/>
      <c r="G90" s="5"/>
      <c r="H90" s="5"/>
      <c r="I90" s="5"/>
      <c r="J90" s="5"/>
      <c r="K90" s="5"/>
    </row>
    <row r="91" spans="2:11" ht="25" x14ac:dyDescent="0.35">
      <c r="B91" s="988"/>
      <c r="C91" s="91"/>
      <c r="D91" s="46" t="s">
        <v>971</v>
      </c>
      <c r="E91" s="5"/>
      <c r="F91" s="5"/>
      <c r="G91" s="5"/>
      <c r="H91" s="5"/>
      <c r="I91" s="5"/>
      <c r="J91" s="5"/>
      <c r="K91" s="5"/>
    </row>
    <row r="92" spans="2:11" ht="25" x14ac:dyDescent="0.35">
      <c r="B92" s="988"/>
      <c r="C92" s="91"/>
      <c r="D92" s="46" t="s">
        <v>972</v>
      </c>
      <c r="E92" s="5"/>
      <c r="F92" s="5"/>
      <c r="G92" s="5"/>
      <c r="H92" s="5"/>
      <c r="I92" s="5"/>
      <c r="J92" s="5"/>
      <c r="K92" s="5"/>
    </row>
    <row r="93" spans="2:11" ht="72" x14ac:dyDescent="0.35">
      <c r="B93" s="988"/>
      <c r="C93" s="91"/>
      <c r="D93" s="54" t="s">
        <v>892</v>
      </c>
      <c r="E93" s="5"/>
      <c r="F93" s="5"/>
      <c r="G93" s="5"/>
      <c r="H93" s="5"/>
      <c r="I93" s="5"/>
      <c r="J93" s="5"/>
      <c r="K93" s="5"/>
    </row>
    <row r="94" spans="2:11" x14ac:dyDescent="0.35">
      <c r="B94" s="988"/>
      <c r="C94" s="91"/>
      <c r="D94" s="53" t="s">
        <v>866</v>
      </c>
      <c r="E94" s="5"/>
      <c r="F94" s="5"/>
      <c r="G94" s="5"/>
      <c r="H94" s="5"/>
      <c r="I94" s="5"/>
      <c r="J94" s="5"/>
      <c r="K94" s="5"/>
    </row>
    <row r="95" spans="2:11" ht="36" x14ac:dyDescent="0.35">
      <c r="B95" s="988"/>
      <c r="C95" s="91"/>
      <c r="D95" s="53" t="s">
        <v>946</v>
      </c>
      <c r="E95" s="5"/>
      <c r="F95" s="5"/>
      <c r="G95" s="5"/>
      <c r="H95" s="5"/>
      <c r="I95" s="5"/>
      <c r="J95" s="5"/>
      <c r="K95" s="5"/>
    </row>
    <row r="96" spans="2:11" x14ac:dyDescent="0.35">
      <c r="B96" s="988"/>
      <c r="C96" s="91"/>
      <c r="D96" s="16"/>
      <c r="E96" s="5"/>
      <c r="F96" s="5"/>
      <c r="G96" s="5"/>
      <c r="H96" s="5"/>
      <c r="I96" s="5"/>
      <c r="J96" s="5"/>
      <c r="K96" s="5"/>
    </row>
    <row r="97" spans="2:11" x14ac:dyDescent="0.35">
      <c r="B97" s="988"/>
      <c r="C97" s="91"/>
      <c r="D97" s="46" t="s">
        <v>723</v>
      </c>
      <c r="E97" s="5"/>
      <c r="F97" s="5"/>
      <c r="G97" s="5"/>
      <c r="H97" s="5"/>
      <c r="I97" s="5"/>
      <c r="J97" s="5"/>
      <c r="K97" s="5"/>
    </row>
    <row r="98" spans="2:11" ht="25" x14ac:dyDescent="0.35">
      <c r="B98" s="988"/>
      <c r="C98" s="91"/>
      <c r="D98" s="46" t="s">
        <v>973</v>
      </c>
      <c r="E98" s="5"/>
      <c r="F98" s="5"/>
      <c r="G98" s="5"/>
      <c r="H98" s="5"/>
      <c r="I98" s="5"/>
      <c r="J98" s="5"/>
      <c r="K98" s="5"/>
    </row>
    <row r="99" spans="2:11" ht="49.5" thickBot="1" x14ac:dyDescent="0.4">
      <c r="B99" s="989"/>
      <c r="C99" s="2"/>
      <c r="D99" s="40" t="s">
        <v>974</v>
      </c>
      <c r="E99" s="5"/>
      <c r="F99" s="5"/>
      <c r="G99" s="5"/>
      <c r="H99" s="5"/>
      <c r="I99" s="5"/>
      <c r="J99" s="5"/>
      <c r="K99" s="5"/>
    </row>
  </sheetData>
  <mergeCells count="28">
    <mergeCell ref="B10:D10"/>
    <mergeCell ref="F10:S10"/>
    <mergeCell ref="F11:S11"/>
    <mergeCell ref="E12:R12"/>
    <mergeCell ref="E13:R13"/>
    <mergeCell ref="B70:B77"/>
    <mergeCell ref="B78:B79"/>
    <mergeCell ref="D78:D79"/>
    <mergeCell ref="B80:B86"/>
    <mergeCell ref="B87:B99"/>
    <mergeCell ref="B64:E65"/>
    <mergeCell ref="D15:K15"/>
    <mergeCell ref="D20:K20"/>
    <mergeCell ref="D21:K21"/>
    <mergeCell ref="D22:K22"/>
    <mergeCell ref="B15:B19"/>
    <mergeCell ref="B51:B57"/>
    <mergeCell ref="D23:K23"/>
    <mergeCell ref="D38:K38"/>
    <mergeCell ref="D39:K39"/>
    <mergeCell ref="B41:E41"/>
    <mergeCell ref="B42:B48"/>
    <mergeCell ref="B50:E50"/>
    <mergeCell ref="A1:P1"/>
    <mergeCell ref="A2:P2"/>
    <mergeCell ref="A3:P3"/>
    <mergeCell ref="A4:D4"/>
    <mergeCell ref="A5:P5"/>
  </mergeCells>
  <conditionalFormatting sqref="E12:R12">
    <cfRule type="expression" dxfId="97" priority="1">
      <formula>E11="SI SE REPORTA"</formula>
    </cfRule>
  </conditionalFormatting>
  <conditionalFormatting sqref="F10">
    <cfRule type="notContainsBlanks" dxfId="96" priority="4">
      <formula>LEN(TRIM(F10))&gt;0</formula>
    </cfRule>
  </conditionalFormatting>
  <conditionalFormatting sqref="F11:S11">
    <cfRule type="expression" dxfId="95" priority="2">
      <formula>E11="NO SE REPORTA"</formula>
    </cfRule>
    <cfRule type="expression" dxfId="94" priority="3">
      <formula>E10="NO APLICA"</formula>
    </cfRule>
  </conditionalFormatting>
  <dataValidations count="6">
    <dataValidation type="whole" operator="greaterThanOrEqual" allowBlank="1" showInputMessage="1" showErrorMessage="1" errorTitle="ERROR" error="Valor en PESOS (sin centavos)" sqref="G25:J36" xr:uid="{00000000-0002-0000-0E00-000000000000}">
      <formula1>0</formula1>
    </dataValidation>
    <dataValidation type="whole" operator="greaterThanOrEqual" allowBlank="1" showInputMessage="1" showErrorMessage="1" errorTitle="ERROR" error="Valor en HECTAREAS (sin decimales)_x000a_" sqref="E17:H18 F25:F36" xr:uid="{00000000-0002-0000-0E00-000001000000}">
      <formula1>0</formula1>
    </dataValidation>
    <dataValidation allowBlank="1" showInputMessage="1" showErrorMessage="1" promptTitle="OJO" prompt="NO TOCAR" sqref="F37:J37" xr:uid="{00000000-0002-0000-0E00-000002000000}"/>
    <dataValidation allowBlank="1" showInputMessage="1" showErrorMessage="1" sqref="E19:H19" xr:uid="{00000000-0002-0000-0E00-000003000000}"/>
    <dataValidation type="list" allowBlank="1" showInputMessage="1" showErrorMessage="1" sqref="E11" xr:uid="{00000000-0002-0000-0E00-000004000000}">
      <formula1>REPORTE</formula1>
    </dataValidation>
    <dataValidation type="list" allowBlank="1" showInputMessage="1" showErrorMessage="1" sqref="E10" xr:uid="{00000000-0002-0000-0E00-000005000000}">
      <formula1>SI</formula1>
    </dataValidation>
  </dataValidations>
  <hyperlinks>
    <hyperlink ref="B9" location="'ANEXO 3'!A1" display="VOLVER AL INDICE" xr:uid="{00000000-0004-0000-0E00-000000000000}"/>
    <hyperlink ref="E46" r:id="rId1" xr:uid="{00000000-0004-0000-0E00-000001000000}"/>
  </hyperlinks>
  <pageMargins left="0.25" right="0.25" top="0.75" bottom="0.75" header="0.3" footer="0.3"/>
  <pageSetup paperSize="178" orientation="landscape" horizontalDpi="1200" verticalDpi="1200" r:id="rId2"/>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tabColor theme="2"/>
  </sheetPr>
  <dimension ref="A1:U155"/>
  <sheetViews>
    <sheetView topLeftCell="A4" workbookViewId="0">
      <selection sqref="A1:P1"/>
    </sheetView>
  </sheetViews>
  <sheetFormatPr baseColWidth="10" defaultColWidth="11.453125" defaultRowHeight="14.5" x14ac:dyDescent="0.35"/>
  <cols>
    <col min="1" max="1" width="1.81640625" customWidth="1"/>
    <col min="2" max="2" width="12.81640625" customWidth="1"/>
    <col min="3" max="3" width="5" style="84" bestFit="1" customWidth="1"/>
    <col min="4" max="4" width="34.81640625" customWidth="1"/>
    <col min="5" max="5" width="12.1796875" customWidth="1"/>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17</v>
      </c>
      <c r="B5" s="947"/>
      <c r="C5" s="947"/>
      <c r="D5" s="947"/>
      <c r="E5" s="947"/>
      <c r="F5" s="947"/>
      <c r="G5" s="947"/>
      <c r="H5" s="947"/>
      <c r="I5" s="947"/>
      <c r="J5" s="947"/>
      <c r="K5" s="947"/>
      <c r="L5" s="947"/>
      <c r="M5" s="947"/>
      <c r="N5" s="947"/>
      <c r="O5" s="947"/>
      <c r="P5" s="948"/>
    </row>
    <row r="6" spans="1:21" x14ac:dyDescent="0.35">
      <c r="B6" s="213"/>
      <c r="C6" s="214"/>
      <c r="D6" s="5"/>
      <c r="E6" s="5"/>
      <c r="F6" s="5"/>
      <c r="G6" s="5"/>
      <c r="H6" s="5"/>
      <c r="I6" s="5"/>
      <c r="J6" s="5"/>
      <c r="K6" s="5"/>
    </row>
    <row r="7" spans="1:21" x14ac:dyDescent="0.35">
      <c r="B7" s="1" t="s">
        <v>626</v>
      </c>
      <c r="C7" s="73"/>
      <c r="D7" s="5"/>
      <c r="E7" s="71"/>
      <c r="F7" s="5" t="s">
        <v>627</v>
      </c>
      <c r="G7" s="5"/>
      <c r="H7" s="5"/>
      <c r="I7" s="5"/>
      <c r="J7" s="5"/>
      <c r="K7" s="5"/>
    </row>
    <row r="8" spans="1:21" ht="15" thickBot="1" x14ac:dyDescent="0.4">
      <c r="B8" s="72"/>
      <c r="C8" s="74"/>
      <c r="D8" s="5"/>
      <c r="E8" s="17"/>
      <c r="F8" s="5" t="s">
        <v>628</v>
      </c>
      <c r="G8" s="5"/>
      <c r="H8" s="5"/>
      <c r="I8" s="5"/>
      <c r="J8" s="5"/>
      <c r="K8" s="5"/>
    </row>
    <row r="9" spans="1:21" ht="15" thickBot="1" x14ac:dyDescent="0.4">
      <c r="B9" s="163" t="s">
        <v>629</v>
      </c>
      <c r="C9" s="200">
        <v>2024</v>
      </c>
      <c r="D9" s="204" t="str">
        <f>IF(E11="NO APLICA","NO APLICA",IF(E12="NO SE REPORTA","SIN INFORMACION",+G96))</f>
        <v>SIN INFORMACION</v>
      </c>
      <c r="E9" s="201"/>
      <c r="F9" s="5" t="s">
        <v>630</v>
      </c>
      <c r="G9" s="5"/>
      <c r="H9" s="5"/>
      <c r="I9" s="5"/>
      <c r="J9" s="5"/>
      <c r="K9" s="5"/>
    </row>
    <row r="10" spans="1:21" x14ac:dyDescent="0.35">
      <c r="B10" s="335" t="s">
        <v>631</v>
      </c>
      <c r="C10" s="73"/>
      <c r="D10" s="5"/>
      <c r="E10" s="5"/>
      <c r="F10" s="5"/>
      <c r="G10" s="5"/>
      <c r="H10" s="5"/>
      <c r="I10" s="5"/>
      <c r="J10" s="5"/>
      <c r="K10" s="5"/>
    </row>
    <row r="11" spans="1:21" x14ac:dyDescent="0.35">
      <c r="B11" s="957" t="s">
        <v>632</v>
      </c>
      <c r="C11" s="957"/>
      <c r="D11" s="957"/>
      <c r="E11" s="338" t="s">
        <v>633</v>
      </c>
      <c r="F11" s="964" t="s">
        <v>2034</v>
      </c>
      <c r="G11" s="965"/>
      <c r="H11" s="965"/>
      <c r="I11" s="965"/>
      <c r="J11" s="965"/>
      <c r="K11" s="965"/>
      <c r="L11" s="965"/>
      <c r="M11" s="965"/>
      <c r="N11" s="965"/>
      <c r="O11" s="965"/>
      <c r="P11" s="965"/>
      <c r="Q11" s="965"/>
      <c r="R11" s="965"/>
      <c r="S11" s="965"/>
      <c r="T11" s="5"/>
      <c r="U11" s="5"/>
    </row>
    <row r="12" spans="1:21" ht="14.5" customHeight="1" x14ac:dyDescent="0.35">
      <c r="B12" s="337"/>
      <c r="C12" s="85"/>
      <c r="D12" s="163" t="str">
        <f>IF(E11="SI APLICA","¿El indicador no se reporta por limitaciones de información disponible? ","")</f>
        <v xml:space="preserve">¿El indicador no se reporta por limitaciones de información disponible? </v>
      </c>
      <c r="E12" s="339" t="s">
        <v>1059</v>
      </c>
      <c r="F12" s="958"/>
      <c r="G12" s="959"/>
      <c r="H12" s="959"/>
      <c r="I12" s="959"/>
      <c r="J12" s="959"/>
      <c r="K12" s="959"/>
      <c r="L12" s="959"/>
      <c r="M12" s="959"/>
      <c r="N12" s="959"/>
      <c r="O12" s="959"/>
      <c r="P12" s="959"/>
      <c r="Q12" s="959"/>
      <c r="R12" s="959"/>
      <c r="S12" s="959"/>
    </row>
    <row r="13" spans="1:21" ht="23.5" customHeight="1" x14ac:dyDescent="0.35">
      <c r="B13" s="335"/>
      <c r="C13" s="85"/>
      <c r="D13" s="163" t="str">
        <f>IF(E12="SI SE REPORTA","¿Qué programas o proyectos del Plan de Acción están asociados al indicador? ","")</f>
        <v/>
      </c>
      <c r="E13" s="960"/>
      <c r="F13" s="960"/>
      <c r="G13" s="960"/>
      <c r="H13" s="960"/>
      <c r="I13" s="960"/>
      <c r="J13" s="960"/>
      <c r="K13" s="960"/>
      <c r="L13" s="960"/>
      <c r="M13" s="960"/>
      <c r="N13" s="960"/>
      <c r="O13" s="960"/>
      <c r="P13" s="960"/>
      <c r="Q13" s="960"/>
      <c r="R13" s="960"/>
    </row>
    <row r="14" spans="1:21" ht="70.5" customHeight="1" x14ac:dyDescent="0.35">
      <c r="B14" s="335"/>
      <c r="C14" s="85"/>
      <c r="D14" s="163" t="s">
        <v>635</v>
      </c>
      <c r="E14" s="961" t="s">
        <v>2400</v>
      </c>
      <c r="F14" s="962"/>
      <c r="G14" s="962"/>
      <c r="H14" s="962"/>
      <c r="I14" s="962"/>
      <c r="J14" s="962"/>
      <c r="K14" s="962"/>
      <c r="L14" s="962"/>
      <c r="M14" s="962"/>
      <c r="N14" s="962"/>
      <c r="O14" s="962"/>
      <c r="P14" s="962"/>
      <c r="Q14" s="962"/>
      <c r="R14" s="963"/>
    </row>
    <row r="15" spans="1:21" ht="7" customHeight="1" thickBot="1" x14ac:dyDescent="0.4">
      <c r="B15" s="335"/>
      <c r="C15" s="73"/>
      <c r="D15" s="5"/>
      <c r="E15" s="5"/>
      <c r="F15" s="5"/>
      <c r="G15" s="5"/>
      <c r="H15" s="5"/>
      <c r="I15" s="5"/>
      <c r="J15" s="5"/>
      <c r="K15" s="5"/>
    </row>
    <row r="16" spans="1:21" ht="15" customHeight="1" thickBot="1" x14ac:dyDescent="0.4">
      <c r="B16" s="987" t="s">
        <v>636</v>
      </c>
      <c r="C16" s="86"/>
      <c r="D16" s="219" t="s">
        <v>940</v>
      </c>
      <c r="E16" s="220"/>
      <c r="F16" s="220"/>
      <c r="G16" s="220"/>
      <c r="H16" s="220"/>
      <c r="I16" s="220"/>
      <c r="J16" s="63"/>
      <c r="K16" s="5"/>
    </row>
    <row r="17" spans="2:11" ht="19" customHeight="1" x14ac:dyDescent="0.35">
      <c r="B17" s="988"/>
      <c r="C17" s="1044" t="s">
        <v>585</v>
      </c>
      <c r="D17" s="1042" t="s">
        <v>763</v>
      </c>
      <c r="E17" s="1059" t="s">
        <v>975</v>
      </c>
      <c r="F17" s="1055" t="s">
        <v>976</v>
      </c>
      <c r="G17" s="1059" t="s">
        <v>764</v>
      </c>
      <c r="H17" s="5"/>
      <c r="J17" s="21"/>
      <c r="K17" s="5"/>
    </row>
    <row r="18" spans="2:11" ht="15" thickBot="1" x14ac:dyDescent="0.4">
      <c r="B18" s="988"/>
      <c r="C18" s="1045"/>
      <c r="D18" s="1043"/>
      <c r="E18" s="1060"/>
      <c r="F18" s="1056"/>
      <c r="G18" s="1060"/>
      <c r="H18" s="5"/>
      <c r="J18" s="21"/>
      <c r="K18" s="5"/>
    </row>
    <row r="19" spans="2:11" ht="24.5" thickBot="1" x14ac:dyDescent="0.4">
      <c r="B19" s="988"/>
      <c r="C19" s="2" t="s">
        <v>765</v>
      </c>
      <c r="D19" s="40" t="s">
        <v>977</v>
      </c>
      <c r="E19" s="511">
        <v>10</v>
      </c>
      <c r="F19" s="511"/>
      <c r="G19" s="522">
        <f t="shared" ref="G19:G24" si="0">+E19+F19</f>
        <v>10</v>
      </c>
      <c r="H19" s="5"/>
      <c r="J19" s="21"/>
      <c r="K19" s="5"/>
    </row>
    <row r="20" spans="2:11" ht="24.5" thickBot="1" x14ac:dyDescent="0.4">
      <c r="B20" s="988"/>
      <c r="C20" s="2" t="s">
        <v>767</v>
      </c>
      <c r="D20" s="40" t="s">
        <v>978</v>
      </c>
      <c r="E20" s="518">
        <v>307951</v>
      </c>
      <c r="F20" s="518"/>
      <c r="G20" s="522">
        <f t="shared" si="0"/>
        <v>307951</v>
      </c>
      <c r="H20" s="5"/>
      <c r="J20" s="21"/>
      <c r="K20" s="5"/>
    </row>
    <row r="21" spans="2:11" ht="36.5" thickBot="1" x14ac:dyDescent="0.4">
      <c r="B21" s="988"/>
      <c r="C21" s="2" t="s">
        <v>769</v>
      </c>
      <c r="D21" s="40" t="s">
        <v>979</v>
      </c>
      <c r="E21" s="518"/>
      <c r="F21" s="518"/>
      <c r="G21" s="522">
        <f t="shared" si="0"/>
        <v>0</v>
      </c>
      <c r="H21" s="5"/>
      <c r="J21" s="21"/>
      <c r="K21" s="5"/>
    </row>
    <row r="22" spans="2:11" ht="24.5" thickBot="1" x14ac:dyDescent="0.4">
      <c r="B22" s="988"/>
      <c r="C22" s="2" t="s">
        <v>853</v>
      </c>
      <c r="D22" s="315" t="s">
        <v>980</v>
      </c>
      <c r="E22" s="518"/>
      <c r="F22" s="518"/>
      <c r="G22" s="522">
        <f t="shared" si="0"/>
        <v>0</v>
      </c>
      <c r="H22" s="5"/>
      <c r="J22" s="21"/>
      <c r="K22" s="5"/>
    </row>
    <row r="23" spans="2:11" ht="36.5" thickBot="1" x14ac:dyDescent="0.4">
      <c r="B23" s="988"/>
      <c r="C23" s="2" t="s">
        <v>855</v>
      </c>
      <c r="D23" s="40" t="s">
        <v>981</v>
      </c>
      <c r="E23" s="511">
        <v>10</v>
      </c>
      <c r="F23" s="511"/>
      <c r="G23" s="522">
        <f t="shared" si="0"/>
        <v>10</v>
      </c>
      <c r="H23" s="5"/>
      <c r="J23" s="21"/>
      <c r="K23" s="5"/>
    </row>
    <row r="24" spans="2:11" ht="36.5" thickBot="1" x14ac:dyDescent="0.4">
      <c r="B24" s="988"/>
      <c r="C24" s="2" t="s">
        <v>857</v>
      </c>
      <c r="D24" s="40" t="s">
        <v>982</v>
      </c>
      <c r="E24" s="522">
        <f>+E21+E22</f>
        <v>0</v>
      </c>
      <c r="F24" s="522">
        <f>+F21+F22</f>
        <v>0</v>
      </c>
      <c r="G24" s="522">
        <f t="shared" si="0"/>
        <v>0</v>
      </c>
      <c r="H24" s="5"/>
      <c r="J24" s="21"/>
      <c r="K24" s="5"/>
    </row>
    <row r="25" spans="2:11" ht="24" customHeight="1" x14ac:dyDescent="0.35">
      <c r="B25" s="988"/>
      <c r="C25" s="89"/>
      <c r="D25" s="1057" t="s">
        <v>983</v>
      </c>
      <c r="E25" s="1058"/>
      <c r="F25" s="1058"/>
      <c r="G25" s="1058"/>
      <c r="H25" s="1058"/>
      <c r="I25" s="1058"/>
      <c r="J25" s="21"/>
    </row>
    <row r="26" spans="2:11" x14ac:dyDescent="0.35">
      <c r="B26" s="988"/>
      <c r="C26" s="89"/>
      <c r="D26" s="260" t="s">
        <v>984</v>
      </c>
      <c r="E26" s="3"/>
      <c r="F26" s="3"/>
      <c r="G26" s="3"/>
      <c r="H26" s="3"/>
      <c r="I26" s="3"/>
      <c r="J26" s="21"/>
    </row>
    <row r="27" spans="2:11" ht="15" thickBot="1" x14ac:dyDescent="0.4">
      <c r="B27" s="988"/>
      <c r="C27" s="89"/>
      <c r="D27" s="969" t="s">
        <v>985</v>
      </c>
      <c r="E27" s="970"/>
      <c r="F27" s="970"/>
      <c r="G27" s="970"/>
      <c r="H27" s="970"/>
      <c r="I27" s="970"/>
      <c r="J27" s="971"/>
    </row>
    <row r="28" spans="2:11" ht="15" thickBot="1" x14ac:dyDescent="0.4">
      <c r="B28" s="988"/>
      <c r="C28" s="91"/>
      <c r="D28" s="38" t="s">
        <v>763</v>
      </c>
      <c r="E28" s="38" t="s">
        <v>587</v>
      </c>
      <c r="F28" s="38" t="s">
        <v>588</v>
      </c>
      <c r="G28" s="38" t="s">
        <v>589</v>
      </c>
      <c r="H28" s="38" t="s">
        <v>590</v>
      </c>
      <c r="I28" s="38" t="s">
        <v>764</v>
      </c>
      <c r="J28" s="21"/>
    </row>
    <row r="29" spans="2:11" ht="15" thickBot="1" x14ac:dyDescent="0.4">
      <c r="B29" s="988"/>
      <c r="C29" s="91"/>
      <c r="D29" s="39" t="s">
        <v>986</v>
      </c>
      <c r="E29" s="197"/>
      <c r="F29" s="197"/>
      <c r="G29" s="197"/>
      <c r="H29" s="197"/>
      <c r="I29" s="133">
        <f>SUM(E29:H29)</f>
        <v>0</v>
      </c>
      <c r="J29" s="21"/>
    </row>
    <row r="30" spans="2:11" ht="15" thickBot="1" x14ac:dyDescent="0.4">
      <c r="B30" s="988"/>
      <c r="C30" s="91"/>
      <c r="D30" s="39" t="s">
        <v>987</v>
      </c>
      <c r="E30" s="197"/>
      <c r="F30" s="197"/>
      <c r="G30" s="197"/>
      <c r="H30" s="197"/>
      <c r="I30" s="261"/>
      <c r="J30" s="21"/>
    </row>
    <row r="31" spans="2:11" ht="15" thickBot="1" x14ac:dyDescent="0.4">
      <c r="B31" s="988"/>
      <c r="C31" s="91"/>
      <c r="D31" s="39" t="s">
        <v>988</v>
      </c>
      <c r="E31" s="197"/>
      <c r="F31" s="197"/>
      <c r="G31" s="197"/>
      <c r="H31" s="197"/>
      <c r="I31" s="261"/>
      <c r="J31" s="21"/>
    </row>
    <row r="32" spans="2:11" ht="15" thickBot="1" x14ac:dyDescent="0.4">
      <c r="B32" s="988"/>
      <c r="C32" s="91"/>
      <c r="D32" s="39" t="s">
        <v>989</v>
      </c>
      <c r="E32" s="197"/>
      <c r="F32" s="197"/>
      <c r="G32" s="197"/>
      <c r="H32" s="197"/>
      <c r="I32" s="261"/>
      <c r="J32" s="21"/>
    </row>
    <row r="33" spans="2:10" ht="15" thickBot="1" x14ac:dyDescent="0.4">
      <c r="B33" s="988"/>
      <c r="C33" s="91"/>
      <c r="D33" s="39" t="s">
        <v>990</v>
      </c>
      <c r="E33" s="197"/>
      <c r="F33" s="197"/>
      <c r="G33" s="197"/>
      <c r="H33" s="197"/>
      <c r="I33" s="261"/>
      <c r="J33" s="21"/>
    </row>
    <row r="34" spans="2:10" ht="15" thickBot="1" x14ac:dyDescent="0.4">
      <c r="B34" s="988"/>
      <c r="C34" s="91"/>
      <c r="D34" s="39" t="s">
        <v>991</v>
      </c>
      <c r="E34" s="258"/>
      <c r="F34" s="258"/>
      <c r="G34" s="258"/>
      <c r="H34" s="258"/>
      <c r="I34" s="261"/>
      <c r="J34" s="21"/>
    </row>
    <row r="35" spans="2:10" ht="15" thickBot="1" x14ac:dyDescent="0.4">
      <c r="B35" s="988"/>
      <c r="C35" s="91"/>
      <c r="D35" s="39" t="s">
        <v>764</v>
      </c>
      <c r="E35" s="133">
        <f>SUM(E30:E34)</f>
        <v>0</v>
      </c>
      <c r="F35" s="133">
        <f>SUM(F30:F34)</f>
        <v>0</v>
      </c>
      <c r="G35" s="133">
        <f>SUM(G30:G34)</f>
        <v>0</v>
      </c>
      <c r="H35" s="133">
        <f>SUM(H30:H34)</f>
        <v>0</v>
      </c>
      <c r="I35" s="261"/>
      <c r="J35" s="21"/>
    </row>
    <row r="36" spans="2:10" x14ac:dyDescent="0.35">
      <c r="B36" s="988"/>
      <c r="C36" s="89"/>
      <c r="D36" s="969" t="s">
        <v>992</v>
      </c>
      <c r="E36" s="970"/>
      <c r="F36" s="970"/>
      <c r="G36" s="970"/>
      <c r="H36" s="970"/>
      <c r="I36" s="970"/>
      <c r="J36" s="971"/>
    </row>
    <row r="37" spans="2:10" x14ac:dyDescent="0.35">
      <c r="B37" s="988"/>
      <c r="C37" s="89"/>
      <c r="D37" s="969" t="s">
        <v>993</v>
      </c>
      <c r="E37" s="970"/>
      <c r="F37" s="970"/>
      <c r="G37" s="970"/>
      <c r="H37" s="970"/>
      <c r="I37" s="970"/>
      <c r="J37" s="971"/>
    </row>
    <row r="38" spans="2:10" ht="15" thickBot="1" x14ac:dyDescent="0.4">
      <c r="B38" s="988"/>
      <c r="C38" s="89"/>
      <c r="D38" s="981" t="s">
        <v>994</v>
      </c>
      <c r="E38" s="982"/>
      <c r="F38" s="982"/>
      <c r="G38" s="982"/>
      <c r="H38" s="982"/>
      <c r="I38" s="982"/>
      <c r="J38" s="983"/>
    </row>
    <row r="39" spans="2:10" ht="15" thickBot="1" x14ac:dyDescent="0.4">
      <c r="B39" s="988"/>
      <c r="C39" s="91"/>
      <c r="D39" s="38" t="s">
        <v>763</v>
      </c>
      <c r="E39" s="38" t="s">
        <v>587</v>
      </c>
      <c r="F39" s="38" t="s">
        <v>588</v>
      </c>
      <c r="G39" s="38" t="s">
        <v>589</v>
      </c>
      <c r="H39" s="38" t="s">
        <v>590</v>
      </c>
      <c r="I39" s="38" t="s">
        <v>764</v>
      </c>
      <c r="J39" s="21"/>
    </row>
    <row r="40" spans="2:10" ht="15" thickBot="1" x14ac:dyDescent="0.4">
      <c r="B40" s="988"/>
      <c r="C40" s="91"/>
      <c r="D40" s="39" t="s">
        <v>986</v>
      </c>
      <c r="E40" s="198"/>
      <c r="F40" s="198"/>
      <c r="G40" s="198"/>
      <c r="H40" s="198"/>
      <c r="I40" s="133">
        <f>SUM(E40:H40)</f>
        <v>0</v>
      </c>
      <c r="J40" s="21"/>
    </row>
    <row r="41" spans="2:10" ht="15" thickBot="1" x14ac:dyDescent="0.4">
      <c r="B41" s="988"/>
      <c r="C41" s="91"/>
      <c r="D41" s="39" t="s">
        <v>987</v>
      </c>
      <c r="E41" s="198"/>
      <c r="F41" s="198"/>
      <c r="G41" s="198"/>
      <c r="H41" s="198"/>
      <c r="I41" s="262"/>
      <c r="J41" s="21"/>
    </row>
    <row r="42" spans="2:10" ht="15" thickBot="1" x14ac:dyDescent="0.4">
      <c r="B42" s="988"/>
      <c r="C42" s="91"/>
      <c r="D42" s="39" t="s">
        <v>988</v>
      </c>
      <c r="E42" s="198"/>
      <c r="F42" s="198"/>
      <c r="G42" s="198"/>
      <c r="H42" s="198"/>
      <c r="I42" s="262"/>
      <c r="J42" s="21"/>
    </row>
    <row r="43" spans="2:10" ht="15" thickBot="1" x14ac:dyDescent="0.4">
      <c r="B43" s="988"/>
      <c r="C43" s="91"/>
      <c r="D43" s="39" t="s">
        <v>989</v>
      </c>
      <c r="E43" s="198"/>
      <c r="F43" s="198"/>
      <c r="G43" s="198"/>
      <c r="H43" s="198"/>
      <c r="I43" s="262"/>
      <c r="J43" s="21"/>
    </row>
    <row r="44" spans="2:10" ht="15" thickBot="1" x14ac:dyDescent="0.4">
      <c r="B44" s="988"/>
      <c r="C44" s="91"/>
      <c r="D44" s="39" t="s">
        <v>990</v>
      </c>
      <c r="E44" s="198"/>
      <c r="F44" s="198"/>
      <c r="G44" s="198"/>
      <c r="H44" s="198"/>
      <c r="I44" s="262"/>
      <c r="J44" s="21"/>
    </row>
    <row r="45" spans="2:10" ht="15" thickBot="1" x14ac:dyDescent="0.4">
      <c r="B45" s="988"/>
      <c r="C45" s="91"/>
      <c r="D45" s="39" t="s">
        <v>991</v>
      </c>
      <c r="E45" s="198"/>
      <c r="F45" s="198"/>
      <c r="G45" s="198"/>
      <c r="H45" s="198"/>
      <c r="I45" s="262"/>
      <c r="J45" s="21"/>
    </row>
    <row r="46" spans="2:10" ht="15" thickBot="1" x14ac:dyDescent="0.4">
      <c r="B46" s="988"/>
      <c r="C46" s="91"/>
      <c r="D46" s="39" t="s">
        <v>764</v>
      </c>
      <c r="E46" s="133">
        <f>SUM(E41:E45)</f>
        <v>0</v>
      </c>
      <c r="F46" s="133">
        <f>SUM(F41:F45)</f>
        <v>0</v>
      </c>
      <c r="G46" s="133">
        <f>SUM(G41:G45)</f>
        <v>0</v>
      </c>
      <c r="H46" s="133">
        <f>SUM(H41:H45)</f>
        <v>0</v>
      </c>
      <c r="I46" s="262"/>
      <c r="J46" s="21"/>
    </row>
    <row r="47" spans="2:10" x14ac:dyDescent="0.35">
      <c r="B47" s="988"/>
      <c r="C47" s="89"/>
      <c r="D47" s="969" t="s">
        <v>995</v>
      </c>
      <c r="E47" s="970"/>
      <c r="F47" s="970"/>
      <c r="G47" s="970"/>
      <c r="H47" s="970"/>
      <c r="I47" s="970"/>
      <c r="J47" s="971"/>
    </row>
    <row r="48" spans="2:10" x14ac:dyDescent="0.35">
      <c r="B48" s="988"/>
      <c r="C48" s="89"/>
      <c r="D48" s="969" t="s">
        <v>996</v>
      </c>
      <c r="E48" s="970"/>
      <c r="F48" s="970"/>
      <c r="G48" s="970"/>
      <c r="H48" s="970"/>
      <c r="I48" s="970"/>
      <c r="J48" s="971"/>
    </row>
    <row r="49" spans="2:10" x14ac:dyDescent="0.35">
      <c r="B49" s="988"/>
      <c r="C49" s="89"/>
      <c r="D49" s="981" t="s">
        <v>997</v>
      </c>
      <c r="E49" s="982"/>
      <c r="F49" s="982"/>
      <c r="G49" s="982"/>
      <c r="H49" s="982"/>
      <c r="I49" s="982"/>
      <c r="J49" s="983"/>
    </row>
    <row r="50" spans="2:10" ht="15" thickBot="1" x14ac:dyDescent="0.4">
      <c r="B50" s="988"/>
      <c r="C50" s="89"/>
      <c r="D50" s="969" t="s">
        <v>985</v>
      </c>
      <c r="E50" s="970"/>
      <c r="F50" s="970"/>
      <c r="G50" s="970"/>
      <c r="H50" s="970"/>
      <c r="I50" s="970"/>
      <c r="J50" s="971"/>
    </row>
    <row r="51" spans="2:10" ht="15" thickBot="1" x14ac:dyDescent="0.4">
      <c r="B51" s="988"/>
      <c r="C51" s="91"/>
      <c r="D51" s="38" t="s">
        <v>763</v>
      </c>
      <c r="E51" s="38" t="s">
        <v>587</v>
      </c>
      <c r="F51" s="38" t="s">
        <v>588</v>
      </c>
      <c r="G51" s="38" t="s">
        <v>589</v>
      </c>
      <c r="H51" s="38" t="s">
        <v>590</v>
      </c>
      <c r="I51" s="38" t="s">
        <v>764</v>
      </c>
      <c r="J51" s="21"/>
    </row>
    <row r="52" spans="2:10" ht="15" thickBot="1" x14ac:dyDescent="0.4">
      <c r="B52" s="988"/>
      <c r="C52" s="91"/>
      <c r="D52" s="39" t="s">
        <v>986</v>
      </c>
      <c r="E52" s="6"/>
      <c r="F52" s="6"/>
      <c r="G52" s="6"/>
      <c r="H52" s="6"/>
      <c r="I52" s="42">
        <f>SUM(E52:H52)</f>
        <v>0</v>
      </c>
      <c r="J52" s="21"/>
    </row>
    <row r="53" spans="2:10" ht="15" thickBot="1" x14ac:dyDescent="0.4">
      <c r="B53" s="988"/>
      <c r="C53" s="91"/>
      <c r="D53" s="39" t="s">
        <v>987</v>
      </c>
      <c r="E53" s="6"/>
      <c r="F53" s="6"/>
      <c r="G53" s="6"/>
      <c r="H53" s="6"/>
      <c r="I53" s="263"/>
      <c r="J53" s="21"/>
    </row>
    <row r="54" spans="2:10" ht="15" thickBot="1" x14ac:dyDescent="0.4">
      <c r="B54" s="988"/>
      <c r="C54" s="91"/>
      <c r="D54" s="39" t="s">
        <v>988</v>
      </c>
      <c r="E54" s="6"/>
      <c r="F54" s="6"/>
      <c r="G54" s="6"/>
      <c r="H54" s="6"/>
      <c r="I54" s="263"/>
      <c r="J54" s="21"/>
    </row>
    <row r="55" spans="2:10" ht="15" thickBot="1" x14ac:dyDescent="0.4">
      <c r="B55" s="988"/>
      <c r="C55" s="91"/>
      <c r="D55" s="39" t="s">
        <v>989</v>
      </c>
      <c r="E55" s="6"/>
      <c r="F55" s="6"/>
      <c r="G55" s="6"/>
      <c r="H55" s="6"/>
      <c r="I55" s="263"/>
      <c r="J55" s="21"/>
    </row>
    <row r="56" spans="2:10" ht="15" thickBot="1" x14ac:dyDescent="0.4">
      <c r="B56" s="988"/>
      <c r="C56" s="91"/>
      <c r="D56" s="39" t="s">
        <v>990</v>
      </c>
      <c r="E56" s="6"/>
      <c r="F56" s="6"/>
      <c r="G56" s="6"/>
      <c r="H56" s="6"/>
      <c r="I56" s="263"/>
      <c r="J56" s="21"/>
    </row>
    <row r="57" spans="2:10" ht="15" thickBot="1" x14ac:dyDescent="0.4">
      <c r="B57" s="988"/>
      <c r="C57" s="91"/>
      <c r="D57" s="39" t="s">
        <v>991</v>
      </c>
      <c r="E57" s="259"/>
      <c r="F57" s="259"/>
      <c r="G57" s="259"/>
      <c r="H57" s="259"/>
      <c r="I57" s="263"/>
      <c r="J57" s="21"/>
    </row>
    <row r="58" spans="2:10" ht="15" thickBot="1" x14ac:dyDescent="0.4">
      <c r="B58" s="988"/>
      <c r="C58" s="91"/>
      <c r="D58" s="39" t="s">
        <v>764</v>
      </c>
      <c r="E58" s="133">
        <f>SUM(E53:E57)</f>
        <v>0</v>
      </c>
      <c r="F58" s="133">
        <f>SUM(F53:F57)</f>
        <v>0</v>
      </c>
      <c r="G58" s="133">
        <f>SUM(G53:G57)</f>
        <v>0</v>
      </c>
      <c r="H58" s="133">
        <f>SUM(H53:H57)</f>
        <v>0</v>
      </c>
      <c r="I58" s="263"/>
      <c r="J58" s="21"/>
    </row>
    <row r="59" spans="2:10" x14ac:dyDescent="0.35">
      <c r="B59" s="988"/>
      <c r="C59" s="89"/>
      <c r="D59" s="969" t="s">
        <v>992</v>
      </c>
      <c r="E59" s="970"/>
      <c r="F59" s="970"/>
      <c r="G59" s="970"/>
      <c r="H59" s="970"/>
      <c r="I59" s="970"/>
      <c r="J59" s="971"/>
    </row>
    <row r="60" spans="2:10" x14ac:dyDescent="0.35">
      <c r="B60" s="988"/>
      <c r="C60" s="89"/>
      <c r="D60" s="969" t="s">
        <v>993</v>
      </c>
      <c r="E60" s="970"/>
      <c r="F60" s="970"/>
      <c r="G60" s="970"/>
      <c r="H60" s="970"/>
      <c r="I60" s="970"/>
      <c r="J60" s="971"/>
    </row>
    <row r="61" spans="2:10" ht="15" thickBot="1" x14ac:dyDescent="0.4">
      <c r="B61" s="988"/>
      <c r="C61" s="89"/>
      <c r="D61" s="981" t="s">
        <v>994</v>
      </c>
      <c r="E61" s="982"/>
      <c r="F61" s="982"/>
      <c r="G61" s="982"/>
      <c r="H61" s="982"/>
      <c r="I61" s="982"/>
      <c r="J61" s="983"/>
    </row>
    <row r="62" spans="2:10" ht="15" thickBot="1" x14ac:dyDescent="0.4">
      <c r="B62" s="988"/>
      <c r="C62" s="91"/>
      <c r="D62" s="38" t="s">
        <v>763</v>
      </c>
      <c r="E62" s="38" t="s">
        <v>587</v>
      </c>
      <c r="F62" s="38" t="s">
        <v>588</v>
      </c>
      <c r="G62" s="38" t="s">
        <v>589</v>
      </c>
      <c r="H62" s="38" t="s">
        <v>590</v>
      </c>
      <c r="I62" s="38" t="s">
        <v>764</v>
      </c>
      <c r="J62" s="21"/>
    </row>
    <row r="63" spans="2:10" ht="15" thickBot="1" x14ac:dyDescent="0.4">
      <c r="B63" s="988"/>
      <c r="C63" s="91"/>
      <c r="D63" s="39" t="s">
        <v>986</v>
      </c>
      <c r="E63" s="178"/>
      <c r="F63" s="178"/>
      <c r="G63" s="178"/>
      <c r="H63" s="178"/>
      <c r="I63" s="133">
        <f>SUM(E63:H63)</f>
        <v>0</v>
      </c>
      <c r="J63" s="21"/>
    </row>
    <row r="64" spans="2:10" ht="15" thickBot="1" x14ac:dyDescent="0.4">
      <c r="B64" s="988"/>
      <c r="C64" s="91"/>
      <c r="D64" s="39" t="s">
        <v>987</v>
      </c>
      <c r="E64" s="178"/>
      <c r="F64" s="178"/>
      <c r="G64" s="178"/>
      <c r="H64" s="178"/>
      <c r="I64" s="263"/>
      <c r="J64" s="21"/>
    </row>
    <row r="65" spans="2:11" ht="15" thickBot="1" x14ac:dyDescent="0.4">
      <c r="B65" s="988"/>
      <c r="C65" s="91"/>
      <c r="D65" s="39" t="s">
        <v>988</v>
      </c>
      <c r="E65" s="178"/>
      <c r="F65" s="178"/>
      <c r="G65" s="178"/>
      <c r="H65" s="178"/>
      <c r="I65" s="263"/>
      <c r="J65" s="21"/>
    </row>
    <row r="66" spans="2:11" ht="15" thickBot="1" x14ac:dyDescent="0.4">
      <c r="B66" s="988"/>
      <c r="C66" s="91"/>
      <c r="D66" s="39" t="s">
        <v>989</v>
      </c>
      <c r="E66" s="178"/>
      <c r="F66" s="178"/>
      <c r="G66" s="178"/>
      <c r="H66" s="178"/>
      <c r="I66" s="263"/>
      <c r="J66" s="21"/>
    </row>
    <row r="67" spans="2:11" ht="15" thickBot="1" x14ac:dyDescent="0.4">
      <c r="B67" s="988"/>
      <c r="C67" s="91"/>
      <c r="D67" s="39" t="s">
        <v>990</v>
      </c>
      <c r="E67" s="178"/>
      <c r="F67" s="178"/>
      <c r="G67" s="178"/>
      <c r="H67" s="178"/>
      <c r="I67" s="263"/>
      <c r="J67" s="21"/>
    </row>
    <row r="68" spans="2:11" ht="15" thickBot="1" x14ac:dyDescent="0.4">
      <c r="B68" s="988"/>
      <c r="C68" s="91"/>
      <c r="D68" s="39" t="s">
        <v>998</v>
      </c>
      <c r="E68" s="178"/>
      <c r="F68" s="178"/>
      <c r="G68" s="178"/>
      <c r="H68" s="178"/>
      <c r="I68" s="263"/>
      <c r="J68" s="21"/>
    </row>
    <row r="69" spans="2:11" ht="15" thickBot="1" x14ac:dyDescent="0.4">
      <c r="B69" s="988"/>
      <c r="C69" s="91"/>
      <c r="D69" s="39" t="s">
        <v>764</v>
      </c>
      <c r="E69" s="133">
        <f>SUM(E64:E68)</f>
        <v>0</v>
      </c>
      <c r="F69" s="133">
        <f>SUM(F64:F68)</f>
        <v>0</v>
      </c>
      <c r="G69" s="133">
        <f>SUM(G64:G68)</f>
        <v>0</v>
      </c>
      <c r="H69" s="133">
        <f>SUM(H64:H68)</f>
        <v>0</v>
      </c>
      <c r="I69" s="263"/>
      <c r="J69" s="21"/>
    </row>
    <row r="70" spans="2:11" x14ac:dyDescent="0.35">
      <c r="B70" s="988"/>
      <c r="C70" s="89"/>
      <c r="D70" s="969" t="s">
        <v>995</v>
      </c>
      <c r="E70" s="970"/>
      <c r="F70" s="970"/>
      <c r="G70" s="970"/>
      <c r="H70" s="970"/>
      <c r="I70" s="970"/>
      <c r="J70" s="971"/>
    </row>
    <row r="71" spans="2:11" x14ac:dyDescent="0.35">
      <c r="B71" s="988"/>
      <c r="C71" s="89"/>
      <c r="D71" s="969" t="s">
        <v>996</v>
      </c>
      <c r="E71" s="970"/>
      <c r="F71" s="970"/>
      <c r="G71" s="970"/>
      <c r="H71" s="970"/>
      <c r="I71" s="970"/>
      <c r="J71" s="971"/>
    </row>
    <row r="72" spans="2:11" ht="15" thickBot="1" x14ac:dyDescent="0.4">
      <c r="B72" s="988"/>
      <c r="C72" s="89"/>
      <c r="D72" s="972" t="s">
        <v>999</v>
      </c>
      <c r="E72" s="973"/>
      <c r="F72" s="973"/>
      <c r="G72" s="973"/>
      <c r="H72" s="973"/>
      <c r="I72" s="973"/>
      <c r="J72" s="974"/>
    </row>
    <row r="73" spans="2:11" ht="33" customHeight="1" x14ac:dyDescent="0.35">
      <c r="B73" s="988"/>
      <c r="C73" s="91"/>
      <c r="D73" s="1053" t="s">
        <v>1000</v>
      </c>
      <c r="E73" s="1051" t="s">
        <v>1001</v>
      </c>
      <c r="F73" s="1051" t="s">
        <v>1002</v>
      </c>
      <c r="G73" s="1051" t="s">
        <v>1003</v>
      </c>
      <c r="H73" s="1051" t="s">
        <v>1004</v>
      </c>
      <c r="I73" s="1051" t="s">
        <v>1005</v>
      </c>
      <c r="J73" s="190" t="s">
        <v>1006</v>
      </c>
      <c r="K73" s="5"/>
    </row>
    <row r="74" spans="2:11" ht="26.5" customHeight="1" thickBot="1" x14ac:dyDescent="0.4">
      <c r="B74" s="988"/>
      <c r="C74" s="91"/>
      <c r="D74" s="1054"/>
      <c r="E74" s="1052"/>
      <c r="F74" s="1052"/>
      <c r="G74" s="1052"/>
      <c r="H74" s="1052"/>
      <c r="I74" s="1052"/>
      <c r="J74" s="191" t="s">
        <v>1007</v>
      </c>
      <c r="K74" s="5"/>
    </row>
    <row r="75" spans="2:11" ht="36.5" thickBot="1" x14ac:dyDescent="0.4">
      <c r="B75" s="988"/>
      <c r="C75" s="91"/>
      <c r="D75" s="541" t="s">
        <v>2035</v>
      </c>
      <c r="E75" s="540" t="s">
        <v>1192</v>
      </c>
      <c r="F75" s="540" t="s">
        <v>2036</v>
      </c>
      <c r="G75" s="513">
        <v>62685</v>
      </c>
      <c r="H75" s="513">
        <v>62685</v>
      </c>
      <c r="I75" s="540" t="s">
        <v>2037</v>
      </c>
      <c r="J75" s="540" t="s">
        <v>2038</v>
      </c>
      <c r="K75" s="5"/>
    </row>
    <row r="76" spans="2:11" ht="36.5" thickBot="1" x14ac:dyDescent="0.4">
      <c r="B76" s="988"/>
      <c r="C76" s="91"/>
      <c r="D76" s="541" t="s">
        <v>2039</v>
      </c>
      <c r="E76" s="540" t="s">
        <v>1192</v>
      </c>
      <c r="F76" s="540" t="s">
        <v>2036</v>
      </c>
      <c r="G76" s="513">
        <v>35664</v>
      </c>
      <c r="H76" s="513">
        <v>35664</v>
      </c>
      <c r="I76" s="540" t="s">
        <v>2037</v>
      </c>
      <c r="J76" s="540" t="s">
        <v>2040</v>
      </c>
      <c r="K76" s="5"/>
    </row>
    <row r="77" spans="2:11" ht="36.5" thickBot="1" x14ac:dyDescent="0.4">
      <c r="B77" s="988"/>
      <c r="C77" s="91"/>
      <c r="D77" s="541" t="s">
        <v>2041</v>
      </c>
      <c r="E77" s="540" t="s">
        <v>1192</v>
      </c>
      <c r="F77" s="540" t="s">
        <v>2036</v>
      </c>
      <c r="G77" s="513">
        <v>3766</v>
      </c>
      <c r="H77" s="513">
        <v>3766</v>
      </c>
      <c r="I77" s="540" t="s">
        <v>2037</v>
      </c>
      <c r="J77" s="540" t="s">
        <v>2042</v>
      </c>
      <c r="K77" s="5"/>
    </row>
    <row r="78" spans="2:11" ht="36.5" thickBot="1" x14ac:dyDescent="0.4">
      <c r="B78" s="988"/>
      <c r="C78" s="91"/>
      <c r="D78" s="541" t="s">
        <v>2043</v>
      </c>
      <c r="E78" s="540" t="s">
        <v>1192</v>
      </c>
      <c r="F78" s="540" t="s">
        <v>2036</v>
      </c>
      <c r="G78" s="513">
        <v>27105.85</v>
      </c>
      <c r="H78" s="513">
        <v>27105.85</v>
      </c>
      <c r="I78" s="540" t="s">
        <v>2037</v>
      </c>
      <c r="J78" s="540" t="s">
        <v>2044</v>
      </c>
      <c r="K78" s="5"/>
    </row>
    <row r="79" spans="2:11" ht="36.5" thickBot="1" x14ac:dyDescent="0.4">
      <c r="B79" s="988"/>
      <c r="C79" s="91"/>
      <c r="D79" s="541" t="s">
        <v>2045</v>
      </c>
      <c r="E79" s="540" t="s">
        <v>1192</v>
      </c>
      <c r="F79" s="540" t="s">
        <v>2036</v>
      </c>
      <c r="G79" s="513">
        <v>35700.79</v>
      </c>
      <c r="H79" s="513">
        <v>35700.79</v>
      </c>
      <c r="I79" s="540" t="s">
        <v>2037</v>
      </c>
      <c r="J79" s="540" t="s">
        <v>2046</v>
      </c>
      <c r="K79" s="5"/>
    </row>
    <row r="80" spans="2:11" ht="36.5" thickBot="1" x14ac:dyDescent="0.4">
      <c r="B80" s="988"/>
      <c r="C80" s="91"/>
      <c r="D80" s="541" t="s">
        <v>2047</v>
      </c>
      <c r="E80" s="540" t="s">
        <v>1192</v>
      </c>
      <c r="F80" s="540" t="s">
        <v>2036</v>
      </c>
      <c r="G80" s="513">
        <v>28573</v>
      </c>
      <c r="H80" s="513">
        <v>28573</v>
      </c>
      <c r="I80" s="540" t="s">
        <v>2037</v>
      </c>
      <c r="J80" s="540" t="s">
        <v>2048</v>
      </c>
      <c r="K80" s="5"/>
    </row>
    <row r="81" spans="2:11" ht="36.5" thickBot="1" x14ac:dyDescent="0.4">
      <c r="B81" s="988"/>
      <c r="C81" s="91"/>
      <c r="D81" s="541" t="s">
        <v>2049</v>
      </c>
      <c r="E81" s="540" t="s">
        <v>1192</v>
      </c>
      <c r="F81" s="540" t="s">
        <v>2050</v>
      </c>
      <c r="G81" s="513">
        <v>35140.1</v>
      </c>
      <c r="H81" s="513">
        <v>35140.1</v>
      </c>
      <c r="I81" s="540" t="s">
        <v>2037</v>
      </c>
      <c r="J81" s="540" t="s">
        <v>2051</v>
      </c>
      <c r="K81" s="5"/>
    </row>
    <row r="82" spans="2:11" ht="36.5" thickBot="1" x14ac:dyDescent="0.4">
      <c r="B82" s="988"/>
      <c r="C82" s="91"/>
      <c r="D82" s="541" t="s">
        <v>2052</v>
      </c>
      <c r="E82" s="540" t="s">
        <v>1192</v>
      </c>
      <c r="F82" s="540" t="s">
        <v>2050</v>
      </c>
      <c r="G82" s="513">
        <v>22073.79</v>
      </c>
      <c r="H82" s="513">
        <v>22073.79</v>
      </c>
      <c r="I82" s="540" t="s">
        <v>2037</v>
      </c>
      <c r="J82" s="540" t="s">
        <v>2053</v>
      </c>
      <c r="K82" s="5"/>
    </row>
    <row r="83" spans="2:11" ht="36.5" thickBot="1" x14ac:dyDescent="0.4">
      <c r="B83" s="988"/>
      <c r="C83" s="91"/>
      <c r="D83" s="541" t="s">
        <v>2054</v>
      </c>
      <c r="E83" s="540" t="s">
        <v>1192</v>
      </c>
      <c r="F83" s="540" t="s">
        <v>2050</v>
      </c>
      <c r="G83" s="513">
        <v>32793</v>
      </c>
      <c r="H83" s="513">
        <v>32793</v>
      </c>
      <c r="I83" s="540" t="s">
        <v>2037</v>
      </c>
      <c r="J83" s="540" t="s">
        <v>2055</v>
      </c>
      <c r="K83" s="5"/>
    </row>
    <row r="84" spans="2:11" ht="36.5" thickBot="1" x14ac:dyDescent="0.4">
      <c r="B84" s="988"/>
      <c r="C84" s="91"/>
      <c r="D84" s="541" t="s">
        <v>2041</v>
      </c>
      <c r="E84" s="540" t="s">
        <v>1192</v>
      </c>
      <c r="F84" s="540" t="s">
        <v>2050</v>
      </c>
      <c r="G84" s="513">
        <v>24449</v>
      </c>
      <c r="H84" s="513">
        <v>24449</v>
      </c>
      <c r="I84" s="540" t="s">
        <v>2037</v>
      </c>
      <c r="J84" s="540" t="s">
        <v>2042</v>
      </c>
      <c r="K84" s="5"/>
    </row>
    <row r="85" spans="2:11" ht="15" thickBot="1" x14ac:dyDescent="0.4">
      <c r="B85" s="988"/>
      <c r="C85" s="91"/>
      <c r="D85" s="29"/>
      <c r="E85" s="29"/>
      <c r="F85" s="29"/>
      <c r="G85" s="178"/>
      <c r="H85" s="178"/>
      <c r="I85" s="29"/>
      <c r="J85" s="29"/>
      <c r="K85" s="5"/>
    </row>
    <row r="86" spans="2:11" ht="15" thickBot="1" x14ac:dyDescent="0.4">
      <c r="B86" s="988"/>
      <c r="C86" s="91"/>
      <c r="D86" s="29"/>
      <c r="E86" s="29"/>
      <c r="F86" s="29"/>
      <c r="G86" s="178"/>
      <c r="H86" s="178"/>
      <c r="I86" s="29"/>
      <c r="J86" s="29"/>
      <c r="K86" s="5"/>
    </row>
    <row r="87" spans="2:11" ht="15" thickBot="1" x14ac:dyDescent="0.4">
      <c r="B87" s="988"/>
      <c r="C87" s="91"/>
      <c r="D87" s="29"/>
      <c r="E87" s="29"/>
      <c r="F87" s="29"/>
      <c r="G87" s="178"/>
      <c r="H87" s="178"/>
      <c r="I87" s="29"/>
      <c r="J87" s="29"/>
      <c r="K87" s="5"/>
    </row>
    <row r="88" spans="2:11" ht="15" thickBot="1" x14ac:dyDescent="0.4">
      <c r="B88" s="988"/>
      <c r="C88" s="91"/>
      <c r="D88" s="29"/>
      <c r="E88" s="29"/>
      <c r="F88" s="29"/>
      <c r="G88" s="178"/>
      <c r="H88" s="178"/>
      <c r="I88" s="29"/>
      <c r="J88" s="29"/>
      <c r="K88" s="5"/>
    </row>
    <row r="89" spans="2:11" x14ac:dyDescent="0.35">
      <c r="B89" s="988"/>
      <c r="C89" s="89"/>
      <c r="D89" s="978" t="s">
        <v>1008</v>
      </c>
      <c r="E89" s="979"/>
      <c r="F89" s="979"/>
      <c r="G89" s="979"/>
      <c r="H89" s="979"/>
      <c r="I89" s="979"/>
      <c r="J89" s="980"/>
      <c r="K89" s="5"/>
    </row>
    <row r="90" spans="2:11" ht="15" thickBot="1" x14ac:dyDescent="0.4">
      <c r="B90" s="988"/>
      <c r="C90" s="89"/>
      <c r="D90" s="993" t="s">
        <v>1009</v>
      </c>
      <c r="E90" s="994"/>
      <c r="F90" s="994"/>
      <c r="G90" s="994"/>
      <c r="H90" s="994"/>
      <c r="I90" s="994"/>
      <c r="J90" s="995"/>
      <c r="K90" s="5"/>
    </row>
    <row r="91" spans="2:11" x14ac:dyDescent="0.35">
      <c r="B91" s="988"/>
      <c r="C91" s="89"/>
      <c r="D91" s="222"/>
      <c r="E91" s="127"/>
      <c r="F91" s="127"/>
      <c r="G91" s="127"/>
      <c r="H91" s="127"/>
      <c r="I91" s="127"/>
      <c r="J91" s="46"/>
      <c r="K91" s="5"/>
    </row>
    <row r="92" spans="2:11" ht="15" thickBot="1" x14ac:dyDescent="0.4">
      <c r="B92" s="988"/>
      <c r="C92" s="89"/>
      <c r="D92" s="222" t="s">
        <v>1010</v>
      </c>
      <c r="E92" s="127"/>
      <c r="F92" s="127"/>
      <c r="G92" s="127"/>
      <c r="H92" s="127"/>
      <c r="I92" s="127"/>
      <c r="J92" s="46"/>
      <c r="K92" s="5"/>
    </row>
    <row r="93" spans="2:11" x14ac:dyDescent="0.35">
      <c r="B93" s="988"/>
      <c r="C93" s="89"/>
      <c r="D93" s="264" t="s">
        <v>763</v>
      </c>
      <c r="E93" s="265" t="s">
        <v>587</v>
      </c>
      <c r="F93" s="265" t="s">
        <v>588</v>
      </c>
      <c r="G93" s="265" t="s">
        <v>589</v>
      </c>
      <c r="H93" s="265" t="s">
        <v>590</v>
      </c>
      <c r="I93" s="266" t="s">
        <v>764</v>
      </c>
      <c r="J93" s="46"/>
      <c r="K93" s="5"/>
    </row>
    <row r="94" spans="2:11" x14ac:dyDescent="0.35">
      <c r="B94" s="988"/>
      <c r="C94" s="89"/>
      <c r="D94" s="267" t="s">
        <v>1011</v>
      </c>
      <c r="E94" s="268">
        <f>+E63+E40</f>
        <v>0</v>
      </c>
      <c r="F94" s="268">
        <f>+F63+F40</f>
        <v>0</v>
      </c>
      <c r="G94" s="268">
        <f>+G63+G40</f>
        <v>0</v>
      </c>
      <c r="H94" s="268">
        <f>+H63+H40</f>
        <v>0</v>
      </c>
      <c r="I94" s="269">
        <f>SUM(E94:H94)</f>
        <v>0</v>
      </c>
      <c r="J94" s="46"/>
      <c r="K94" s="5"/>
    </row>
    <row r="95" spans="2:11" ht="36" x14ac:dyDescent="0.35">
      <c r="B95" s="988"/>
      <c r="C95" s="89"/>
      <c r="D95" s="270" t="s">
        <v>1012</v>
      </c>
      <c r="E95" s="268">
        <f>+E68+E45</f>
        <v>0</v>
      </c>
      <c r="F95" s="268">
        <f>+F68+F45</f>
        <v>0</v>
      </c>
      <c r="G95" s="268">
        <f>+G68+G45</f>
        <v>0</v>
      </c>
      <c r="H95" s="268">
        <f>+H68+H45</f>
        <v>0</v>
      </c>
      <c r="I95" s="269">
        <f>SUM(E95:H95)</f>
        <v>0</v>
      </c>
      <c r="J95" s="46"/>
      <c r="K95" s="5"/>
    </row>
    <row r="96" spans="2:11" ht="36.5" thickBot="1" x14ac:dyDescent="0.4">
      <c r="B96" s="988"/>
      <c r="C96" s="89"/>
      <c r="D96" s="270" t="s">
        <v>17</v>
      </c>
      <c r="E96" s="271" t="str">
        <f>IFERROR(E95/E94,"N.A.")</f>
        <v>N.A.</v>
      </c>
      <c r="F96" s="271" t="str">
        <f>IFERROR(F95/F94,"N.A.")</f>
        <v>N.A.</v>
      </c>
      <c r="G96" s="271" t="str">
        <f>IFERROR(G95/G94,"N.A.")</f>
        <v>N.A.</v>
      </c>
      <c r="H96" s="271" t="str">
        <f>IFERROR(H95/H94,"N.A.")</f>
        <v>N.A.</v>
      </c>
      <c r="I96" s="271" t="str">
        <f>IFERROR(I95/I94,"N.A.")</f>
        <v>N.A.</v>
      </c>
      <c r="J96" s="46"/>
      <c r="K96" s="5"/>
    </row>
    <row r="97" spans="2:11" ht="24" customHeight="1" thickBot="1" x14ac:dyDescent="0.4">
      <c r="B97" s="989"/>
      <c r="C97" s="90"/>
      <c r="J97" s="46"/>
      <c r="K97" s="5"/>
    </row>
    <row r="98" spans="2:11" ht="24" customHeight="1" thickBot="1" x14ac:dyDescent="0.4">
      <c r="B98" s="47" t="s">
        <v>671</v>
      </c>
      <c r="C98" s="90"/>
      <c r="D98" s="990" t="s">
        <v>1013</v>
      </c>
      <c r="E98" s="991"/>
      <c r="F98" s="991"/>
      <c r="G98" s="991"/>
      <c r="H98" s="991"/>
      <c r="I98" s="991"/>
      <c r="J98" s="992"/>
      <c r="K98" s="5"/>
    </row>
    <row r="99" spans="2:11" ht="24" customHeight="1" x14ac:dyDescent="0.35">
      <c r="B99" s="987" t="s">
        <v>673</v>
      </c>
      <c r="C99" s="86"/>
      <c r="D99" s="978" t="s">
        <v>953</v>
      </c>
      <c r="E99" s="979"/>
      <c r="F99" s="979"/>
      <c r="G99" s="979"/>
      <c r="H99" s="979"/>
      <c r="I99" s="979"/>
      <c r="J99" s="980"/>
      <c r="K99" s="5"/>
    </row>
    <row r="100" spans="2:11" ht="48" customHeight="1" x14ac:dyDescent="0.35">
      <c r="B100" s="988"/>
      <c r="C100" s="89"/>
      <c r="D100" s="969" t="s">
        <v>1014</v>
      </c>
      <c r="E100" s="970"/>
      <c r="F100" s="970"/>
      <c r="G100" s="970"/>
      <c r="H100" s="970"/>
      <c r="I100" s="970"/>
      <c r="J100" s="971"/>
      <c r="K100" s="5"/>
    </row>
    <row r="101" spans="2:11" ht="60" customHeight="1" thickBot="1" x14ac:dyDescent="0.4">
      <c r="B101" s="989"/>
      <c r="C101" s="90"/>
      <c r="D101" s="993" t="s">
        <v>1015</v>
      </c>
      <c r="E101" s="994"/>
      <c r="F101" s="994"/>
      <c r="G101" s="994"/>
      <c r="H101" s="994"/>
      <c r="I101" s="994"/>
      <c r="J101" s="995"/>
      <c r="K101" s="5"/>
    </row>
    <row r="102" spans="2:11" ht="15" thickBot="1" x14ac:dyDescent="0.4">
      <c r="B102" s="1"/>
      <c r="C102" s="73"/>
      <c r="D102" s="5"/>
      <c r="E102" s="5"/>
      <c r="F102" s="5"/>
      <c r="G102" s="5"/>
      <c r="H102" s="5"/>
      <c r="I102" s="5"/>
      <c r="J102" s="5"/>
      <c r="K102" s="5"/>
    </row>
    <row r="103" spans="2:11" ht="24" customHeight="1" thickBot="1" x14ac:dyDescent="0.4">
      <c r="B103" s="996" t="s">
        <v>675</v>
      </c>
      <c r="C103" s="997"/>
      <c r="D103" s="997"/>
      <c r="E103" s="998"/>
      <c r="F103" s="5"/>
      <c r="G103" s="5"/>
      <c r="H103" s="5"/>
      <c r="I103" s="5"/>
      <c r="J103" s="5"/>
      <c r="K103" s="5"/>
    </row>
    <row r="104" spans="2:11" ht="15" thickBot="1" x14ac:dyDescent="0.4">
      <c r="B104" s="987">
        <v>1</v>
      </c>
      <c r="C104" s="91"/>
      <c r="D104" s="48" t="s">
        <v>676</v>
      </c>
      <c r="E104" s="541" t="s">
        <v>1949</v>
      </c>
      <c r="F104" s="5"/>
      <c r="G104" s="5"/>
      <c r="H104" s="5"/>
      <c r="I104" s="5"/>
      <c r="J104" s="5"/>
      <c r="K104" s="5"/>
    </row>
    <row r="105" spans="2:11" ht="36.5" thickBot="1" x14ac:dyDescent="0.4">
      <c r="B105" s="988"/>
      <c r="C105" s="91"/>
      <c r="D105" s="40" t="s">
        <v>525</v>
      </c>
      <c r="E105" s="541" t="s">
        <v>1937</v>
      </c>
      <c r="F105" s="5"/>
      <c r="G105" s="5"/>
      <c r="H105" s="5"/>
      <c r="I105" s="5"/>
      <c r="J105" s="5"/>
      <c r="K105" s="5"/>
    </row>
    <row r="106" spans="2:11" ht="15" thickBot="1" x14ac:dyDescent="0.4">
      <c r="B106" s="988"/>
      <c r="C106" s="91"/>
      <c r="D106" s="40" t="s">
        <v>677</v>
      </c>
      <c r="E106" s="541" t="s">
        <v>2056</v>
      </c>
      <c r="F106" s="5"/>
      <c r="G106" s="5"/>
      <c r="H106" s="5"/>
      <c r="I106" s="5"/>
      <c r="J106" s="5"/>
      <c r="K106" s="5"/>
    </row>
    <row r="107" spans="2:11" ht="24.5" thickBot="1" x14ac:dyDescent="0.4">
      <c r="B107" s="988"/>
      <c r="C107" s="91"/>
      <c r="D107" s="40" t="s">
        <v>527</v>
      </c>
      <c r="E107" s="541" t="s">
        <v>2057</v>
      </c>
      <c r="F107" s="5"/>
      <c r="G107" s="5"/>
      <c r="H107" s="5"/>
      <c r="I107" s="5"/>
      <c r="J107" s="5"/>
      <c r="K107" s="5"/>
    </row>
    <row r="108" spans="2:11" ht="29.5" thickBot="1" x14ac:dyDescent="0.4">
      <c r="B108" s="988"/>
      <c r="C108" s="91"/>
      <c r="D108" s="40" t="s">
        <v>529</v>
      </c>
      <c r="E108" s="543" t="s">
        <v>2058</v>
      </c>
      <c r="F108" s="5"/>
      <c r="G108" s="5"/>
      <c r="H108" s="5"/>
      <c r="I108" s="5"/>
      <c r="J108" s="5"/>
      <c r="K108" s="5"/>
    </row>
    <row r="109" spans="2:11" ht="15" thickBot="1" x14ac:dyDescent="0.4">
      <c r="B109" s="988"/>
      <c r="C109" s="91"/>
      <c r="D109" s="40" t="s">
        <v>531</v>
      </c>
      <c r="E109" s="541">
        <v>3138863439</v>
      </c>
      <c r="F109" s="5"/>
      <c r="G109" s="5"/>
      <c r="H109" s="5"/>
      <c r="I109" s="5"/>
      <c r="J109" s="5"/>
      <c r="K109" s="5"/>
    </row>
    <row r="110" spans="2:11" ht="15" thickBot="1" x14ac:dyDescent="0.4">
      <c r="B110" s="989"/>
      <c r="C110" s="2"/>
      <c r="D110" s="40" t="s">
        <v>678</v>
      </c>
      <c r="E110" s="541" t="s">
        <v>2059</v>
      </c>
      <c r="F110" s="5"/>
      <c r="G110" s="5"/>
      <c r="H110" s="5"/>
      <c r="I110" s="5"/>
      <c r="J110" s="5"/>
      <c r="K110" s="5"/>
    </row>
    <row r="111" spans="2:11" ht="15" thickBot="1" x14ac:dyDescent="0.4">
      <c r="B111" s="1"/>
      <c r="C111" s="73"/>
      <c r="D111" s="5"/>
      <c r="E111" s="5"/>
      <c r="F111" s="5"/>
      <c r="G111" s="5"/>
      <c r="H111" s="5"/>
      <c r="I111" s="5"/>
      <c r="J111" s="5"/>
      <c r="K111" s="5"/>
    </row>
    <row r="112" spans="2:11" ht="15" thickBot="1" x14ac:dyDescent="0.4">
      <c r="B112" s="996" t="s">
        <v>679</v>
      </c>
      <c r="C112" s="997"/>
      <c r="D112" s="997"/>
      <c r="E112" s="998"/>
      <c r="F112" s="5"/>
      <c r="G112" s="5"/>
      <c r="H112" s="5"/>
      <c r="I112" s="5"/>
      <c r="J112" s="5"/>
      <c r="K112" s="5"/>
    </row>
    <row r="113" spans="2:11" ht="15" thickBot="1" x14ac:dyDescent="0.4">
      <c r="B113" s="987">
        <v>1</v>
      </c>
      <c r="C113" s="91"/>
      <c r="D113" s="48" t="s">
        <v>676</v>
      </c>
      <c r="E113" s="207" t="s">
        <v>680</v>
      </c>
      <c r="F113" s="5"/>
      <c r="G113" s="5"/>
      <c r="H113" s="5"/>
      <c r="I113" s="5"/>
      <c r="J113" s="5"/>
      <c r="K113" s="5"/>
    </row>
    <row r="114" spans="2:11" ht="15" thickBot="1" x14ac:dyDescent="0.4">
      <c r="B114" s="988"/>
      <c r="C114" s="91"/>
      <c r="D114" s="40" t="s">
        <v>525</v>
      </c>
      <c r="E114" s="207" t="s">
        <v>773</v>
      </c>
      <c r="F114" s="5"/>
      <c r="G114" s="5"/>
      <c r="H114" s="5"/>
      <c r="I114" s="5"/>
      <c r="J114" s="5"/>
      <c r="K114" s="5"/>
    </row>
    <row r="115" spans="2:11" ht="15" thickBot="1" x14ac:dyDescent="0.4">
      <c r="B115" s="988"/>
      <c r="C115" s="91"/>
      <c r="D115" s="40" t="s">
        <v>677</v>
      </c>
      <c r="E115" s="227"/>
      <c r="F115" s="5"/>
      <c r="G115" s="5"/>
      <c r="H115" s="5"/>
      <c r="I115" s="5"/>
      <c r="J115" s="5"/>
      <c r="K115" s="5"/>
    </row>
    <row r="116" spans="2:11" ht="15" thickBot="1" x14ac:dyDescent="0.4">
      <c r="B116" s="988"/>
      <c r="C116" s="91"/>
      <c r="D116" s="40" t="s">
        <v>527</v>
      </c>
      <c r="E116" s="227"/>
      <c r="F116" s="5"/>
      <c r="G116" s="5"/>
      <c r="H116" s="5"/>
      <c r="I116" s="5"/>
      <c r="J116" s="5"/>
      <c r="K116" s="5"/>
    </row>
    <row r="117" spans="2:11" ht="15" thickBot="1" x14ac:dyDescent="0.4">
      <c r="B117" s="988"/>
      <c r="C117" s="91"/>
      <c r="D117" s="40" t="s">
        <v>529</v>
      </c>
      <c r="E117" s="227"/>
      <c r="F117" s="5"/>
      <c r="G117" s="5"/>
      <c r="H117" s="5"/>
      <c r="I117" s="5"/>
      <c r="J117" s="5"/>
      <c r="K117" s="5"/>
    </row>
    <row r="118" spans="2:11" ht="15" thickBot="1" x14ac:dyDescent="0.4">
      <c r="B118" s="988"/>
      <c r="C118" s="91"/>
      <c r="D118" s="40" t="s">
        <v>531</v>
      </c>
      <c r="E118" s="227"/>
      <c r="F118" s="5"/>
      <c r="G118" s="5"/>
      <c r="H118" s="5"/>
      <c r="I118" s="5"/>
      <c r="J118" s="5"/>
      <c r="K118" s="5"/>
    </row>
    <row r="119" spans="2:11" ht="15" thickBot="1" x14ac:dyDescent="0.4">
      <c r="B119" s="989"/>
      <c r="C119" s="2"/>
      <c r="D119" s="40" t="s">
        <v>678</v>
      </c>
      <c r="E119" s="227"/>
      <c r="F119" s="5"/>
      <c r="G119" s="5"/>
      <c r="H119" s="5"/>
      <c r="I119" s="5"/>
      <c r="J119" s="5"/>
      <c r="K119" s="5"/>
    </row>
    <row r="120" spans="2:11" ht="15" thickBot="1" x14ac:dyDescent="0.4">
      <c r="B120" s="1"/>
      <c r="C120" s="73"/>
      <c r="D120" s="5"/>
      <c r="E120" s="5"/>
      <c r="F120" s="5"/>
      <c r="G120" s="5"/>
      <c r="H120" s="5"/>
      <c r="I120" s="5"/>
      <c r="J120" s="5"/>
      <c r="K120" s="5"/>
    </row>
    <row r="121" spans="2:11" ht="15" customHeight="1" thickBot="1" x14ac:dyDescent="0.4">
      <c r="B121" s="116" t="s">
        <v>682</v>
      </c>
      <c r="C121" s="117"/>
      <c r="D121" s="117"/>
      <c r="E121" s="118"/>
      <c r="G121" s="5"/>
      <c r="H121" s="5"/>
      <c r="I121" s="5"/>
      <c r="J121" s="5"/>
      <c r="K121" s="5"/>
    </row>
    <row r="122" spans="2:11" ht="24.5" thickBot="1" x14ac:dyDescent="0.4">
      <c r="B122" s="47" t="s">
        <v>683</v>
      </c>
      <c r="C122" s="40" t="s">
        <v>684</v>
      </c>
      <c r="D122" s="40" t="s">
        <v>685</v>
      </c>
      <c r="E122" s="40" t="s">
        <v>686</v>
      </c>
      <c r="F122" s="5"/>
      <c r="G122" s="5"/>
      <c r="H122" s="5"/>
      <c r="I122" s="5"/>
      <c r="J122" s="5"/>
    </row>
    <row r="123" spans="2:11" ht="84.5" thickBot="1" x14ac:dyDescent="0.4">
      <c r="B123" s="49">
        <v>42401</v>
      </c>
      <c r="C123" s="40">
        <v>0.01</v>
      </c>
      <c r="D123" s="50" t="s">
        <v>1016</v>
      </c>
      <c r="E123" s="40"/>
      <c r="F123" s="5"/>
      <c r="G123" s="5"/>
      <c r="H123" s="5"/>
      <c r="I123" s="5"/>
      <c r="J123" s="5"/>
    </row>
    <row r="124" spans="2:11" ht="15" thickBot="1" x14ac:dyDescent="0.4">
      <c r="B124" s="1"/>
      <c r="C124" s="73"/>
      <c r="D124" s="5"/>
      <c r="E124" s="5"/>
      <c r="F124" s="5"/>
      <c r="G124" s="5"/>
      <c r="H124" s="5"/>
      <c r="I124" s="5"/>
      <c r="J124" s="5"/>
      <c r="K124" s="5"/>
    </row>
    <row r="125" spans="2:11" ht="15" thickBot="1" x14ac:dyDescent="0.4">
      <c r="B125" s="4" t="s">
        <v>593</v>
      </c>
      <c r="C125" s="93"/>
      <c r="D125" s="5"/>
      <c r="E125" s="5"/>
      <c r="F125" s="5"/>
      <c r="G125" s="5"/>
      <c r="H125" s="5"/>
      <c r="I125" s="5"/>
      <c r="J125" s="5"/>
      <c r="K125" s="5"/>
    </row>
    <row r="126" spans="2:11" x14ac:dyDescent="0.35">
      <c r="B126" s="1061" t="s">
        <v>1017</v>
      </c>
      <c r="C126" s="1062"/>
      <c r="D126" s="1062"/>
      <c r="E126" s="1062"/>
      <c r="F126" s="1062"/>
      <c r="G126" s="1062"/>
      <c r="H126" s="1062"/>
      <c r="I126" s="1062"/>
      <c r="J126" s="1062"/>
      <c r="K126" s="5"/>
    </row>
    <row r="127" spans="2:11" ht="24" customHeight="1" x14ac:dyDescent="0.35">
      <c r="B127" s="1061"/>
      <c r="C127" s="1062"/>
      <c r="D127" s="1062"/>
      <c r="E127" s="1062"/>
      <c r="F127" s="1062"/>
      <c r="G127" s="1062"/>
      <c r="H127" s="1062"/>
      <c r="I127" s="1062"/>
      <c r="J127" s="1062"/>
      <c r="K127" s="5"/>
    </row>
    <row r="128" spans="2:11" x14ac:dyDescent="0.35">
      <c r="B128" s="1063"/>
      <c r="C128" s="1064"/>
      <c r="D128" s="1064"/>
      <c r="E128" s="1064"/>
      <c r="F128" s="1064"/>
      <c r="G128" s="1064"/>
      <c r="H128" s="1064"/>
      <c r="I128" s="1064"/>
      <c r="J128" s="1064"/>
      <c r="K128" s="5"/>
    </row>
    <row r="129" spans="2:11" ht="15" thickBot="1" x14ac:dyDescent="0.4">
      <c r="B129" s="5"/>
      <c r="D129" s="5"/>
      <c r="E129" s="5"/>
      <c r="F129" s="5"/>
      <c r="G129" s="5"/>
      <c r="H129" s="5"/>
      <c r="I129" s="5"/>
      <c r="J129" s="5"/>
      <c r="K129" s="5"/>
    </row>
    <row r="130" spans="2:11" ht="15" thickBot="1" x14ac:dyDescent="0.4">
      <c r="B130" s="996" t="s">
        <v>688</v>
      </c>
      <c r="C130" s="997"/>
      <c r="D130" s="998"/>
      <c r="E130" s="5"/>
      <c r="F130" s="5"/>
      <c r="G130" s="5"/>
      <c r="H130" s="5"/>
      <c r="I130" s="5"/>
      <c r="J130" s="5"/>
      <c r="K130" s="5"/>
    </row>
    <row r="131" spans="2:11" ht="84.5" thickBot="1" x14ac:dyDescent="0.4">
      <c r="B131" s="47" t="s">
        <v>689</v>
      </c>
      <c r="C131" s="2"/>
      <c r="D131" s="40" t="s">
        <v>1018</v>
      </c>
      <c r="E131" s="5"/>
      <c r="F131" s="5"/>
      <c r="G131" s="5"/>
      <c r="H131" s="5"/>
      <c r="I131" s="5"/>
      <c r="J131" s="5"/>
      <c r="K131" s="5"/>
    </row>
    <row r="132" spans="2:11" x14ac:dyDescent="0.35">
      <c r="B132" s="987" t="s">
        <v>691</v>
      </c>
      <c r="C132" s="91"/>
      <c r="D132" s="53" t="s">
        <v>692</v>
      </c>
      <c r="E132" s="5"/>
      <c r="F132" s="5"/>
      <c r="G132" s="5"/>
      <c r="H132" s="5"/>
      <c r="I132" s="5"/>
      <c r="J132" s="5"/>
      <c r="K132" s="5"/>
    </row>
    <row r="133" spans="2:11" ht="60" x14ac:dyDescent="0.35">
      <c r="B133" s="988"/>
      <c r="C133" s="91"/>
      <c r="D133" s="46" t="s">
        <v>1019</v>
      </c>
      <c r="E133" s="5"/>
      <c r="F133" s="5"/>
      <c r="G133" s="5"/>
      <c r="H133" s="5"/>
      <c r="I133" s="5"/>
      <c r="J133" s="5"/>
      <c r="K133" s="5"/>
    </row>
    <row r="134" spans="2:11" ht="36" x14ac:dyDescent="0.35">
      <c r="B134" s="988"/>
      <c r="C134" s="91"/>
      <c r="D134" s="46" t="s">
        <v>1020</v>
      </c>
      <c r="E134" s="5"/>
      <c r="F134" s="5"/>
      <c r="G134" s="5"/>
      <c r="H134" s="5"/>
      <c r="I134" s="5"/>
      <c r="J134" s="5"/>
      <c r="K134" s="5"/>
    </row>
    <row r="135" spans="2:11" x14ac:dyDescent="0.35">
      <c r="B135" s="988"/>
      <c r="C135" s="91"/>
      <c r="D135" s="53" t="s">
        <v>695</v>
      </c>
      <c r="E135" s="5"/>
      <c r="F135" s="5"/>
      <c r="G135" s="5"/>
      <c r="H135" s="5"/>
      <c r="I135" s="5"/>
      <c r="J135" s="5"/>
      <c r="K135" s="5"/>
    </row>
    <row r="136" spans="2:11" x14ac:dyDescent="0.35">
      <c r="B136" s="988"/>
      <c r="C136" s="91"/>
      <c r="D136" s="46" t="s">
        <v>697</v>
      </c>
      <c r="E136" s="5"/>
      <c r="F136" s="5"/>
      <c r="G136" s="5"/>
      <c r="H136" s="5"/>
      <c r="I136" s="5"/>
      <c r="J136" s="5"/>
      <c r="K136" s="5"/>
    </row>
    <row r="137" spans="2:11" x14ac:dyDescent="0.35">
      <c r="B137" s="988"/>
      <c r="C137" s="91"/>
      <c r="D137" s="46" t="s">
        <v>1021</v>
      </c>
      <c r="E137" s="5"/>
      <c r="F137" s="5"/>
      <c r="G137" s="5"/>
      <c r="H137" s="5"/>
      <c r="I137" s="5"/>
      <c r="J137" s="5"/>
      <c r="K137" s="5"/>
    </row>
    <row r="138" spans="2:11" x14ac:dyDescent="0.35">
      <c r="B138" s="988"/>
      <c r="C138" s="91"/>
      <c r="D138" s="53" t="s">
        <v>923</v>
      </c>
      <c r="E138" s="5"/>
      <c r="F138" s="5"/>
      <c r="G138" s="5"/>
      <c r="H138" s="5"/>
      <c r="I138" s="5"/>
      <c r="J138" s="5"/>
      <c r="K138" s="5"/>
    </row>
    <row r="139" spans="2:11" ht="24" x14ac:dyDescent="0.35">
      <c r="B139" s="988"/>
      <c r="C139" s="91"/>
      <c r="D139" s="46" t="s">
        <v>1022</v>
      </c>
      <c r="E139" s="5"/>
      <c r="F139" s="5"/>
      <c r="G139" s="5"/>
      <c r="H139" s="5"/>
      <c r="I139" s="5"/>
      <c r="J139" s="5"/>
      <c r="K139" s="5"/>
    </row>
    <row r="140" spans="2:11" ht="24" x14ac:dyDescent="0.35">
      <c r="B140" s="988"/>
      <c r="C140" s="91"/>
      <c r="D140" s="46" t="s">
        <v>1023</v>
      </c>
      <c r="E140" s="5"/>
      <c r="F140" s="5"/>
      <c r="G140" s="5"/>
      <c r="H140" s="5"/>
      <c r="I140" s="5"/>
      <c r="J140" s="5"/>
      <c r="K140" s="5"/>
    </row>
    <row r="141" spans="2:11" ht="15" thickBot="1" x14ac:dyDescent="0.4">
      <c r="B141" s="989"/>
      <c r="C141" s="2"/>
      <c r="D141" s="40" t="s">
        <v>1024</v>
      </c>
      <c r="E141" s="5"/>
      <c r="F141" s="5"/>
      <c r="G141" s="5"/>
      <c r="H141" s="5"/>
      <c r="I141" s="5"/>
      <c r="J141" s="5"/>
      <c r="K141" s="5"/>
    </row>
    <row r="142" spans="2:11" ht="24.5" thickBot="1" x14ac:dyDescent="0.4">
      <c r="B142" s="47" t="s">
        <v>704</v>
      </c>
      <c r="C142" s="2"/>
      <c r="D142" s="40"/>
      <c r="E142" s="5"/>
      <c r="F142" s="5"/>
      <c r="G142" s="5"/>
      <c r="H142" s="5"/>
      <c r="I142" s="5"/>
      <c r="J142" s="5"/>
      <c r="K142" s="5"/>
    </row>
    <row r="143" spans="2:11" ht="15" thickBot="1" x14ac:dyDescent="0.4">
      <c r="B143" s="37"/>
      <c r="C143" s="85"/>
      <c r="D143" s="5"/>
      <c r="E143" s="5"/>
      <c r="F143" s="5"/>
      <c r="G143" s="5"/>
      <c r="H143" s="5"/>
      <c r="I143" s="5"/>
      <c r="J143" s="5"/>
      <c r="K143" s="5"/>
    </row>
    <row r="144" spans="2:11" ht="84" x14ac:dyDescent="0.35">
      <c r="B144" s="987" t="s">
        <v>705</v>
      </c>
      <c r="C144" s="102"/>
      <c r="D144" s="63" t="s">
        <v>1025</v>
      </c>
      <c r="E144" s="5"/>
      <c r="F144" s="5"/>
      <c r="G144" s="5"/>
      <c r="H144" s="5"/>
      <c r="I144" s="5"/>
      <c r="J144" s="5"/>
      <c r="K144" s="5"/>
    </row>
    <row r="145" spans="2:11" ht="120" x14ac:dyDescent="0.35">
      <c r="B145" s="988"/>
      <c r="C145" s="91"/>
      <c r="D145" s="46" t="s">
        <v>1026</v>
      </c>
      <c r="E145" s="5"/>
      <c r="F145" s="5"/>
      <c r="G145" s="5"/>
      <c r="H145" s="5"/>
      <c r="I145" s="5"/>
      <c r="J145" s="5"/>
      <c r="K145" s="5"/>
    </row>
    <row r="146" spans="2:11" ht="168" x14ac:dyDescent="0.35">
      <c r="B146" s="988"/>
      <c r="C146" s="91"/>
      <c r="D146" s="46" t="s">
        <v>1027</v>
      </c>
      <c r="E146" s="5"/>
      <c r="F146" s="5"/>
      <c r="G146" s="5"/>
      <c r="H146" s="5"/>
      <c r="I146" s="5"/>
      <c r="J146" s="5"/>
      <c r="K146" s="5"/>
    </row>
    <row r="147" spans="2:11" ht="60" x14ac:dyDescent="0.35">
      <c r="B147" s="988"/>
      <c r="C147" s="91"/>
      <c r="D147" s="46" t="s">
        <v>1028</v>
      </c>
      <c r="E147" s="5"/>
      <c r="F147" s="5"/>
      <c r="G147" s="5"/>
      <c r="H147" s="5"/>
      <c r="I147" s="5"/>
      <c r="J147" s="5"/>
      <c r="K147" s="5"/>
    </row>
    <row r="148" spans="2:11" ht="96.5" thickBot="1" x14ac:dyDescent="0.4">
      <c r="B148" s="989"/>
      <c r="C148" s="2"/>
      <c r="D148" s="40" t="s">
        <v>1029</v>
      </c>
      <c r="E148" s="5"/>
      <c r="F148" s="5"/>
      <c r="G148" s="5"/>
      <c r="H148" s="5"/>
      <c r="I148" s="5"/>
      <c r="J148" s="5"/>
      <c r="K148" s="5"/>
    </row>
    <row r="149" spans="2:11" x14ac:dyDescent="0.35">
      <c r="B149" s="987" t="s">
        <v>722</v>
      </c>
      <c r="C149" s="91"/>
      <c r="D149" s="53"/>
      <c r="E149" s="5"/>
      <c r="F149" s="5"/>
      <c r="G149" s="5"/>
      <c r="H149" s="5"/>
      <c r="I149" s="5"/>
      <c r="J149" s="5"/>
      <c r="K149" s="5"/>
    </row>
    <row r="150" spans="2:11" ht="36" x14ac:dyDescent="0.35">
      <c r="B150" s="988"/>
      <c r="C150" s="91"/>
      <c r="D150" s="53" t="s">
        <v>17</v>
      </c>
      <c r="E150" s="5"/>
      <c r="F150" s="5"/>
      <c r="G150" s="5"/>
      <c r="H150" s="5"/>
      <c r="I150" s="5"/>
      <c r="J150" s="5"/>
      <c r="K150" s="5"/>
    </row>
    <row r="151" spans="2:11" x14ac:dyDescent="0.35">
      <c r="B151" s="988"/>
      <c r="C151" s="91"/>
      <c r="D151" s="16"/>
      <c r="E151" s="5"/>
      <c r="F151" s="5"/>
      <c r="G151" s="5"/>
      <c r="H151" s="5"/>
      <c r="I151" s="5"/>
      <c r="J151" s="5"/>
      <c r="K151" s="5"/>
    </row>
    <row r="152" spans="2:11" x14ac:dyDescent="0.35">
      <c r="B152" s="988"/>
      <c r="C152" s="91"/>
      <c r="D152" s="46" t="s">
        <v>723</v>
      </c>
      <c r="E152" s="5"/>
      <c r="F152" s="5"/>
      <c r="G152" s="5"/>
      <c r="H152" s="5"/>
      <c r="I152" s="5"/>
      <c r="J152" s="5"/>
      <c r="K152" s="5"/>
    </row>
    <row r="153" spans="2:11" ht="37" x14ac:dyDescent="0.35">
      <c r="B153" s="988"/>
      <c r="C153" s="91"/>
      <c r="D153" s="46" t="s">
        <v>1030</v>
      </c>
      <c r="E153" s="5"/>
      <c r="F153" s="5"/>
      <c r="G153" s="5"/>
      <c r="H153" s="5"/>
      <c r="I153" s="5"/>
      <c r="J153" s="5"/>
      <c r="K153" s="5"/>
    </row>
    <row r="154" spans="2:11" ht="37" x14ac:dyDescent="0.35">
      <c r="B154" s="988"/>
      <c r="C154" s="91"/>
      <c r="D154" s="46" t="s">
        <v>1031</v>
      </c>
      <c r="E154" s="5"/>
      <c r="F154" s="5"/>
      <c r="G154" s="5"/>
      <c r="H154" s="5"/>
      <c r="I154" s="5"/>
      <c r="J154" s="5"/>
      <c r="K154" s="5"/>
    </row>
    <row r="155" spans="2:11" ht="37.5" thickBot="1" x14ac:dyDescent="0.4">
      <c r="B155" s="989"/>
      <c r="C155" s="2"/>
      <c r="D155" s="40" t="s">
        <v>1032</v>
      </c>
      <c r="E155" s="5"/>
      <c r="F155" s="5"/>
      <c r="G155" s="5"/>
      <c r="H155" s="5"/>
      <c r="I155" s="5"/>
      <c r="J155" s="5"/>
      <c r="K155" s="5"/>
    </row>
  </sheetData>
  <sheetProtection insertRows="0"/>
  <mergeCells count="54">
    <mergeCell ref="B11:D11"/>
    <mergeCell ref="F11:S11"/>
    <mergeCell ref="F12:S12"/>
    <mergeCell ref="E13:R13"/>
    <mergeCell ref="E14:R14"/>
    <mergeCell ref="B126:J127"/>
    <mergeCell ref="B128:J128"/>
    <mergeCell ref="B130:D130"/>
    <mergeCell ref="B132:B141"/>
    <mergeCell ref="B144:B148"/>
    <mergeCell ref="B149:B155"/>
    <mergeCell ref="C17:C18"/>
    <mergeCell ref="D17:D18"/>
    <mergeCell ref="B113:B119"/>
    <mergeCell ref="D89:J89"/>
    <mergeCell ref="D90:J90"/>
    <mergeCell ref="D98:J98"/>
    <mergeCell ref="B99:B101"/>
    <mergeCell ref="D99:J99"/>
    <mergeCell ref="D100:J100"/>
    <mergeCell ref="D101:J101"/>
    <mergeCell ref="F73:F74"/>
    <mergeCell ref="G73:G74"/>
    <mergeCell ref="H73:H74"/>
    <mergeCell ref="D48:J48"/>
    <mergeCell ref="D49:J49"/>
    <mergeCell ref="D50:J50"/>
    <mergeCell ref="D38:J38"/>
    <mergeCell ref="D47:J47"/>
    <mergeCell ref="F17:F18"/>
    <mergeCell ref="D25:I25"/>
    <mergeCell ref="E17:E18"/>
    <mergeCell ref="G17:G18"/>
    <mergeCell ref="B103:E103"/>
    <mergeCell ref="B104:B110"/>
    <mergeCell ref="B112:E112"/>
    <mergeCell ref="D59:J59"/>
    <mergeCell ref="D60:J60"/>
    <mergeCell ref="D61:J61"/>
    <mergeCell ref="D70:J70"/>
    <mergeCell ref="D71:J71"/>
    <mergeCell ref="D72:J72"/>
    <mergeCell ref="I73:I74"/>
    <mergeCell ref="D73:D74"/>
    <mergeCell ref="E73:E74"/>
    <mergeCell ref="B16:B97"/>
    <mergeCell ref="D27:J27"/>
    <mergeCell ref="D36:J36"/>
    <mergeCell ref="D37:J37"/>
    <mergeCell ref="A1:P1"/>
    <mergeCell ref="A2:P2"/>
    <mergeCell ref="A3:P3"/>
    <mergeCell ref="A4:D4"/>
    <mergeCell ref="A5:P5"/>
  </mergeCells>
  <conditionalFormatting sqref="E13:R13">
    <cfRule type="expression" dxfId="93" priority="2">
      <formula>E12="SI SE REPORTA"</formula>
    </cfRule>
  </conditionalFormatting>
  <conditionalFormatting sqref="F11">
    <cfRule type="notContainsBlanks" dxfId="92" priority="1">
      <formula>LEN(TRIM(F11))&gt;0</formula>
    </cfRule>
  </conditionalFormatting>
  <conditionalFormatting sqref="F12:S12">
    <cfRule type="expression" dxfId="91" priority="3">
      <formula>E12="NO SE REPORTA"</formula>
    </cfRule>
    <cfRule type="expression" dxfId="90" priority="4">
      <formula>E11="NO APLICA"</formula>
    </cfRule>
  </conditionalFormatting>
  <dataValidations count="7">
    <dataValidation type="whole" operator="greaterThanOrEqual" allowBlank="1" showErrorMessage="1" errorTitle="ERROR" error="Escriba un número igual o mayor que 0" promptTitle="ERROR" prompt="Escriba un número igual o mayor que 0" sqref="E29:H34 E23:F23 E19:F19 E52:H57" xr:uid="{00000000-0002-0000-0F00-000000000000}">
      <formula1>0</formula1>
    </dataValidation>
    <dataValidation type="whole" operator="greaterThanOrEqual" allowBlank="1" showInputMessage="1" showErrorMessage="1" errorTitle="ERROR" error="Valor en HECTAREAS (sin decimales)_x000a_" sqref="E20:F22 E40:H45 E63:H68 G85:H88" xr:uid="{00000000-0002-0000-0F00-000001000000}">
      <formula1>0</formula1>
    </dataValidation>
    <dataValidation allowBlank="1" showInputMessage="1" showErrorMessage="1" promptTitle="ESTADO" prompt="en preparación_x000a_en aprestamiento_x000a_en declaración_x000a_Declarado" sqref="I75:I88" xr:uid="{00000000-0002-0000-0F00-000002000000}"/>
    <dataValidation allowBlank="1" showInputMessage="1" showErrorMessage="1" sqref="I40 E46:H46 I52 E69:H69 I63 E58:H58 E24:F24 I29" xr:uid="{00000000-0002-0000-0F00-000003000000}"/>
    <dataValidation type="list" allowBlank="1" showInputMessage="1" showErrorMessage="1" sqref="E12" xr:uid="{00000000-0002-0000-0F00-000004000000}">
      <formula1>REPORTE</formula1>
    </dataValidation>
    <dataValidation type="list" allowBlank="1" showInputMessage="1" showErrorMessage="1" sqref="E11" xr:uid="{00000000-0002-0000-0F00-000005000000}">
      <formula1>SI</formula1>
    </dataValidation>
    <dataValidation type="list" allowBlank="1" showInputMessage="1" showErrorMessage="1" sqref="F75:F84" xr:uid="{00000000-0002-0000-0F00-000006000000}">
      <formula1>"Parque natural regional, Área de recreación, Distrito de conservación de suelos, Distrito de manejo integrado, Reserva forestal protectora"</formula1>
    </dataValidation>
  </dataValidations>
  <hyperlinks>
    <hyperlink ref="B10" location="'ANEXO 3'!A1" display="VOLVER AL INDICE" xr:uid="{00000000-0004-0000-0F00-000000000000}"/>
    <hyperlink ref="E108" r:id="rId1" xr:uid="{00000000-0004-0000-0F00-000001000000}"/>
  </hyperlinks>
  <pageMargins left="0.25" right="0.25" top="0.75" bottom="0.75" header="0.3" footer="0.3"/>
  <pageSetup paperSize="178" orientation="landscape" horizontalDpi="1200" verticalDpi="1200" r:id="rId2"/>
  <drawing r:id="rId3"/>
  <legacy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tabColor theme="2"/>
  </sheetPr>
  <dimension ref="A1:U89"/>
  <sheetViews>
    <sheetView topLeftCell="A7" workbookViewId="0">
      <selection sqref="A1:P1"/>
    </sheetView>
  </sheetViews>
  <sheetFormatPr baseColWidth="10" defaultColWidth="11.453125" defaultRowHeight="14.5" x14ac:dyDescent="0.35"/>
  <cols>
    <col min="1" max="1" width="1.81640625" customWidth="1"/>
    <col min="2" max="2" width="12.81640625" customWidth="1"/>
    <col min="3" max="3" width="5" style="84" bestFit="1" customWidth="1"/>
    <col min="4" max="4" width="34.81640625" customWidth="1"/>
    <col min="5" max="5" width="12.1796875" customWidth="1"/>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19</v>
      </c>
      <c r="B5" s="947"/>
      <c r="C5" s="947"/>
      <c r="D5" s="947"/>
      <c r="E5" s="947"/>
      <c r="F5" s="947"/>
      <c r="G5" s="947"/>
      <c r="H5" s="947"/>
      <c r="I5" s="947"/>
      <c r="J5" s="947"/>
      <c r="K5" s="947"/>
      <c r="L5" s="947"/>
      <c r="M5" s="947"/>
      <c r="N5" s="947"/>
      <c r="O5" s="947"/>
      <c r="P5" s="948"/>
    </row>
    <row r="6" spans="1:21" x14ac:dyDescent="0.35">
      <c r="B6" s="1" t="s">
        <v>626</v>
      </c>
      <c r="C6" s="73"/>
      <c r="D6" s="5"/>
      <c r="E6" s="71"/>
      <c r="F6" s="5" t="s">
        <v>627</v>
      </c>
      <c r="G6" s="5"/>
      <c r="H6" s="5"/>
      <c r="I6" s="5"/>
      <c r="J6" s="5"/>
      <c r="K6" s="5"/>
    </row>
    <row r="7" spans="1:21" ht="15" thickBot="1" x14ac:dyDescent="0.4">
      <c r="B7" s="72"/>
      <c r="C7" s="74"/>
      <c r="D7" s="5"/>
      <c r="E7" s="17"/>
      <c r="F7" s="5" t="s">
        <v>628</v>
      </c>
      <c r="G7" s="5"/>
      <c r="H7" s="5"/>
      <c r="I7" s="5"/>
      <c r="J7" s="5"/>
      <c r="K7" s="5"/>
    </row>
    <row r="8" spans="1:21" ht="15" thickBot="1" x14ac:dyDescent="0.4">
      <c r="B8" s="163" t="s">
        <v>629</v>
      </c>
      <c r="C8" s="200">
        <v>2024</v>
      </c>
      <c r="D8" s="204" t="str">
        <f>IF(E10="NO APLICA","NO APLICA",IF(E11="NO SE REPORTA","SIN INFORMACION",+F20))</f>
        <v>N.A.</v>
      </c>
      <c r="E8" s="201"/>
      <c r="F8" s="5" t="s">
        <v>630</v>
      </c>
      <c r="G8" s="5"/>
      <c r="H8" s="5"/>
      <c r="I8" s="5"/>
      <c r="J8" s="5"/>
      <c r="K8" s="5"/>
    </row>
    <row r="9" spans="1:21" x14ac:dyDescent="0.35">
      <c r="B9" s="335" t="s">
        <v>631</v>
      </c>
      <c r="D9" s="5"/>
      <c r="E9" s="5"/>
      <c r="F9" s="5"/>
      <c r="G9" s="5"/>
      <c r="H9" s="5"/>
      <c r="I9" s="5"/>
      <c r="J9" s="5"/>
      <c r="K9" s="5"/>
    </row>
    <row r="10" spans="1:21" x14ac:dyDescent="0.35">
      <c r="B10" s="957" t="s">
        <v>632</v>
      </c>
      <c r="C10" s="957"/>
      <c r="D10" s="957"/>
      <c r="E10" s="338" t="s">
        <v>633</v>
      </c>
      <c r="F10" s="964"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65"/>
      <c r="H10" s="965"/>
      <c r="I10" s="965"/>
      <c r="J10" s="965"/>
      <c r="K10" s="965"/>
      <c r="L10" s="965"/>
      <c r="M10" s="965"/>
      <c r="N10" s="965"/>
      <c r="O10" s="965"/>
      <c r="P10" s="965"/>
      <c r="Q10" s="965"/>
      <c r="R10" s="965"/>
      <c r="S10" s="965"/>
      <c r="T10" s="5"/>
      <c r="U10" s="5"/>
    </row>
    <row r="11" spans="1:21" ht="14.5" customHeight="1" x14ac:dyDescent="0.35">
      <c r="B11" s="337"/>
      <c r="C11" s="85"/>
      <c r="D11" s="163" t="str">
        <f>IF(E10="SI APLICA","¿El indicador no se reporta por limitaciones de información disponible? ","")</f>
        <v xml:space="preserve">¿El indicador no se reporta por limitaciones de información disponible? </v>
      </c>
      <c r="E11" s="339" t="s">
        <v>634</v>
      </c>
      <c r="F11" s="958"/>
      <c r="G11" s="959"/>
      <c r="H11" s="959"/>
      <c r="I11" s="959"/>
      <c r="J11" s="959"/>
      <c r="K11" s="959"/>
      <c r="L11" s="959"/>
      <c r="M11" s="959"/>
      <c r="N11" s="959"/>
      <c r="O11" s="959"/>
      <c r="P11" s="959"/>
      <c r="Q11" s="959"/>
      <c r="R11" s="959"/>
      <c r="S11" s="959"/>
    </row>
    <row r="12" spans="1:21" ht="25.5" customHeight="1" x14ac:dyDescent="0.35">
      <c r="B12" s="335"/>
      <c r="C12" s="85"/>
      <c r="D12" s="163" t="str">
        <f>IF(E11="SI SE REPORTA","¿Qué programas o proyectos del Plan de Acción están asociados al indicador? ","")</f>
        <v xml:space="preserve">¿Qué programas o proyectos del Plan de Acción están asociados al indicador? </v>
      </c>
      <c r="E12" s="960" t="s">
        <v>2077</v>
      </c>
      <c r="F12" s="960"/>
      <c r="G12" s="960"/>
      <c r="H12" s="960"/>
      <c r="I12" s="960"/>
      <c r="J12" s="960"/>
      <c r="K12" s="960"/>
      <c r="L12" s="960"/>
      <c r="M12" s="960"/>
      <c r="N12" s="960"/>
      <c r="O12" s="960"/>
      <c r="P12" s="960"/>
      <c r="Q12" s="960"/>
      <c r="R12" s="960"/>
    </row>
    <row r="13" spans="1:21" ht="41.5" customHeight="1" x14ac:dyDescent="0.35">
      <c r="B13" s="335"/>
      <c r="C13" s="85"/>
      <c r="D13" s="163" t="s">
        <v>635</v>
      </c>
      <c r="E13" s="961" t="s">
        <v>2402</v>
      </c>
      <c r="F13" s="962"/>
      <c r="G13" s="962"/>
      <c r="H13" s="962"/>
      <c r="I13" s="962"/>
      <c r="J13" s="962"/>
      <c r="K13" s="962"/>
      <c r="L13" s="962"/>
      <c r="M13" s="962"/>
      <c r="N13" s="962"/>
      <c r="O13" s="962"/>
      <c r="P13" s="962"/>
      <c r="Q13" s="962"/>
      <c r="R13" s="963"/>
    </row>
    <row r="14" spans="1:21" ht="7" customHeight="1" thickBot="1" x14ac:dyDescent="0.4">
      <c r="B14" s="335"/>
      <c r="D14" s="5"/>
      <c r="E14" s="5"/>
      <c r="F14" s="5"/>
      <c r="G14" s="5"/>
      <c r="H14" s="5"/>
      <c r="I14" s="5"/>
      <c r="J14" s="5"/>
      <c r="K14" s="5"/>
    </row>
    <row r="15" spans="1:21" ht="15" thickTop="1" x14ac:dyDescent="0.35">
      <c r="B15" s="1065" t="s">
        <v>636</v>
      </c>
      <c r="C15" s="86"/>
      <c r="D15" s="978" t="s">
        <v>940</v>
      </c>
      <c r="E15" s="979"/>
      <c r="F15" s="979"/>
      <c r="G15" s="979"/>
      <c r="H15" s="979"/>
      <c r="I15" s="979"/>
      <c r="J15" s="980"/>
      <c r="K15" s="5"/>
    </row>
    <row r="16" spans="1:21" ht="15" thickBot="1" x14ac:dyDescent="0.4">
      <c r="B16" s="988"/>
      <c r="C16" s="89"/>
      <c r="D16" s="972" t="s">
        <v>1034</v>
      </c>
      <c r="E16" s="973"/>
      <c r="F16" s="973"/>
      <c r="G16" s="973"/>
      <c r="H16" s="973"/>
      <c r="I16" s="973"/>
      <c r="J16" s="974"/>
      <c r="K16" s="5"/>
    </row>
    <row r="17" spans="2:11" ht="15" thickBot="1" x14ac:dyDescent="0.4">
      <c r="B17" s="988"/>
      <c r="C17" s="91"/>
      <c r="D17" s="523" t="s">
        <v>1035</v>
      </c>
      <c r="E17" s="526" t="s">
        <v>2401</v>
      </c>
      <c r="F17" s="523">
        <v>2024</v>
      </c>
      <c r="G17" s="523">
        <v>2025</v>
      </c>
      <c r="H17" s="523">
        <v>2026</v>
      </c>
      <c r="I17" s="523">
        <v>2027</v>
      </c>
      <c r="J17" s="523" t="s">
        <v>764</v>
      </c>
      <c r="K17" s="5"/>
    </row>
    <row r="18" spans="2:11" ht="24.5" thickBot="1" x14ac:dyDescent="0.4">
      <c r="B18" s="988"/>
      <c r="C18" s="91"/>
      <c r="D18" s="40" t="s">
        <v>1036</v>
      </c>
      <c r="E18" s="547">
        <v>6</v>
      </c>
      <c r="F18" s="511"/>
      <c r="G18" s="511">
        <v>1</v>
      </c>
      <c r="H18" s="511">
        <v>3</v>
      </c>
      <c r="I18" s="511">
        <v>2</v>
      </c>
      <c r="J18" s="517">
        <f>SUM(F18:I18)</f>
        <v>6</v>
      </c>
      <c r="K18" s="18"/>
    </row>
    <row r="19" spans="2:11" ht="36.5" thickBot="1" x14ac:dyDescent="0.4">
      <c r="B19" s="988"/>
      <c r="C19" s="91"/>
      <c r="D19" s="40" t="s">
        <v>1037</v>
      </c>
      <c r="E19" s="511">
        <v>0</v>
      </c>
      <c r="F19" s="511"/>
      <c r="G19" s="511"/>
      <c r="H19" s="511"/>
      <c r="I19" s="511"/>
      <c r="J19" s="517">
        <f>SUM(F19:I19)</f>
        <v>0</v>
      </c>
      <c r="K19" s="18"/>
    </row>
    <row r="20" spans="2:11" ht="36.5" thickBot="1" x14ac:dyDescent="0.4">
      <c r="B20" s="988"/>
      <c r="C20" s="2"/>
      <c r="D20" s="40" t="s">
        <v>19</v>
      </c>
      <c r="E20" s="532">
        <f t="shared" ref="E20:J20" si="0">IFERROR(E19/E18,"N.A.")</f>
        <v>0</v>
      </c>
      <c r="F20" s="532" t="str">
        <f t="shared" si="0"/>
        <v>N.A.</v>
      </c>
      <c r="G20" s="532">
        <f t="shared" si="0"/>
        <v>0</v>
      </c>
      <c r="H20" s="532">
        <f t="shared" si="0"/>
        <v>0</v>
      </c>
      <c r="I20" s="532">
        <f t="shared" si="0"/>
        <v>0</v>
      </c>
      <c r="J20" s="532">
        <f t="shared" si="0"/>
        <v>0</v>
      </c>
      <c r="K20" s="18"/>
    </row>
    <row r="21" spans="2:11" ht="11.15" customHeight="1" thickBot="1" x14ac:dyDescent="0.4">
      <c r="B21" s="206"/>
      <c r="C21" s="86"/>
      <c r="D21" s="972" t="s">
        <v>1038</v>
      </c>
      <c r="E21" s="973"/>
      <c r="F21" s="973"/>
      <c r="G21" s="973"/>
      <c r="H21" s="973"/>
      <c r="I21" s="973"/>
      <c r="J21" s="974"/>
      <c r="K21" s="5"/>
    </row>
    <row r="22" spans="2:11" ht="24.5" thickBot="1" x14ac:dyDescent="0.4">
      <c r="B22" s="206"/>
      <c r="C22" s="89"/>
      <c r="D22" s="52" t="s">
        <v>1039</v>
      </c>
      <c r="E22" s="218" t="s">
        <v>1040</v>
      </c>
      <c r="F22" s="63" t="s">
        <v>1006</v>
      </c>
      <c r="G22" s="278"/>
      <c r="H22" s="279"/>
      <c r="I22" s="279"/>
      <c r="J22" s="280"/>
      <c r="K22" s="5"/>
    </row>
    <row r="23" spans="2:11" s="179" customFormat="1" ht="15" thickBot="1" x14ac:dyDescent="0.4">
      <c r="B23" s="205"/>
      <c r="C23" s="79"/>
      <c r="D23" s="272"/>
      <c r="E23" s="450"/>
      <c r="F23" s="239"/>
      <c r="G23" s="273"/>
      <c r="J23" s="274"/>
      <c r="K23" s="18"/>
    </row>
    <row r="24" spans="2:11" s="179" customFormat="1" ht="15" thickBot="1" x14ac:dyDescent="0.4">
      <c r="B24" s="205"/>
      <c r="C24" s="79"/>
      <c r="D24" s="272"/>
      <c r="E24" s="239"/>
      <c r="F24" s="239"/>
      <c r="G24" s="273"/>
      <c r="J24" s="274"/>
      <c r="K24" s="18"/>
    </row>
    <row r="25" spans="2:11" s="179" customFormat="1" ht="15" thickBot="1" x14ac:dyDescent="0.4">
      <c r="B25" s="205"/>
      <c r="C25" s="79"/>
      <c r="D25" s="272"/>
      <c r="E25" s="239"/>
      <c r="F25" s="239"/>
      <c r="G25" s="273"/>
      <c r="J25" s="274"/>
      <c r="K25" s="18"/>
    </row>
    <row r="26" spans="2:11" s="179" customFormat="1" ht="15" thickBot="1" x14ac:dyDescent="0.4">
      <c r="B26" s="205"/>
      <c r="C26" s="79"/>
      <c r="D26" s="272"/>
      <c r="E26" s="239"/>
      <c r="F26" s="239"/>
      <c r="G26" s="273"/>
      <c r="J26" s="274"/>
      <c r="K26" s="18"/>
    </row>
    <row r="27" spans="2:11" s="179" customFormat="1" ht="15" thickBot="1" x14ac:dyDescent="0.4">
      <c r="B27" s="205"/>
      <c r="C27" s="79"/>
      <c r="D27" s="272"/>
      <c r="E27" s="239"/>
      <c r="F27" s="239"/>
      <c r="G27" s="273"/>
      <c r="J27" s="274"/>
      <c r="K27" s="18"/>
    </row>
    <row r="28" spans="2:11" s="179" customFormat="1" ht="15" thickBot="1" x14ac:dyDescent="0.4">
      <c r="B28" s="205"/>
      <c r="C28" s="79"/>
      <c r="D28" s="272"/>
      <c r="E28" s="239"/>
      <c r="F28" s="239"/>
      <c r="G28" s="273"/>
      <c r="J28" s="274"/>
      <c r="K28" s="18"/>
    </row>
    <row r="29" spans="2:11" s="179" customFormat="1" ht="15" thickBot="1" x14ac:dyDescent="0.4">
      <c r="B29" s="205"/>
      <c r="C29" s="79"/>
      <c r="D29" s="272"/>
      <c r="E29" s="239"/>
      <c r="F29" s="239"/>
      <c r="G29" s="273"/>
      <c r="J29" s="274"/>
      <c r="K29" s="18"/>
    </row>
    <row r="30" spans="2:11" s="179" customFormat="1" ht="15" thickBot="1" x14ac:dyDescent="0.4">
      <c r="B30" s="205"/>
      <c r="C30" s="79"/>
      <c r="D30" s="272"/>
      <c r="E30" s="239"/>
      <c r="F30" s="239"/>
      <c r="G30" s="273"/>
      <c r="J30" s="274"/>
      <c r="K30" s="18"/>
    </row>
    <row r="31" spans="2:11" s="179" customFormat="1" ht="15" thickBot="1" x14ac:dyDescent="0.4">
      <c r="B31" s="205"/>
      <c r="C31" s="79"/>
      <c r="D31" s="272"/>
      <c r="E31" s="239"/>
      <c r="F31" s="239"/>
      <c r="G31" s="273"/>
      <c r="J31" s="274"/>
      <c r="K31" s="18"/>
    </row>
    <row r="32" spans="2:11" s="179" customFormat="1" ht="15" thickBot="1" x14ac:dyDescent="0.4">
      <c r="B32" s="205"/>
      <c r="C32" s="79"/>
      <c r="D32" s="272"/>
      <c r="E32" s="239"/>
      <c r="F32" s="239"/>
      <c r="G32" s="273"/>
      <c r="J32" s="274"/>
      <c r="K32" s="18"/>
    </row>
    <row r="33" spans="2:11" s="179" customFormat="1" ht="15" thickBot="1" x14ac:dyDescent="0.4">
      <c r="B33" s="205"/>
      <c r="C33" s="79"/>
      <c r="D33" s="30"/>
      <c r="E33" s="30"/>
      <c r="F33" s="30"/>
      <c r="G33" s="273"/>
      <c r="J33" s="274"/>
    </row>
    <row r="34" spans="2:11" s="179" customFormat="1" ht="15" thickBot="1" x14ac:dyDescent="0.4">
      <c r="B34" s="205"/>
      <c r="C34" s="79"/>
      <c r="D34" s="30"/>
      <c r="E34" s="30"/>
      <c r="F34" s="30"/>
      <c r="G34" s="273"/>
      <c r="J34" s="274"/>
    </row>
    <row r="35" spans="2:11" s="179" customFormat="1" ht="15" thickBot="1" x14ac:dyDescent="0.4">
      <c r="B35" s="171"/>
      <c r="C35" s="8"/>
      <c r="D35" s="30"/>
      <c r="E35" s="30"/>
      <c r="F35" s="30"/>
      <c r="G35" s="275"/>
      <c r="H35" s="276"/>
      <c r="I35" s="276"/>
      <c r="J35" s="277"/>
    </row>
    <row r="36" spans="2:11" ht="15" thickBot="1" x14ac:dyDescent="0.4">
      <c r="B36" s="47" t="s">
        <v>671</v>
      </c>
      <c r="C36" s="90"/>
      <c r="D36" s="990" t="s">
        <v>1041</v>
      </c>
      <c r="E36" s="991"/>
      <c r="F36" s="991"/>
      <c r="G36" s="991"/>
      <c r="H36" s="991"/>
      <c r="I36" s="991"/>
      <c r="J36" s="992"/>
    </row>
    <row r="37" spans="2:11" ht="24.5" thickBot="1" x14ac:dyDescent="0.4">
      <c r="B37" s="47" t="s">
        <v>673</v>
      </c>
      <c r="C37" s="90"/>
      <c r="D37" s="990" t="s">
        <v>953</v>
      </c>
      <c r="E37" s="991"/>
      <c r="F37" s="991"/>
      <c r="G37" s="991"/>
      <c r="H37" s="991"/>
      <c r="I37" s="991"/>
      <c r="J37" s="992"/>
    </row>
    <row r="38" spans="2:11" ht="15" thickBot="1" x14ac:dyDescent="0.4">
      <c r="B38" s="127"/>
      <c r="C38" s="98"/>
      <c r="D38" s="127"/>
      <c r="E38" s="127"/>
      <c r="F38" s="127"/>
      <c r="G38" s="127"/>
      <c r="H38" s="127"/>
      <c r="I38" s="127"/>
      <c r="J38" s="127"/>
      <c r="K38" s="5"/>
    </row>
    <row r="39" spans="2:11" ht="24" customHeight="1" thickBot="1" x14ac:dyDescent="0.4">
      <c r="B39" s="996" t="s">
        <v>675</v>
      </c>
      <c r="C39" s="997"/>
      <c r="D39" s="997"/>
      <c r="E39" s="998"/>
      <c r="F39" s="5"/>
      <c r="G39" s="5"/>
      <c r="H39" s="5"/>
      <c r="I39" s="5"/>
      <c r="J39" s="5"/>
      <c r="K39" s="5"/>
    </row>
    <row r="40" spans="2:11" ht="15" thickBot="1" x14ac:dyDescent="0.4">
      <c r="B40" s="987">
        <v>1</v>
      </c>
      <c r="C40" s="91"/>
      <c r="D40" s="48" t="s">
        <v>676</v>
      </c>
      <c r="E40" s="30" t="s">
        <v>1949</v>
      </c>
      <c r="F40" s="5"/>
      <c r="G40" s="5"/>
      <c r="H40" s="5"/>
      <c r="I40" s="5"/>
      <c r="J40" s="5"/>
      <c r="K40" s="5"/>
    </row>
    <row r="41" spans="2:11" ht="36.5" thickBot="1" x14ac:dyDescent="0.4">
      <c r="B41" s="988"/>
      <c r="C41" s="91"/>
      <c r="D41" s="40" t="s">
        <v>525</v>
      </c>
      <c r="E41" s="29" t="s">
        <v>1937</v>
      </c>
      <c r="F41" s="5"/>
      <c r="G41" s="5"/>
      <c r="H41" s="5"/>
      <c r="I41" s="5"/>
      <c r="J41" s="5"/>
      <c r="K41" s="5"/>
    </row>
    <row r="42" spans="2:11" ht="15" thickBot="1" x14ac:dyDescent="0.4">
      <c r="B42" s="988"/>
      <c r="C42" s="91"/>
      <c r="D42" s="40" t="s">
        <v>677</v>
      </c>
      <c r="E42" s="29" t="s">
        <v>2078</v>
      </c>
      <c r="F42" s="5"/>
      <c r="G42" s="5"/>
      <c r="H42" s="5"/>
      <c r="I42" s="5"/>
      <c r="J42" s="5"/>
      <c r="K42" s="5"/>
    </row>
    <row r="43" spans="2:11" ht="24.5" thickBot="1" x14ac:dyDescent="0.4">
      <c r="B43" s="988"/>
      <c r="C43" s="91"/>
      <c r="D43" s="40" t="s">
        <v>527</v>
      </c>
      <c r="E43" s="29" t="s">
        <v>2079</v>
      </c>
      <c r="F43" s="5"/>
      <c r="G43" s="5"/>
      <c r="H43" s="5"/>
      <c r="I43" s="5"/>
      <c r="J43" s="5"/>
      <c r="K43" s="5"/>
    </row>
    <row r="44" spans="2:11" ht="29.5" thickBot="1" x14ac:dyDescent="0.4">
      <c r="B44" s="988"/>
      <c r="C44" s="91"/>
      <c r="D44" s="40" t="s">
        <v>529</v>
      </c>
      <c r="E44" s="546" t="s">
        <v>2080</v>
      </c>
      <c r="F44" s="5"/>
      <c r="G44" s="5"/>
      <c r="H44" s="5"/>
      <c r="I44" s="5"/>
      <c r="J44" s="5"/>
      <c r="K44" s="5"/>
    </row>
    <row r="45" spans="2:11" ht="15" thickBot="1" x14ac:dyDescent="0.4">
      <c r="B45" s="988"/>
      <c r="C45" s="91"/>
      <c r="D45" s="40" t="s">
        <v>531</v>
      </c>
      <c r="E45" s="316">
        <v>3118372313</v>
      </c>
      <c r="F45" s="5"/>
      <c r="G45" s="5"/>
      <c r="H45" s="5"/>
      <c r="I45" s="5"/>
      <c r="J45" s="5"/>
      <c r="K45" s="5"/>
    </row>
    <row r="46" spans="2:11" ht="15" thickBot="1" x14ac:dyDescent="0.4">
      <c r="B46" s="989"/>
      <c r="C46" s="2"/>
      <c r="D46" s="40" t="s">
        <v>678</v>
      </c>
      <c r="E46" s="30" t="s">
        <v>2059</v>
      </c>
      <c r="F46" s="5"/>
      <c r="G46" s="5"/>
      <c r="H46" s="5"/>
      <c r="I46" s="5"/>
      <c r="J46" s="5"/>
      <c r="K46" s="5"/>
    </row>
    <row r="47" spans="2:11" ht="15" thickBot="1" x14ac:dyDescent="0.4">
      <c r="B47" s="1"/>
      <c r="C47" s="73"/>
      <c r="D47" s="5"/>
      <c r="E47" s="5"/>
      <c r="F47" s="5"/>
      <c r="G47" s="5"/>
      <c r="H47" s="5"/>
      <c r="I47" s="5"/>
      <c r="J47" s="5"/>
      <c r="K47" s="5"/>
    </row>
    <row r="48" spans="2:11" ht="15" thickBot="1" x14ac:dyDescent="0.4">
      <c r="B48" s="996" t="s">
        <v>679</v>
      </c>
      <c r="C48" s="997"/>
      <c r="D48" s="997"/>
      <c r="E48" s="998"/>
      <c r="F48" s="5"/>
      <c r="G48" s="5"/>
      <c r="H48" s="5"/>
      <c r="I48" s="5"/>
      <c r="J48" s="5"/>
      <c r="K48" s="5"/>
    </row>
    <row r="49" spans="2:11" ht="15" thickBot="1" x14ac:dyDescent="0.4">
      <c r="B49" s="987">
        <v>1</v>
      </c>
      <c r="C49" s="91"/>
      <c r="D49" s="48" t="s">
        <v>676</v>
      </c>
      <c r="E49" s="207" t="s">
        <v>680</v>
      </c>
      <c r="F49" s="5"/>
      <c r="G49" s="5"/>
      <c r="H49" s="5"/>
      <c r="I49" s="5"/>
      <c r="J49" s="5"/>
      <c r="K49" s="5"/>
    </row>
    <row r="50" spans="2:11" ht="15" thickBot="1" x14ac:dyDescent="0.4">
      <c r="B50" s="988"/>
      <c r="C50" s="91"/>
      <c r="D50" s="40" t="s">
        <v>525</v>
      </c>
      <c r="E50" s="207" t="s">
        <v>681</v>
      </c>
      <c r="F50" s="5"/>
      <c r="G50" s="5"/>
      <c r="H50" s="5"/>
      <c r="I50" s="5"/>
      <c r="J50" s="5"/>
      <c r="K50" s="5"/>
    </row>
    <row r="51" spans="2:11" ht="15" thickBot="1" x14ac:dyDescent="0.4">
      <c r="B51" s="988"/>
      <c r="C51" s="91"/>
      <c r="D51" s="40" t="s">
        <v>677</v>
      </c>
      <c r="E51" s="227"/>
      <c r="F51" s="5"/>
      <c r="G51" s="5"/>
      <c r="H51" s="5"/>
      <c r="I51" s="5"/>
      <c r="J51" s="5"/>
      <c r="K51" s="5"/>
    </row>
    <row r="52" spans="2:11" ht="15" thickBot="1" x14ac:dyDescent="0.4">
      <c r="B52" s="988"/>
      <c r="C52" s="91"/>
      <c r="D52" s="40" t="s">
        <v>527</v>
      </c>
      <c r="E52" s="227"/>
      <c r="F52" s="5"/>
      <c r="G52" s="5"/>
      <c r="H52" s="5"/>
      <c r="I52" s="5"/>
      <c r="J52" s="5"/>
      <c r="K52" s="5"/>
    </row>
    <row r="53" spans="2:11" ht="15" thickBot="1" x14ac:dyDescent="0.4">
      <c r="B53" s="988"/>
      <c r="C53" s="91"/>
      <c r="D53" s="40" t="s">
        <v>529</v>
      </c>
      <c r="E53" s="227"/>
      <c r="F53" s="5"/>
      <c r="G53" s="5"/>
      <c r="H53" s="5"/>
      <c r="I53" s="5"/>
      <c r="J53" s="5"/>
      <c r="K53" s="5"/>
    </row>
    <row r="54" spans="2:11" ht="15" thickBot="1" x14ac:dyDescent="0.4">
      <c r="B54" s="988"/>
      <c r="C54" s="91"/>
      <c r="D54" s="40" t="s">
        <v>531</v>
      </c>
      <c r="E54" s="227"/>
      <c r="F54" s="5"/>
      <c r="G54" s="5"/>
      <c r="H54" s="5"/>
      <c r="I54" s="5"/>
      <c r="J54" s="5"/>
      <c r="K54" s="5"/>
    </row>
    <row r="55" spans="2:11" ht="15" thickBot="1" x14ac:dyDescent="0.4">
      <c r="B55" s="989"/>
      <c r="C55" s="2"/>
      <c r="D55" s="40" t="s">
        <v>678</v>
      </c>
      <c r="E55" s="227"/>
      <c r="F55" s="5"/>
      <c r="G55" s="5"/>
      <c r="H55" s="5"/>
      <c r="I55" s="5"/>
      <c r="J55" s="5"/>
      <c r="K55" s="5"/>
    </row>
    <row r="56" spans="2:11" ht="15" thickBot="1" x14ac:dyDescent="0.4">
      <c r="B56" s="1"/>
      <c r="C56" s="73"/>
      <c r="D56" s="5"/>
      <c r="E56" s="5"/>
      <c r="F56" s="5"/>
      <c r="G56" s="5"/>
      <c r="H56" s="5"/>
      <c r="I56" s="5"/>
      <c r="J56" s="5"/>
      <c r="K56" s="5"/>
    </row>
    <row r="57" spans="2:11" ht="15" customHeight="1" thickBot="1" x14ac:dyDescent="0.4">
      <c r="B57" s="119" t="s">
        <v>682</v>
      </c>
      <c r="C57" s="120"/>
      <c r="D57" s="120"/>
      <c r="E57" s="121"/>
      <c r="G57" s="5"/>
      <c r="H57" s="5"/>
      <c r="I57" s="5"/>
      <c r="J57" s="5"/>
      <c r="K57" s="5"/>
    </row>
    <row r="58" spans="2:11" ht="24.5" thickBot="1" x14ac:dyDescent="0.4">
      <c r="B58" s="47" t="s">
        <v>683</v>
      </c>
      <c r="C58" s="40" t="s">
        <v>684</v>
      </c>
      <c r="D58" s="40" t="s">
        <v>685</v>
      </c>
      <c r="E58" s="40" t="s">
        <v>686</v>
      </c>
      <c r="F58" s="5"/>
      <c r="G58" s="5"/>
      <c r="H58" s="5"/>
      <c r="I58" s="5"/>
      <c r="J58" s="5"/>
    </row>
    <row r="59" spans="2:11" ht="60.5" thickBot="1" x14ac:dyDescent="0.4">
      <c r="B59" s="49">
        <v>42401</v>
      </c>
      <c r="C59" s="40">
        <v>1</v>
      </c>
      <c r="D59" s="50" t="s">
        <v>1042</v>
      </c>
      <c r="E59" s="40"/>
      <c r="F59" s="5"/>
      <c r="G59" s="5"/>
      <c r="H59" s="5"/>
      <c r="I59" s="5"/>
      <c r="J59" s="5"/>
    </row>
    <row r="60" spans="2:11" ht="15" thickBot="1" x14ac:dyDescent="0.4">
      <c r="B60" s="1"/>
      <c r="C60" s="73"/>
      <c r="D60" s="5"/>
      <c r="E60" s="5"/>
      <c r="F60" s="5"/>
      <c r="G60" s="5"/>
      <c r="H60" s="5"/>
      <c r="I60" s="5"/>
      <c r="J60" s="5"/>
      <c r="K60" s="5"/>
    </row>
    <row r="61" spans="2:11" ht="15" thickBot="1" x14ac:dyDescent="0.4">
      <c r="B61" s="4" t="s">
        <v>1043</v>
      </c>
      <c r="C61" s="93"/>
      <c r="D61" s="5"/>
      <c r="E61" s="5"/>
      <c r="F61" s="5"/>
      <c r="G61" s="5"/>
      <c r="H61" s="5"/>
      <c r="I61" s="5"/>
      <c r="J61" s="5"/>
      <c r="K61" s="5"/>
    </row>
    <row r="62" spans="2:11" x14ac:dyDescent="0.35">
      <c r="B62" s="1023"/>
      <c r="C62" s="1024"/>
      <c r="D62" s="1024"/>
      <c r="E62" s="5"/>
      <c r="F62" s="5"/>
      <c r="G62" s="5"/>
      <c r="H62" s="5"/>
      <c r="I62" s="5"/>
      <c r="J62" s="5"/>
      <c r="K62" s="5"/>
    </row>
    <row r="63" spans="2:11" x14ac:dyDescent="0.35">
      <c r="B63" s="1023"/>
      <c r="C63" s="1024"/>
      <c r="D63" s="1024"/>
      <c r="E63" s="5"/>
      <c r="F63" s="5"/>
      <c r="G63" s="5"/>
      <c r="H63" s="5"/>
      <c r="I63" s="5"/>
      <c r="J63" s="5"/>
      <c r="K63" s="5"/>
    </row>
    <row r="64" spans="2:11" ht="15" thickBot="1" x14ac:dyDescent="0.4">
      <c r="B64" s="5"/>
      <c r="D64" s="5"/>
      <c r="E64" s="5"/>
      <c r="F64" s="5"/>
      <c r="G64" s="5"/>
      <c r="H64" s="5"/>
      <c r="I64" s="5"/>
      <c r="J64" s="5"/>
      <c r="K64" s="5"/>
    </row>
    <row r="65" spans="2:11" ht="15" thickBot="1" x14ac:dyDescent="0.4">
      <c r="B65" s="996" t="s">
        <v>688</v>
      </c>
      <c r="C65" s="997"/>
      <c r="D65" s="998"/>
      <c r="E65" s="5"/>
      <c r="F65" s="5"/>
      <c r="G65" s="5"/>
      <c r="H65" s="5"/>
      <c r="I65" s="5"/>
      <c r="J65" s="5"/>
      <c r="K65" s="5"/>
    </row>
    <row r="66" spans="2:11" ht="48.5" thickBot="1" x14ac:dyDescent="0.4">
      <c r="B66" s="47" t="s">
        <v>689</v>
      </c>
      <c r="C66" s="2"/>
      <c r="D66" s="40" t="s">
        <v>1044</v>
      </c>
      <c r="E66" s="5"/>
      <c r="F66" s="5"/>
      <c r="G66" s="5"/>
      <c r="H66" s="5"/>
      <c r="I66" s="5"/>
      <c r="J66" s="5"/>
      <c r="K66" s="5"/>
    </row>
    <row r="67" spans="2:11" x14ac:dyDescent="0.35">
      <c r="B67" s="987" t="s">
        <v>691</v>
      </c>
      <c r="C67" s="91"/>
      <c r="D67" s="53" t="s">
        <v>692</v>
      </c>
      <c r="E67" s="5"/>
      <c r="F67" s="5"/>
      <c r="G67" s="5"/>
      <c r="H67" s="5"/>
      <c r="I67" s="5"/>
      <c r="J67" s="5"/>
      <c r="K67" s="5"/>
    </row>
    <row r="68" spans="2:11" ht="96" x14ac:dyDescent="0.35">
      <c r="B68" s="988"/>
      <c r="C68" s="91"/>
      <c r="D68" s="46" t="s">
        <v>1045</v>
      </c>
      <c r="E68" s="5"/>
      <c r="F68" s="5"/>
      <c r="G68" s="5"/>
      <c r="H68" s="5"/>
      <c r="I68" s="5"/>
      <c r="J68" s="5"/>
      <c r="K68" s="5"/>
    </row>
    <row r="69" spans="2:11" x14ac:dyDescent="0.35">
      <c r="B69" s="988"/>
      <c r="C69" s="91"/>
      <c r="D69" s="53" t="s">
        <v>695</v>
      </c>
      <c r="E69" s="5"/>
      <c r="F69" s="5"/>
      <c r="G69" s="5"/>
      <c r="H69" s="5"/>
      <c r="I69" s="5"/>
      <c r="J69" s="5"/>
      <c r="K69" s="5"/>
    </row>
    <row r="70" spans="2:11" x14ac:dyDescent="0.35">
      <c r="B70" s="988"/>
      <c r="C70" s="91"/>
      <c r="D70" s="46" t="s">
        <v>958</v>
      </c>
      <c r="E70" s="5"/>
      <c r="F70" s="5"/>
      <c r="G70" s="5"/>
      <c r="H70" s="5"/>
      <c r="I70" s="5"/>
      <c r="J70" s="5"/>
      <c r="K70" s="5"/>
    </row>
    <row r="71" spans="2:11" x14ac:dyDescent="0.35">
      <c r="B71" s="988"/>
      <c r="C71" s="91"/>
      <c r="D71" s="46" t="s">
        <v>1046</v>
      </c>
      <c r="E71" s="5"/>
      <c r="F71" s="5"/>
      <c r="G71" s="5"/>
      <c r="H71" s="5"/>
      <c r="I71" s="5"/>
      <c r="J71" s="5"/>
      <c r="K71" s="5"/>
    </row>
    <row r="72" spans="2:11" x14ac:dyDescent="0.35">
      <c r="B72" s="988"/>
      <c r="C72" s="91"/>
      <c r="D72" s="46" t="s">
        <v>800</v>
      </c>
      <c r="E72" s="5"/>
      <c r="F72" s="5"/>
      <c r="G72" s="5"/>
      <c r="H72" s="5"/>
      <c r="I72" s="5"/>
      <c r="J72" s="5"/>
      <c r="K72" s="5"/>
    </row>
    <row r="73" spans="2:11" x14ac:dyDescent="0.35">
      <c r="B73" s="988"/>
      <c r="C73" s="91"/>
      <c r="D73" s="46" t="s">
        <v>1047</v>
      </c>
      <c r="E73" s="5"/>
      <c r="F73" s="5"/>
      <c r="G73" s="5"/>
      <c r="H73" s="5"/>
      <c r="I73" s="5"/>
      <c r="J73" s="5"/>
      <c r="K73" s="5"/>
    </row>
    <row r="74" spans="2:11" x14ac:dyDescent="0.35">
      <c r="B74" s="988"/>
      <c r="C74" s="91"/>
      <c r="D74" s="46" t="s">
        <v>1048</v>
      </c>
      <c r="E74" s="5"/>
      <c r="F74" s="5"/>
      <c r="G74" s="5"/>
      <c r="H74" s="5"/>
      <c r="I74" s="5"/>
      <c r="J74" s="5"/>
      <c r="K74" s="5"/>
    </row>
    <row r="75" spans="2:11" x14ac:dyDescent="0.35">
      <c r="B75" s="988"/>
      <c r="C75" s="91"/>
      <c r="D75" s="46" t="s">
        <v>1049</v>
      </c>
      <c r="E75" s="5"/>
      <c r="F75" s="5"/>
      <c r="G75" s="5"/>
      <c r="H75" s="5"/>
      <c r="I75" s="5"/>
      <c r="J75" s="5"/>
      <c r="K75" s="5"/>
    </row>
    <row r="76" spans="2:11" x14ac:dyDescent="0.35">
      <c r="B76" s="988"/>
      <c r="C76" s="91"/>
      <c r="D76" s="46" t="s">
        <v>1050</v>
      </c>
      <c r="E76" s="5"/>
      <c r="F76" s="5"/>
      <c r="G76" s="5"/>
      <c r="H76" s="5"/>
      <c r="I76" s="5"/>
      <c r="J76" s="5"/>
      <c r="K76" s="5"/>
    </row>
    <row r="77" spans="2:11" x14ac:dyDescent="0.35">
      <c r="B77" s="988"/>
      <c r="C77" s="91"/>
      <c r="D77" s="53" t="s">
        <v>923</v>
      </c>
      <c r="E77" s="5"/>
      <c r="F77" s="5"/>
      <c r="G77" s="5"/>
      <c r="H77" s="5"/>
      <c r="I77" s="5"/>
      <c r="J77" s="5"/>
      <c r="K77" s="5"/>
    </row>
    <row r="78" spans="2:11" ht="24.5" thickBot="1" x14ac:dyDescent="0.4">
      <c r="B78" s="989"/>
      <c r="C78" s="2"/>
      <c r="D78" s="40" t="s">
        <v>1022</v>
      </c>
      <c r="E78" s="5"/>
      <c r="F78" s="5"/>
      <c r="G78" s="5"/>
      <c r="H78" s="5"/>
      <c r="I78" s="5"/>
      <c r="J78" s="5"/>
      <c r="K78" s="5"/>
    </row>
    <row r="79" spans="2:11" ht="24.5" thickBot="1" x14ac:dyDescent="0.4">
      <c r="B79" s="47" t="s">
        <v>704</v>
      </c>
      <c r="C79" s="2"/>
      <c r="D79" s="40"/>
      <c r="E79" s="5"/>
      <c r="F79" s="5"/>
      <c r="G79" s="5"/>
      <c r="H79" s="5"/>
      <c r="I79" s="5"/>
      <c r="J79" s="5"/>
      <c r="K79" s="5"/>
    </row>
    <row r="80" spans="2:11" ht="108" x14ac:dyDescent="0.35">
      <c r="B80" s="987" t="s">
        <v>705</v>
      </c>
      <c r="C80" s="91"/>
      <c r="D80" s="46" t="s">
        <v>1051</v>
      </c>
      <c r="E80" s="5"/>
      <c r="F80" s="5"/>
      <c r="G80" s="5"/>
      <c r="H80" s="5"/>
      <c r="I80" s="5"/>
      <c r="J80" s="5"/>
      <c r="K80" s="5"/>
    </row>
    <row r="81" spans="2:11" ht="72" x14ac:dyDescent="0.35">
      <c r="B81" s="988"/>
      <c r="C81" s="91"/>
      <c r="D81" s="46" t="s">
        <v>1052</v>
      </c>
      <c r="E81" s="5"/>
      <c r="F81" s="5"/>
      <c r="G81" s="5"/>
      <c r="H81" s="5"/>
      <c r="I81" s="5"/>
      <c r="J81" s="5"/>
      <c r="K81" s="5"/>
    </row>
    <row r="82" spans="2:11" ht="72" x14ac:dyDescent="0.35">
      <c r="B82" s="988"/>
      <c r="C82" s="91"/>
      <c r="D82" s="46" t="s">
        <v>1053</v>
      </c>
      <c r="E82" s="5"/>
      <c r="F82" s="5"/>
      <c r="G82" s="5"/>
      <c r="H82" s="5"/>
      <c r="I82" s="5"/>
      <c r="J82" s="5"/>
      <c r="K82" s="5"/>
    </row>
    <row r="83" spans="2:11" ht="84.5" thickBot="1" x14ac:dyDescent="0.4">
      <c r="B83" s="989"/>
      <c r="C83" s="2"/>
      <c r="D83" s="40" t="s">
        <v>1054</v>
      </c>
      <c r="E83" s="5"/>
      <c r="F83" s="5"/>
      <c r="G83" s="5"/>
      <c r="H83" s="5"/>
      <c r="I83" s="5"/>
      <c r="J83" s="5"/>
      <c r="K83" s="5"/>
    </row>
    <row r="84" spans="2:11" ht="36" x14ac:dyDescent="0.35">
      <c r="B84" s="987" t="s">
        <v>722</v>
      </c>
      <c r="C84" s="91"/>
      <c r="D84" s="53" t="s">
        <v>19</v>
      </c>
      <c r="E84" s="5"/>
      <c r="F84" s="5"/>
      <c r="G84" s="5"/>
      <c r="H84" s="5"/>
      <c r="I84" s="5"/>
      <c r="J84" s="5"/>
      <c r="K84" s="5"/>
    </row>
    <row r="85" spans="2:11" x14ac:dyDescent="0.35">
      <c r="B85" s="988"/>
      <c r="C85" s="91"/>
      <c r="D85" s="16"/>
      <c r="E85" s="5"/>
      <c r="F85" s="5"/>
      <c r="G85" s="5"/>
      <c r="H85" s="5"/>
      <c r="I85" s="5"/>
      <c r="J85" s="5"/>
      <c r="K85" s="5"/>
    </row>
    <row r="86" spans="2:11" x14ac:dyDescent="0.35">
      <c r="B86" s="988"/>
      <c r="C86" s="91"/>
      <c r="D86" s="46" t="s">
        <v>723</v>
      </c>
      <c r="E86" s="5"/>
      <c r="F86" s="5"/>
      <c r="G86" s="5"/>
      <c r="H86" s="5"/>
      <c r="I86" s="5"/>
      <c r="J86" s="5"/>
      <c r="K86" s="5"/>
    </row>
    <row r="87" spans="2:11" ht="49" x14ac:dyDescent="0.35">
      <c r="B87" s="988"/>
      <c r="C87" s="91"/>
      <c r="D87" s="46" t="s">
        <v>1055</v>
      </c>
      <c r="E87" s="5"/>
      <c r="F87" s="5"/>
      <c r="G87" s="5"/>
      <c r="H87" s="5"/>
      <c r="I87" s="5"/>
      <c r="J87" s="5"/>
      <c r="K87" s="5"/>
    </row>
    <row r="88" spans="2:11" ht="61" x14ac:dyDescent="0.35">
      <c r="B88" s="988"/>
      <c r="C88" s="91"/>
      <c r="D88" s="46" t="s">
        <v>1056</v>
      </c>
      <c r="E88" s="5"/>
      <c r="F88" s="5"/>
      <c r="G88" s="5"/>
      <c r="H88" s="5"/>
      <c r="I88" s="5"/>
      <c r="J88" s="5"/>
      <c r="K88" s="5"/>
    </row>
    <row r="89" spans="2:11" ht="25.5" thickBot="1" x14ac:dyDescent="0.4">
      <c r="B89" s="989"/>
      <c r="C89" s="2"/>
      <c r="D89" s="40" t="s">
        <v>1057</v>
      </c>
      <c r="E89" s="5"/>
      <c r="F89" s="5"/>
      <c r="G89" s="5"/>
      <c r="H89" s="5"/>
      <c r="I89" s="5"/>
      <c r="J89" s="5"/>
      <c r="K89" s="5"/>
    </row>
  </sheetData>
  <mergeCells count="25">
    <mergeCell ref="B10:D10"/>
    <mergeCell ref="F10:S10"/>
    <mergeCell ref="F11:S11"/>
    <mergeCell ref="E12:R12"/>
    <mergeCell ref="E13:R13"/>
    <mergeCell ref="B84:B89"/>
    <mergeCell ref="B15:B20"/>
    <mergeCell ref="D15:J15"/>
    <mergeCell ref="D16:J16"/>
    <mergeCell ref="D36:J36"/>
    <mergeCell ref="D37:J37"/>
    <mergeCell ref="B39:E39"/>
    <mergeCell ref="B40:B46"/>
    <mergeCell ref="B48:E48"/>
    <mergeCell ref="B49:B55"/>
    <mergeCell ref="B62:D63"/>
    <mergeCell ref="D21:J21"/>
    <mergeCell ref="B65:D65"/>
    <mergeCell ref="B67:B78"/>
    <mergeCell ref="B80:B83"/>
    <mergeCell ref="A1:P1"/>
    <mergeCell ref="A2:P2"/>
    <mergeCell ref="A3:P3"/>
    <mergeCell ref="A4:D4"/>
    <mergeCell ref="A5:P5"/>
  </mergeCells>
  <conditionalFormatting sqref="E12:R12">
    <cfRule type="expression" dxfId="89" priority="1">
      <formula>E11="SI SE REPORTA"</formula>
    </cfRule>
  </conditionalFormatting>
  <conditionalFormatting sqref="F10">
    <cfRule type="notContainsBlanks" dxfId="88" priority="4">
      <formula>LEN(TRIM(F10))&gt;0</formula>
    </cfRule>
  </conditionalFormatting>
  <conditionalFormatting sqref="F11:S11">
    <cfRule type="expression" dxfId="87" priority="2">
      <formula>E11="NO SE REPORTA"</formula>
    </cfRule>
    <cfRule type="expression" dxfId="86" priority="3">
      <formula>E10="NO APLICA"</formula>
    </cfRule>
  </conditionalFormatting>
  <dataValidations count="6">
    <dataValidation type="whole" operator="greaterThanOrEqual" allowBlank="1" showErrorMessage="1" errorTitle="ERROR" error="Escriba un número igual o mayor que 0" promptTitle="ERROR" prompt="Escriba un número igual o mayor que 0" sqref="E18:I19" xr:uid="{00000000-0002-0000-1000-000000000000}">
      <formula1>0</formula1>
    </dataValidation>
    <dataValidation allowBlank="1" showInputMessage="1" showErrorMessage="1" promptTitle="OJO" prompt="NO TOCAR" sqref="E20:J20 J18:J19" xr:uid="{00000000-0002-0000-1000-000001000000}"/>
    <dataValidation type="whole" operator="greaterThanOrEqual" allowBlank="1" showInputMessage="1" showErrorMessage="1" errorTitle="ERROR" error="Valor en HECTAREAS (sin decimales)_x000a_" sqref="G38:H38" xr:uid="{00000000-0002-0000-1000-000002000000}">
      <formula1>0</formula1>
    </dataValidation>
    <dataValidation allowBlank="1" showInputMessage="1" showErrorMessage="1" promptTitle="ESTADO" prompt="en preparación_x000a_en aprestamiento_x000a_en declaración_x000a_Declarado" sqref="I38" xr:uid="{00000000-0002-0000-1000-000003000000}"/>
    <dataValidation type="list" allowBlank="1" showInputMessage="1" showErrorMessage="1" sqref="E11" xr:uid="{00000000-0002-0000-1000-000004000000}">
      <formula1>REPORTE</formula1>
    </dataValidation>
    <dataValidation type="list" allowBlank="1" showInputMessage="1" showErrorMessage="1" sqref="E10" xr:uid="{00000000-0002-0000-1000-000005000000}">
      <formula1>SI</formula1>
    </dataValidation>
  </dataValidations>
  <hyperlinks>
    <hyperlink ref="B9" location="'ANEXO 3'!A1" display="VOLVER AL INDICE" xr:uid="{00000000-0004-0000-1000-000000000000}"/>
    <hyperlink ref="E44" r:id="rId1" xr:uid="{00000000-0004-0000-1000-000001000000}"/>
  </hyperlinks>
  <pageMargins left="0.25" right="0.25" top="0.75" bottom="0.75" header="0.3" footer="0.3"/>
  <pageSetup paperSize="178" orientation="landscape" horizontalDpi="1200" verticalDpi="12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1">
    <tabColor theme="2"/>
  </sheetPr>
  <dimension ref="A1:U184"/>
  <sheetViews>
    <sheetView topLeftCell="A4" workbookViewId="0">
      <selection sqref="A1:P1"/>
    </sheetView>
  </sheetViews>
  <sheetFormatPr baseColWidth="10" defaultColWidth="11.453125" defaultRowHeight="14.5" x14ac:dyDescent="0.35"/>
  <cols>
    <col min="1" max="1" width="1.81640625" customWidth="1"/>
    <col min="2" max="2" width="12.81640625" customWidth="1"/>
    <col min="3" max="3" width="5" style="84" bestFit="1" customWidth="1"/>
    <col min="4" max="4" width="34.81640625" customWidth="1"/>
    <col min="5" max="5" width="12.1796875" customWidth="1"/>
    <col min="11" max="11" width="11.54296875"/>
    <col min="12" max="12" width="23" customWidth="1"/>
    <col min="13" max="13" width="11" customWidth="1"/>
    <col min="14" max="16" width="8.81640625" customWidth="1"/>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20</v>
      </c>
      <c r="B5" s="947"/>
      <c r="C5" s="947"/>
      <c r="D5" s="947"/>
      <c r="E5" s="947"/>
      <c r="F5" s="947"/>
      <c r="G5" s="947"/>
      <c r="H5" s="947"/>
      <c r="I5" s="947"/>
      <c r="J5" s="947"/>
      <c r="K5" s="947"/>
      <c r="L5" s="947"/>
      <c r="M5" s="947"/>
      <c r="N5" s="947"/>
      <c r="O5" s="947"/>
      <c r="P5" s="948"/>
    </row>
    <row r="6" spans="1:21" x14ac:dyDescent="0.35">
      <c r="B6" s="1" t="s">
        <v>626</v>
      </c>
      <c r="C6" s="73"/>
      <c r="D6" s="5"/>
      <c r="E6" s="71"/>
      <c r="F6" s="5" t="s">
        <v>627</v>
      </c>
      <c r="G6" s="5"/>
      <c r="H6" s="5"/>
      <c r="I6" s="5"/>
      <c r="J6" s="5"/>
      <c r="K6" s="5"/>
      <c r="L6" s="5"/>
    </row>
    <row r="7" spans="1:21" ht="15" thickBot="1" x14ac:dyDescent="0.4">
      <c r="B7" s="72"/>
      <c r="C7" s="74"/>
      <c r="D7" s="5"/>
      <c r="E7" s="17"/>
      <c r="F7" s="5" t="s">
        <v>628</v>
      </c>
      <c r="G7" s="5"/>
      <c r="H7" s="5"/>
      <c r="I7" s="5"/>
      <c r="J7" s="5"/>
      <c r="K7" s="5" t="s">
        <v>1058</v>
      </c>
    </row>
    <row r="8" spans="1:21" ht="15" thickBot="1" x14ac:dyDescent="0.4">
      <c r="B8" s="163" t="s">
        <v>629</v>
      </c>
      <c r="C8" s="200">
        <v>2024</v>
      </c>
      <c r="D8" s="204" t="str">
        <f>IF(E10="NO APLICA","NO APLICA",IF(E11="NO SE REPORTA","SIN INFORMACION",+O34))</f>
        <v>SIN INFORMACION</v>
      </c>
      <c r="E8" s="201"/>
      <c r="F8" s="5" t="s">
        <v>630</v>
      </c>
      <c r="G8" s="5"/>
      <c r="H8" s="5"/>
      <c r="I8" s="5"/>
      <c r="J8" s="5"/>
      <c r="K8" s="5"/>
      <c r="L8" s="5"/>
    </row>
    <row r="9" spans="1:21" x14ac:dyDescent="0.35">
      <c r="B9" s="335" t="s">
        <v>631</v>
      </c>
      <c r="C9" s="85"/>
      <c r="D9" s="5"/>
      <c r="E9" s="5"/>
      <c r="F9" s="5"/>
      <c r="G9" s="5"/>
      <c r="H9" s="5"/>
      <c r="I9" s="5"/>
    </row>
    <row r="10" spans="1:21" x14ac:dyDescent="0.35">
      <c r="B10" s="957" t="s">
        <v>632</v>
      </c>
      <c r="C10" s="957"/>
      <c r="D10" s="957"/>
      <c r="E10" s="338" t="s">
        <v>633</v>
      </c>
      <c r="F10" s="964" t="s">
        <v>2034</v>
      </c>
      <c r="G10" s="965"/>
      <c r="H10" s="965"/>
      <c r="I10" s="965"/>
      <c r="J10" s="965"/>
      <c r="K10" s="965"/>
      <c r="L10" s="965"/>
      <c r="M10" s="965"/>
      <c r="N10" s="965"/>
      <c r="O10" s="965"/>
      <c r="P10" s="965"/>
      <c r="Q10" s="965"/>
      <c r="R10" s="965"/>
      <c r="S10" s="965"/>
      <c r="T10" s="5"/>
      <c r="U10" s="5"/>
    </row>
    <row r="11" spans="1:21" ht="14.5" customHeight="1" x14ac:dyDescent="0.35">
      <c r="B11" s="337"/>
      <c r="C11" s="85"/>
      <c r="D11" s="163" t="str">
        <f>IF(E10="SI APLICA","¿El indicador no se reporta por limitaciones de información disponible? ","")</f>
        <v xml:space="preserve">¿El indicador no se reporta por limitaciones de información disponible? </v>
      </c>
      <c r="E11" s="339" t="s">
        <v>1059</v>
      </c>
      <c r="F11" s="958"/>
      <c r="G11" s="959"/>
      <c r="H11" s="959"/>
      <c r="I11" s="959"/>
      <c r="J11" s="959"/>
      <c r="K11" s="959"/>
      <c r="L11" s="959"/>
      <c r="M11" s="959"/>
      <c r="N11" s="959"/>
      <c r="O11" s="959"/>
      <c r="P11" s="959"/>
      <c r="Q11" s="959"/>
      <c r="R11" s="959"/>
      <c r="S11" s="959"/>
    </row>
    <row r="12" spans="1:21" ht="23.5" customHeight="1" x14ac:dyDescent="0.35">
      <c r="B12" s="335"/>
      <c r="C12" s="85"/>
      <c r="D12" s="163" t="str">
        <f>IF(E11="SI SE REPORTA","¿Qué programas o proyectos del Plan de Acción están asociados al indicador? ","")</f>
        <v/>
      </c>
      <c r="E12" s="960"/>
      <c r="F12" s="960"/>
      <c r="G12" s="960"/>
      <c r="H12" s="960"/>
      <c r="I12" s="960"/>
      <c r="J12" s="960"/>
      <c r="K12" s="960"/>
      <c r="L12" s="960"/>
      <c r="M12" s="960"/>
      <c r="N12" s="960"/>
      <c r="O12" s="960"/>
      <c r="P12" s="960"/>
      <c r="Q12" s="960"/>
      <c r="R12" s="960"/>
    </row>
    <row r="13" spans="1:21" ht="22" customHeight="1" x14ac:dyDescent="0.35">
      <c r="B13" s="335"/>
      <c r="C13" s="85"/>
      <c r="D13" s="163" t="s">
        <v>635</v>
      </c>
      <c r="E13" s="961" t="s">
        <v>2063</v>
      </c>
      <c r="F13" s="962"/>
      <c r="G13" s="962"/>
      <c r="H13" s="962"/>
      <c r="I13" s="962"/>
      <c r="J13" s="962"/>
      <c r="K13" s="962"/>
      <c r="L13" s="962"/>
      <c r="M13" s="962"/>
      <c r="N13" s="962"/>
      <c r="O13" s="962"/>
      <c r="P13" s="962"/>
      <c r="Q13" s="962"/>
      <c r="R13" s="963"/>
    </row>
    <row r="14" spans="1:21" ht="7" customHeight="1" thickBot="1" x14ac:dyDescent="0.4">
      <c r="B14" s="335"/>
      <c r="C14" s="85"/>
      <c r="D14" s="5"/>
      <c r="E14" s="5"/>
      <c r="F14" s="5"/>
      <c r="G14" s="5"/>
      <c r="H14" s="5"/>
      <c r="I14" s="5"/>
    </row>
    <row r="15" spans="1:21" ht="15.65" customHeight="1" thickBot="1" x14ac:dyDescent="0.4">
      <c r="B15" s="987" t="s">
        <v>636</v>
      </c>
      <c r="C15" s="86"/>
      <c r="D15" s="978" t="s">
        <v>940</v>
      </c>
      <c r="E15" s="979"/>
      <c r="F15" s="979"/>
      <c r="G15" s="979"/>
      <c r="H15" s="979"/>
      <c r="I15" s="980"/>
      <c r="K15" s="286" t="s">
        <v>1035</v>
      </c>
      <c r="L15" s="286" t="s">
        <v>1060</v>
      </c>
      <c r="M15" s="286" t="s">
        <v>1061</v>
      </c>
      <c r="N15" s="286" t="s">
        <v>737</v>
      </c>
      <c r="O15" s="203"/>
    </row>
    <row r="16" spans="1:21" ht="21.65" customHeight="1" thickBot="1" x14ac:dyDescent="0.4">
      <c r="B16" s="988"/>
      <c r="C16" s="95" t="s">
        <v>585</v>
      </c>
      <c r="D16" s="43" t="s">
        <v>763</v>
      </c>
      <c r="E16" s="38" t="s">
        <v>764</v>
      </c>
      <c r="F16" s="5"/>
      <c r="G16" s="5"/>
      <c r="I16" s="21"/>
      <c r="K16" s="286" t="s">
        <v>1062</v>
      </c>
      <c r="L16" s="293" t="s">
        <v>1063</v>
      </c>
      <c r="M16" s="287">
        <v>0.05</v>
      </c>
      <c r="N16" s="287">
        <v>0.05</v>
      </c>
      <c r="O16" s="203"/>
    </row>
    <row r="17" spans="2:18" ht="34.75" customHeight="1" thickBot="1" x14ac:dyDescent="0.4">
      <c r="B17" s="988"/>
      <c r="C17" s="2" t="s">
        <v>765</v>
      </c>
      <c r="D17" s="40" t="s">
        <v>1064</v>
      </c>
      <c r="E17" s="518"/>
      <c r="F17" s="5"/>
      <c r="G17" s="5"/>
      <c r="I17" s="21"/>
      <c r="K17" s="286" t="s">
        <v>1065</v>
      </c>
      <c r="L17" s="293" t="s">
        <v>1066</v>
      </c>
      <c r="M17" s="287">
        <v>0.15</v>
      </c>
      <c r="N17" s="287">
        <f>+M17+N16</f>
        <v>0.2</v>
      </c>
      <c r="O17" s="203"/>
    </row>
    <row r="18" spans="2:18" ht="34.75" customHeight="1" thickBot="1" x14ac:dyDescent="0.4">
      <c r="B18" s="988"/>
      <c r="C18" s="2" t="s">
        <v>767</v>
      </c>
      <c r="D18" s="40" t="s">
        <v>1067</v>
      </c>
      <c r="E18" s="518"/>
      <c r="F18" s="5"/>
      <c r="G18" s="5"/>
      <c r="I18" s="21"/>
      <c r="K18" s="286" t="s">
        <v>1068</v>
      </c>
      <c r="L18" s="293" t="s">
        <v>1069</v>
      </c>
      <c r="M18" s="287">
        <v>0.15</v>
      </c>
      <c r="N18" s="287">
        <f>+M18+N17</f>
        <v>0.35</v>
      </c>
      <c r="O18" s="203"/>
    </row>
    <row r="19" spans="2:18" ht="34.75" customHeight="1" thickBot="1" x14ac:dyDescent="0.4">
      <c r="B19" s="988"/>
      <c r="C19" s="2" t="s">
        <v>769</v>
      </c>
      <c r="D19" s="40" t="s">
        <v>1070</v>
      </c>
      <c r="E19" s="518"/>
      <c r="F19" s="5"/>
      <c r="G19" s="5"/>
      <c r="I19" s="21"/>
      <c r="K19" s="286" t="s">
        <v>1071</v>
      </c>
      <c r="L19" s="293" t="s">
        <v>1072</v>
      </c>
      <c r="M19" s="287">
        <v>0.2</v>
      </c>
      <c r="N19" s="287">
        <f>+M19+N18</f>
        <v>0.55000000000000004</v>
      </c>
      <c r="O19" s="203"/>
    </row>
    <row r="20" spans="2:18" ht="34.75" customHeight="1" thickBot="1" x14ac:dyDescent="0.4">
      <c r="B20" s="988"/>
      <c r="C20" s="2" t="s">
        <v>853</v>
      </c>
      <c r="D20" s="40" t="s">
        <v>1073</v>
      </c>
      <c r="E20" s="522">
        <f>+E18+E19</f>
        <v>0</v>
      </c>
      <c r="F20" s="5"/>
      <c r="G20" s="5"/>
      <c r="I20" s="21"/>
      <c r="K20" s="286" t="s">
        <v>1074</v>
      </c>
      <c r="L20" s="293" t="s">
        <v>1075</v>
      </c>
      <c r="M20" s="287">
        <v>0.2</v>
      </c>
      <c r="N20" s="287">
        <f>+M20+N19</f>
        <v>0.75</v>
      </c>
      <c r="O20" s="203"/>
    </row>
    <row r="21" spans="2:18" ht="34.75" customHeight="1" thickBot="1" x14ac:dyDescent="0.4">
      <c r="B21" s="988"/>
      <c r="C21" s="2" t="s">
        <v>855</v>
      </c>
      <c r="D21" s="40" t="s">
        <v>1076</v>
      </c>
      <c r="E21" s="518"/>
      <c r="F21" s="5"/>
      <c r="G21" s="5"/>
      <c r="I21" s="21"/>
      <c r="K21" s="286" t="s">
        <v>1077</v>
      </c>
      <c r="L21" s="293" t="s">
        <v>1078</v>
      </c>
      <c r="M21" s="287">
        <v>0.25</v>
      </c>
      <c r="N21" s="287">
        <f>+M21+N20</f>
        <v>1</v>
      </c>
      <c r="R21" t="s">
        <v>1079</v>
      </c>
    </row>
    <row r="22" spans="2:18" ht="15" customHeight="1" x14ac:dyDescent="0.35">
      <c r="B22" s="988"/>
      <c r="C22" s="89"/>
      <c r="D22" s="969"/>
      <c r="E22" s="970"/>
      <c r="F22" s="970"/>
      <c r="G22" s="970"/>
      <c r="H22" s="970"/>
      <c r="I22" s="971"/>
      <c r="K22" s="286" t="s">
        <v>764</v>
      </c>
      <c r="L22" s="286"/>
      <c r="M22" s="287">
        <f>SUM(M16:M21)</f>
        <v>1</v>
      </c>
    </row>
    <row r="23" spans="2:18" ht="15" thickBot="1" x14ac:dyDescent="0.4">
      <c r="B23" s="988"/>
      <c r="C23" s="89"/>
      <c r="D23" s="993" t="s">
        <v>1080</v>
      </c>
      <c r="E23" s="994"/>
      <c r="F23" s="994"/>
      <c r="G23" s="994"/>
      <c r="H23" s="994"/>
      <c r="I23" s="995"/>
      <c r="J23" s="5"/>
      <c r="K23" s="5"/>
      <c r="L23" s="5"/>
    </row>
    <row r="24" spans="2:18" ht="15" customHeight="1" thickBot="1" x14ac:dyDescent="0.4">
      <c r="B24" s="988"/>
      <c r="C24" s="91"/>
      <c r="D24" s="38" t="s">
        <v>763</v>
      </c>
      <c r="E24" s="38" t="s">
        <v>587</v>
      </c>
      <c r="F24" s="38" t="s">
        <v>588</v>
      </c>
      <c r="G24" s="38" t="s">
        <v>589</v>
      </c>
      <c r="H24" s="38" t="s">
        <v>590</v>
      </c>
      <c r="I24" s="38" t="s">
        <v>764</v>
      </c>
      <c r="J24" s="5"/>
      <c r="K24" s="1066" t="s">
        <v>1035</v>
      </c>
      <c r="L24" s="1066" t="s">
        <v>1081</v>
      </c>
      <c r="M24" s="1066" t="s">
        <v>587</v>
      </c>
      <c r="N24" s="1066" t="s">
        <v>588</v>
      </c>
      <c r="O24" s="1066" t="s">
        <v>589</v>
      </c>
      <c r="P24" s="1066" t="s">
        <v>590</v>
      </c>
    </row>
    <row r="25" spans="2:18" ht="15" customHeight="1" thickBot="1" x14ac:dyDescent="0.4">
      <c r="B25" s="988"/>
      <c r="C25" s="91"/>
      <c r="D25" s="39" t="s">
        <v>1082</v>
      </c>
      <c r="E25" s="198"/>
      <c r="F25" s="198"/>
      <c r="G25" s="198"/>
      <c r="H25" s="198"/>
      <c r="I25" s="283">
        <f>Formulas!$I$15</f>
        <v>0</v>
      </c>
      <c r="J25" s="5"/>
      <c r="K25" s="1066"/>
      <c r="L25" s="1066"/>
      <c r="M25" s="1066"/>
      <c r="N25" s="1066"/>
      <c r="O25" s="1066"/>
      <c r="P25" s="1066"/>
    </row>
    <row r="26" spans="2:18" ht="15" customHeight="1" thickBot="1" x14ac:dyDescent="0.4">
      <c r="B26" s="988"/>
      <c r="C26" s="91"/>
      <c r="D26" s="39" t="s">
        <v>987</v>
      </c>
      <c r="E26" s="198"/>
      <c r="F26" s="198"/>
      <c r="G26" s="198"/>
      <c r="H26" s="198"/>
      <c r="I26" s="281"/>
      <c r="J26" s="5"/>
      <c r="K26" s="286" t="str">
        <f>+D26</f>
        <v>Sin iniciar</v>
      </c>
      <c r="L26" s="285"/>
      <c r="M26" s="282">
        <f>+$L26*E26</f>
        <v>0</v>
      </c>
      <c r="N26" s="282">
        <f>+$L26*F26</f>
        <v>0</v>
      </c>
      <c r="O26" s="282">
        <f t="shared" ref="O26:P29" si="0">+$L26*G26</f>
        <v>0</v>
      </c>
      <c r="P26" s="282">
        <f t="shared" si="0"/>
        <v>0</v>
      </c>
    </row>
    <row r="27" spans="2:18" ht="15" customHeight="1" thickBot="1" x14ac:dyDescent="0.4">
      <c r="B27" s="988"/>
      <c r="C27" s="91"/>
      <c r="D27" s="39" t="s">
        <v>1083</v>
      </c>
      <c r="E27" s="198"/>
      <c r="F27" s="198"/>
      <c r="G27" s="198"/>
      <c r="H27" s="198"/>
      <c r="I27" s="281"/>
      <c r="J27" s="5"/>
      <c r="K27" s="286" t="str">
        <f>+D27</f>
        <v>En formulación</v>
      </c>
      <c r="L27" s="285"/>
      <c r="M27" s="282">
        <f>+$L27*E27</f>
        <v>0</v>
      </c>
      <c r="N27" s="282">
        <f t="shared" ref="N27:N29" si="1">+$L27*F27</f>
        <v>0</v>
      </c>
      <c r="O27" s="282">
        <f t="shared" si="0"/>
        <v>0</v>
      </c>
      <c r="P27" s="282">
        <f t="shared" si="0"/>
        <v>0</v>
      </c>
    </row>
    <row r="28" spans="2:18" ht="15" customHeight="1" thickBot="1" x14ac:dyDescent="0.4">
      <c r="B28" s="988"/>
      <c r="C28" s="91"/>
      <c r="D28" s="39" t="s">
        <v>1084</v>
      </c>
      <c r="E28" s="198"/>
      <c r="F28" s="198"/>
      <c r="G28" s="198"/>
      <c r="H28" s="198"/>
      <c r="I28" s="281"/>
      <c r="J28" s="5"/>
      <c r="K28" s="286" t="str">
        <f>+D28</f>
        <v>En actualización</v>
      </c>
      <c r="L28" s="285"/>
      <c r="M28" s="282">
        <f>+$L28*E28</f>
        <v>0</v>
      </c>
      <c r="N28" s="282">
        <f t="shared" si="1"/>
        <v>0</v>
      </c>
      <c r="O28" s="282">
        <f t="shared" si="0"/>
        <v>0</v>
      </c>
      <c r="P28" s="282">
        <f>+$L28*H28</f>
        <v>0</v>
      </c>
    </row>
    <row r="29" spans="2:18" ht="15" thickBot="1" x14ac:dyDescent="0.4">
      <c r="B29" s="988"/>
      <c r="C29" s="91"/>
      <c r="D29" s="39" t="s">
        <v>1085</v>
      </c>
      <c r="E29" s="198"/>
      <c r="F29" s="198"/>
      <c r="G29" s="198"/>
      <c r="H29" s="198"/>
      <c r="I29" s="281"/>
      <c r="J29" s="5"/>
      <c r="K29" s="286" t="str">
        <f>+D29</f>
        <v>Plan forestal adoptado</v>
      </c>
      <c r="L29" s="285"/>
      <c r="M29" s="282">
        <f>+$L29*E29</f>
        <v>0</v>
      </c>
      <c r="N29" s="282">
        <f t="shared" si="1"/>
        <v>0</v>
      </c>
      <c r="O29" s="282">
        <f t="shared" si="0"/>
        <v>0</v>
      </c>
      <c r="P29" s="282">
        <f t="shared" si="0"/>
        <v>0</v>
      </c>
    </row>
    <row r="30" spans="2:18" ht="15" customHeight="1" thickBot="1" x14ac:dyDescent="0.4">
      <c r="B30" s="988"/>
      <c r="C30" s="91"/>
      <c r="D30" s="39" t="s">
        <v>764</v>
      </c>
      <c r="E30" s="135">
        <f>Formulas!D15</f>
        <v>0</v>
      </c>
      <c r="F30" s="135">
        <f>Formulas!E15</f>
        <v>0</v>
      </c>
      <c r="G30" s="135">
        <f>Formulas!F15</f>
        <v>0</v>
      </c>
      <c r="H30" s="135">
        <f>Formulas!G15</f>
        <v>0</v>
      </c>
      <c r="I30" s="281"/>
      <c r="J30" s="5"/>
      <c r="K30" s="286"/>
      <c r="L30" s="286" t="s">
        <v>1086</v>
      </c>
      <c r="M30" s="282">
        <f>SUM(M26:M29)</f>
        <v>0</v>
      </c>
      <c r="N30" s="282">
        <f t="shared" ref="N30:P30" si="2">SUM(N26:N29)</f>
        <v>0</v>
      </c>
      <c r="O30" s="282">
        <f t="shared" si="2"/>
        <v>0</v>
      </c>
      <c r="P30" s="282">
        <f t="shared" si="2"/>
        <v>0</v>
      </c>
    </row>
    <row r="31" spans="2:18" ht="14.5" customHeight="1" x14ac:dyDescent="0.35">
      <c r="B31" s="988"/>
      <c r="C31" s="89"/>
      <c r="D31" s="978" t="s">
        <v>1087</v>
      </c>
      <c r="E31" s="979"/>
      <c r="F31" s="979"/>
      <c r="G31" s="979"/>
      <c r="H31" s="979"/>
      <c r="I31" s="980"/>
      <c r="J31" s="5"/>
      <c r="K31" s="286"/>
      <c r="L31" s="286" t="s">
        <v>1088</v>
      </c>
      <c r="M31" s="284" t="e">
        <f>+M30/$I$25</f>
        <v>#DIV/0!</v>
      </c>
      <c r="N31" s="284" t="e">
        <f>+N30/$I$25</f>
        <v>#DIV/0!</v>
      </c>
      <c r="O31" s="284" t="e">
        <f t="shared" ref="O31:P31" si="3">+O30/$I$25</f>
        <v>#DIV/0!</v>
      </c>
      <c r="P31" s="284" t="e">
        <f t="shared" si="3"/>
        <v>#DIV/0!</v>
      </c>
    </row>
    <row r="32" spans="2:18" ht="24" customHeight="1" x14ac:dyDescent="0.35">
      <c r="B32" s="988"/>
      <c r="C32" s="89"/>
      <c r="D32" s="969" t="s">
        <v>1089</v>
      </c>
      <c r="E32" s="970"/>
      <c r="F32" s="970"/>
      <c r="G32" s="970"/>
      <c r="H32" s="970"/>
      <c r="I32" s="971"/>
      <c r="J32" s="5"/>
      <c r="K32" s="286"/>
      <c r="L32" s="286" t="s">
        <v>1090</v>
      </c>
      <c r="M32" s="284" t="e">
        <f>+$M$45</f>
        <v>#DIV/0!</v>
      </c>
      <c r="N32" s="284" t="e">
        <f t="shared" ref="N32:P32" si="4">+$M$45</f>
        <v>#DIV/0!</v>
      </c>
      <c r="O32" s="284" t="e">
        <f t="shared" si="4"/>
        <v>#DIV/0!</v>
      </c>
      <c r="P32" s="284" t="e">
        <f t="shared" si="4"/>
        <v>#DIV/0!</v>
      </c>
    </row>
    <row r="33" spans="2:16" ht="15" customHeight="1" thickBot="1" x14ac:dyDescent="0.4">
      <c r="B33" s="988"/>
      <c r="C33" s="89"/>
      <c r="D33" s="981" t="s">
        <v>1091</v>
      </c>
      <c r="E33" s="982"/>
      <c r="F33" s="982"/>
      <c r="G33" s="982"/>
      <c r="H33" s="982"/>
      <c r="I33" s="983"/>
      <c r="J33" s="5"/>
      <c r="K33" s="286"/>
      <c r="L33" s="286" t="s">
        <v>1092</v>
      </c>
      <c r="M33" s="282">
        <f>+$M$46</f>
        <v>0</v>
      </c>
      <c r="N33" s="282">
        <f t="shared" ref="N33:P33" si="5">+$M$46</f>
        <v>0</v>
      </c>
      <c r="O33" s="282">
        <f t="shared" si="5"/>
        <v>0</v>
      </c>
      <c r="P33" s="282">
        <f t="shared" si="5"/>
        <v>0</v>
      </c>
    </row>
    <row r="34" spans="2:16" ht="36.5" thickBot="1" x14ac:dyDescent="0.4">
      <c r="B34" s="988"/>
      <c r="C34" s="91"/>
      <c r="D34" s="43" t="s">
        <v>1093</v>
      </c>
      <c r="E34" s="43" t="s">
        <v>1094</v>
      </c>
      <c r="F34" s="43" t="s">
        <v>1095</v>
      </c>
      <c r="G34" s="43" t="s">
        <v>1096</v>
      </c>
      <c r="H34" s="43" t="s">
        <v>1097</v>
      </c>
      <c r="I34" s="21"/>
      <c r="J34" s="5"/>
      <c r="K34" s="286"/>
      <c r="L34" s="286" t="s">
        <v>20</v>
      </c>
      <c r="M34" s="284" t="e">
        <f>+M30/M33</f>
        <v>#DIV/0!</v>
      </c>
      <c r="N34" s="284" t="e">
        <f t="shared" ref="N34:P34" si="6">+N30/N33</f>
        <v>#DIV/0!</v>
      </c>
      <c r="O34" s="284" t="e">
        <f t="shared" si="6"/>
        <v>#DIV/0!</v>
      </c>
      <c r="P34" s="284" t="e">
        <f t="shared" si="6"/>
        <v>#DIV/0!</v>
      </c>
    </row>
    <row r="35" spans="2:16" ht="15" customHeight="1" thickBot="1" x14ac:dyDescent="0.4">
      <c r="B35" s="988"/>
      <c r="C35" s="91"/>
      <c r="D35" s="30"/>
      <c r="E35" s="30"/>
      <c r="F35" s="198"/>
      <c r="G35" s="30"/>
      <c r="H35" s="30"/>
      <c r="I35" s="21"/>
      <c r="J35" s="5"/>
      <c r="K35" s="5"/>
      <c r="L35" s="5"/>
      <c r="M35" s="5"/>
      <c r="N35" s="5"/>
      <c r="O35" s="5"/>
      <c r="P35" s="5"/>
    </row>
    <row r="36" spans="2:16" ht="15" customHeight="1" thickBot="1" x14ac:dyDescent="0.4">
      <c r="B36" s="988"/>
      <c r="C36" s="91"/>
      <c r="D36" s="30"/>
      <c r="E36" s="30"/>
      <c r="F36" s="198"/>
      <c r="G36" s="30"/>
      <c r="H36" s="30"/>
      <c r="I36" s="21"/>
      <c r="J36" s="5"/>
      <c r="K36" s="5"/>
      <c r="L36" s="5"/>
    </row>
    <row r="37" spans="2:16" ht="15" customHeight="1" thickBot="1" x14ac:dyDescent="0.4">
      <c r="B37" s="988"/>
      <c r="C37" s="91"/>
      <c r="D37" s="30"/>
      <c r="E37" s="30"/>
      <c r="F37" s="198"/>
      <c r="G37" s="30"/>
      <c r="H37" s="30"/>
      <c r="I37" s="21"/>
      <c r="J37" s="5"/>
      <c r="K37" s="5"/>
      <c r="L37" t="s">
        <v>1098</v>
      </c>
    </row>
    <row r="38" spans="2:16" ht="15" customHeight="1" thickBot="1" x14ac:dyDescent="0.4">
      <c r="B38" s="988"/>
      <c r="C38" s="91"/>
      <c r="D38" s="30"/>
      <c r="E38" s="30"/>
      <c r="F38" s="198"/>
      <c r="G38" s="30"/>
      <c r="H38" s="30"/>
      <c r="I38" s="21"/>
      <c r="J38" s="5"/>
      <c r="K38" s="5"/>
      <c r="L38" s="5"/>
    </row>
    <row r="39" spans="2:16" ht="15" customHeight="1" thickBot="1" x14ac:dyDescent="0.4">
      <c r="B39" s="988"/>
      <c r="C39" s="91"/>
      <c r="D39" s="30"/>
      <c r="E39" s="30"/>
      <c r="F39" s="198"/>
      <c r="G39" s="30"/>
      <c r="H39" s="30"/>
      <c r="I39" s="21"/>
      <c r="J39" s="5"/>
      <c r="K39" s="1066" t="s">
        <v>1099</v>
      </c>
      <c r="L39" s="1066" t="s">
        <v>1100</v>
      </c>
      <c r="M39" s="1066" t="s">
        <v>1101</v>
      </c>
    </row>
    <row r="40" spans="2:16" ht="15" customHeight="1" thickBot="1" x14ac:dyDescent="0.4">
      <c r="B40" s="988"/>
      <c r="C40" s="91"/>
      <c r="D40" s="30"/>
      <c r="E40" s="30"/>
      <c r="F40" s="198"/>
      <c r="G40" s="30"/>
      <c r="H40" s="30"/>
      <c r="I40" s="21"/>
      <c r="J40" s="5"/>
      <c r="K40" s="1066"/>
      <c r="L40" s="1066"/>
      <c r="M40" s="1066"/>
    </row>
    <row r="41" spans="2:16" ht="15" thickBot="1" x14ac:dyDescent="0.4">
      <c r="B41" s="988"/>
      <c r="C41" s="91"/>
      <c r="D41" s="30"/>
      <c r="E41" s="30"/>
      <c r="F41" s="198"/>
      <c r="G41" s="30"/>
      <c r="H41" s="30"/>
      <c r="I41" s="21"/>
      <c r="J41" s="5"/>
      <c r="K41" s="286" t="str">
        <f>+K26</f>
        <v>Sin iniciar</v>
      </c>
      <c r="L41" s="314"/>
      <c r="M41" s="477"/>
    </row>
    <row r="42" spans="2:16" ht="15" thickBot="1" x14ac:dyDescent="0.4">
      <c r="B42" s="988"/>
      <c r="C42" s="91"/>
      <c r="D42" s="30"/>
      <c r="E42" s="30"/>
      <c r="F42" s="198"/>
      <c r="G42" s="30"/>
      <c r="H42" s="30"/>
      <c r="I42" s="21"/>
      <c r="J42" s="5"/>
      <c r="K42" s="286" t="str">
        <f>+K27</f>
        <v>En formulación</v>
      </c>
      <c r="L42" s="314"/>
      <c r="M42" s="288"/>
    </row>
    <row r="43" spans="2:16" ht="24" customHeight="1" thickBot="1" x14ac:dyDescent="0.4">
      <c r="B43" s="989"/>
      <c r="C43" s="90"/>
      <c r="D43" s="993" t="s">
        <v>1102</v>
      </c>
      <c r="E43" s="994"/>
      <c r="F43" s="994"/>
      <c r="G43" s="994"/>
      <c r="H43" s="994"/>
      <c r="I43" s="995"/>
      <c r="J43" s="5"/>
      <c r="K43" s="286" t="str">
        <f>+K28</f>
        <v>En actualización</v>
      </c>
      <c r="L43" s="314"/>
      <c r="M43" s="288"/>
    </row>
    <row r="44" spans="2:16" ht="24" customHeight="1" thickBot="1" x14ac:dyDescent="0.4">
      <c r="B44" s="47" t="s">
        <v>671</v>
      </c>
      <c r="C44" s="90"/>
      <c r="D44" s="990" t="s">
        <v>1103</v>
      </c>
      <c r="E44" s="991"/>
      <c r="F44" s="991"/>
      <c r="G44" s="991"/>
      <c r="H44" s="991"/>
      <c r="I44" s="992"/>
      <c r="J44" s="5"/>
      <c r="K44" s="286" t="str">
        <f>+K29</f>
        <v>Plan forestal adoptado</v>
      </c>
      <c r="L44" s="314"/>
      <c r="M44" s="288"/>
    </row>
    <row r="45" spans="2:16" ht="24.5" thickBot="1" x14ac:dyDescent="0.4">
      <c r="B45" s="47" t="s">
        <v>673</v>
      </c>
      <c r="C45" s="90"/>
      <c r="D45" s="990" t="s">
        <v>953</v>
      </c>
      <c r="E45" s="991"/>
      <c r="F45" s="991"/>
      <c r="G45" s="991"/>
      <c r="H45" s="991"/>
      <c r="I45" s="992"/>
      <c r="J45" s="5"/>
      <c r="K45" s="286" t="s">
        <v>764</v>
      </c>
      <c r="L45" s="282">
        <f>SUM(L41:L44)</f>
        <v>0</v>
      </c>
      <c r="M45" s="284" t="e">
        <f>+M46/L45</f>
        <v>#DIV/0!</v>
      </c>
    </row>
    <row r="46" spans="2:16" ht="15" customHeight="1" thickBot="1" x14ac:dyDescent="0.4">
      <c r="B46" s="1"/>
      <c r="C46" s="73"/>
      <c r="D46" s="5"/>
      <c r="E46" s="5"/>
      <c r="F46" s="5"/>
      <c r="G46" s="5"/>
      <c r="H46" s="5"/>
      <c r="I46" s="5"/>
      <c r="J46" s="5"/>
      <c r="K46" s="286"/>
      <c r="L46" s="286" t="s">
        <v>1104</v>
      </c>
      <c r="M46" s="282">
        <f>+L41*M41+L42*M42+L43*M43+L44*M44</f>
        <v>0</v>
      </c>
    </row>
    <row r="47" spans="2:16" ht="24" customHeight="1" thickBot="1" x14ac:dyDescent="0.4">
      <c r="B47" s="996" t="s">
        <v>675</v>
      </c>
      <c r="C47" s="997"/>
      <c r="D47" s="997"/>
      <c r="E47" s="998"/>
      <c r="F47" s="5"/>
      <c r="G47" s="5"/>
      <c r="H47" s="5"/>
      <c r="I47" s="5"/>
      <c r="J47" s="5"/>
      <c r="K47" s="5"/>
      <c r="L47" s="5"/>
      <c r="M47" s="5"/>
      <c r="N47" s="5"/>
    </row>
    <row r="48" spans="2:16" ht="15" customHeight="1" thickBot="1" x14ac:dyDescent="0.4">
      <c r="B48" s="987">
        <v>1</v>
      </c>
      <c r="C48" s="91"/>
      <c r="D48" s="48" t="s">
        <v>676</v>
      </c>
      <c r="E48" s="498" t="s">
        <v>1949</v>
      </c>
      <c r="F48" s="5"/>
      <c r="G48" s="5"/>
      <c r="H48" s="5"/>
      <c r="I48" s="5"/>
      <c r="J48" s="5"/>
      <c r="K48" s="5"/>
      <c r="L48" s="5"/>
      <c r="M48" s="5"/>
      <c r="N48" s="5"/>
    </row>
    <row r="49" spans="2:14" ht="15" customHeight="1" thickBot="1" x14ac:dyDescent="0.4">
      <c r="B49" s="988"/>
      <c r="C49" s="91"/>
      <c r="D49" s="40" t="s">
        <v>525</v>
      </c>
      <c r="E49" s="498" t="s">
        <v>2060</v>
      </c>
      <c r="F49" s="5"/>
      <c r="G49" s="5"/>
      <c r="H49" s="5"/>
      <c r="I49" s="5"/>
      <c r="J49" s="5"/>
      <c r="K49" s="5"/>
      <c r="L49" s="5"/>
      <c r="M49" s="5"/>
      <c r="N49" s="5"/>
    </row>
    <row r="50" spans="2:14" ht="15" customHeight="1" thickBot="1" x14ac:dyDescent="0.4">
      <c r="B50" s="988"/>
      <c r="C50" s="91"/>
      <c r="D50" s="40" t="s">
        <v>677</v>
      </c>
      <c r="E50" s="498" t="s">
        <v>2061</v>
      </c>
      <c r="F50" s="5"/>
      <c r="G50" s="5"/>
      <c r="H50" s="5"/>
      <c r="I50" s="5"/>
      <c r="J50" s="5"/>
      <c r="K50" s="5"/>
      <c r="L50" s="5"/>
      <c r="M50" s="5"/>
      <c r="N50" s="5"/>
    </row>
    <row r="51" spans="2:14" ht="15" customHeight="1" thickBot="1" x14ac:dyDescent="0.4">
      <c r="B51" s="988"/>
      <c r="C51" s="91"/>
      <c r="D51" s="40" t="s">
        <v>527</v>
      </c>
      <c r="E51" s="498" t="s">
        <v>2057</v>
      </c>
      <c r="F51" s="5"/>
      <c r="G51" s="5"/>
      <c r="H51" s="5"/>
      <c r="I51" s="5"/>
      <c r="J51" s="5"/>
      <c r="K51" s="5"/>
      <c r="L51" s="5"/>
      <c r="M51" s="5"/>
      <c r="N51" s="5"/>
    </row>
    <row r="52" spans="2:14" ht="15" customHeight="1" thickBot="1" x14ac:dyDescent="0.4">
      <c r="B52" s="988"/>
      <c r="C52" s="91"/>
      <c r="D52" s="40" t="s">
        <v>529</v>
      </c>
      <c r="E52" s="542" t="s">
        <v>2062</v>
      </c>
      <c r="F52" s="5"/>
      <c r="G52" s="5"/>
      <c r="H52" s="5"/>
      <c r="I52" s="5"/>
      <c r="J52" s="5"/>
      <c r="K52" s="5"/>
      <c r="L52" s="5"/>
    </row>
    <row r="53" spans="2:14" ht="15" customHeight="1" thickBot="1" x14ac:dyDescent="0.4">
      <c r="B53" s="988"/>
      <c r="C53" s="91"/>
      <c r="D53" s="40" t="s">
        <v>531</v>
      </c>
      <c r="E53" s="152">
        <v>3138863455</v>
      </c>
      <c r="F53" s="5"/>
      <c r="G53" s="5"/>
      <c r="H53" s="5"/>
      <c r="I53" s="5"/>
      <c r="J53" s="5"/>
      <c r="K53" s="5"/>
      <c r="L53" s="5"/>
    </row>
    <row r="54" spans="2:14" ht="15" customHeight="1" thickBot="1" x14ac:dyDescent="0.4">
      <c r="B54" s="989"/>
      <c r="C54" s="2"/>
      <c r="D54" s="40" t="s">
        <v>678</v>
      </c>
      <c r="E54" s="498" t="s">
        <v>2059</v>
      </c>
      <c r="F54" s="5"/>
      <c r="G54" s="5"/>
      <c r="H54" s="5"/>
      <c r="I54" s="5"/>
      <c r="J54" s="5"/>
      <c r="K54" s="5"/>
      <c r="L54" s="5"/>
    </row>
    <row r="55" spans="2:14" ht="15" customHeight="1" thickBot="1" x14ac:dyDescent="0.4">
      <c r="B55" s="1"/>
      <c r="C55" s="73"/>
      <c r="D55" s="5"/>
      <c r="E55" s="5"/>
      <c r="F55" s="5"/>
      <c r="G55" s="5"/>
      <c r="H55" s="5"/>
      <c r="I55" s="5"/>
      <c r="J55" s="5"/>
      <c r="K55" s="5"/>
      <c r="L55" s="5"/>
    </row>
    <row r="56" spans="2:14" ht="15" customHeight="1" thickBot="1" x14ac:dyDescent="0.4">
      <c r="B56" s="996" t="s">
        <v>679</v>
      </c>
      <c r="C56" s="997"/>
      <c r="D56" s="997"/>
      <c r="E56" s="998"/>
      <c r="F56" s="5"/>
      <c r="G56" s="5"/>
      <c r="H56" s="5"/>
      <c r="I56" s="5"/>
      <c r="J56" s="5"/>
      <c r="K56" s="5"/>
      <c r="L56" s="5"/>
    </row>
    <row r="57" spans="2:14" ht="15" customHeight="1" thickBot="1" x14ac:dyDescent="0.4">
      <c r="B57" s="987">
        <v>1</v>
      </c>
      <c r="C57" s="91"/>
      <c r="D57" s="48" t="s">
        <v>676</v>
      </c>
      <c r="E57" s="207" t="s">
        <v>680</v>
      </c>
      <c r="F57" s="5"/>
      <c r="G57" s="5"/>
      <c r="H57" s="5"/>
      <c r="I57" s="5"/>
      <c r="J57" s="5"/>
      <c r="K57" s="5"/>
      <c r="L57" s="5"/>
    </row>
    <row r="58" spans="2:14" ht="15" customHeight="1" thickBot="1" x14ac:dyDescent="0.4">
      <c r="B58" s="988"/>
      <c r="C58" s="91"/>
      <c r="D58" s="40" t="s">
        <v>525</v>
      </c>
      <c r="E58" s="207" t="s">
        <v>773</v>
      </c>
      <c r="F58" s="5"/>
      <c r="G58" s="5"/>
      <c r="H58" s="5"/>
      <c r="I58" s="5"/>
      <c r="J58" s="5"/>
      <c r="K58" s="5"/>
      <c r="L58" s="5"/>
    </row>
    <row r="59" spans="2:14" ht="15" customHeight="1" thickBot="1" x14ac:dyDescent="0.4">
      <c r="B59" s="988"/>
      <c r="C59" s="91"/>
      <c r="D59" s="40" t="s">
        <v>677</v>
      </c>
      <c r="E59" s="227"/>
      <c r="F59" s="5"/>
      <c r="G59" s="5"/>
      <c r="H59" s="5"/>
      <c r="I59" s="5"/>
      <c r="J59" s="5"/>
      <c r="K59" s="5"/>
      <c r="L59" s="5"/>
    </row>
    <row r="60" spans="2:14" ht="15" customHeight="1" thickBot="1" x14ac:dyDescent="0.4">
      <c r="B60" s="988"/>
      <c r="C60" s="91"/>
      <c r="D60" s="40" t="s">
        <v>527</v>
      </c>
      <c r="E60" s="227"/>
      <c r="F60" s="5"/>
      <c r="G60" s="5"/>
      <c r="H60" s="5"/>
      <c r="I60" s="5"/>
      <c r="J60" s="5"/>
      <c r="K60" s="5"/>
      <c r="L60" s="5"/>
    </row>
    <row r="61" spans="2:14" ht="15" thickBot="1" x14ac:dyDescent="0.4">
      <c r="B61" s="988"/>
      <c r="C61" s="91"/>
      <c r="D61" s="40" t="s">
        <v>529</v>
      </c>
      <c r="E61" s="227"/>
      <c r="F61" s="5"/>
      <c r="G61" s="5"/>
      <c r="H61" s="5"/>
      <c r="I61" s="5"/>
      <c r="J61" s="5"/>
      <c r="K61" s="5"/>
      <c r="L61" s="5"/>
    </row>
    <row r="62" spans="2:14" ht="15" thickBot="1" x14ac:dyDescent="0.4">
      <c r="B62" s="988"/>
      <c r="C62" s="91"/>
      <c r="D62" s="40" t="s">
        <v>531</v>
      </c>
      <c r="E62" s="227"/>
      <c r="F62" s="5"/>
      <c r="G62" s="5"/>
      <c r="H62" s="5"/>
      <c r="I62" s="5"/>
      <c r="J62" s="5"/>
      <c r="K62" s="5"/>
      <c r="L62" s="5"/>
    </row>
    <row r="63" spans="2:14" ht="15" customHeight="1" thickBot="1" x14ac:dyDescent="0.4">
      <c r="B63" s="989"/>
      <c r="C63" s="2"/>
      <c r="D63" s="40" t="s">
        <v>678</v>
      </c>
      <c r="E63" s="227"/>
      <c r="F63" s="5"/>
      <c r="G63" s="5"/>
      <c r="H63" s="5"/>
      <c r="I63" s="5"/>
      <c r="J63" s="5"/>
      <c r="K63" s="5"/>
      <c r="L63" s="5"/>
    </row>
    <row r="64" spans="2:14" ht="15" customHeight="1" thickBot="1" x14ac:dyDescent="0.4">
      <c r="B64" s="127"/>
      <c r="C64" s="98"/>
      <c r="D64" s="127"/>
      <c r="E64" s="5"/>
      <c r="F64" s="5"/>
      <c r="G64" s="5"/>
      <c r="H64" s="5"/>
      <c r="I64" s="5"/>
      <c r="J64" s="5"/>
      <c r="K64" s="5"/>
      <c r="L64" s="5"/>
    </row>
    <row r="65" spans="2:12" ht="15" customHeight="1" x14ac:dyDescent="0.35">
      <c r="B65" s="126" t="s">
        <v>1043</v>
      </c>
      <c r="C65" s="93"/>
      <c r="D65" s="5"/>
      <c r="E65" s="5"/>
      <c r="F65" s="5"/>
      <c r="G65" s="5"/>
      <c r="H65" s="5"/>
      <c r="I65" s="5"/>
      <c r="J65" s="5"/>
      <c r="K65" s="5"/>
      <c r="L65" s="5"/>
    </row>
    <row r="66" spans="2:12" x14ac:dyDescent="0.35">
      <c r="B66" s="1017"/>
      <c r="C66" s="1018"/>
      <c r="D66" s="1019"/>
      <c r="E66" s="5"/>
      <c r="F66" s="5"/>
      <c r="G66" s="5"/>
      <c r="H66" s="5"/>
      <c r="I66" s="5"/>
      <c r="J66" s="5"/>
      <c r="K66" s="5"/>
      <c r="L66" s="5"/>
    </row>
    <row r="67" spans="2:12" x14ac:dyDescent="0.35">
      <c r="B67" s="1020"/>
      <c r="C67" s="1021"/>
      <c r="D67" s="1022"/>
      <c r="E67" s="5"/>
      <c r="F67" s="5"/>
      <c r="G67" s="5"/>
      <c r="H67" s="5"/>
      <c r="I67" s="5"/>
      <c r="J67" s="5"/>
      <c r="K67" s="5"/>
      <c r="L67" s="5"/>
    </row>
    <row r="68" spans="2:12" ht="15" thickBot="1" x14ac:dyDescent="0.4">
      <c r="B68" s="127"/>
      <c r="C68" s="98"/>
      <c r="D68" s="127"/>
      <c r="E68" s="5"/>
      <c r="F68" s="5"/>
      <c r="G68" s="5"/>
      <c r="H68" s="5"/>
      <c r="I68" s="5"/>
      <c r="J68" s="5"/>
      <c r="K68" s="5"/>
      <c r="L68" s="5"/>
    </row>
    <row r="69" spans="2:12" ht="15" thickBot="1" x14ac:dyDescent="0.4">
      <c r="B69" s="996" t="s">
        <v>682</v>
      </c>
      <c r="C69" s="997"/>
      <c r="D69" s="997"/>
      <c r="E69" s="997"/>
      <c r="F69" s="998"/>
      <c r="G69" s="5"/>
      <c r="H69" s="5"/>
      <c r="I69" s="5"/>
      <c r="J69" s="5"/>
      <c r="K69" s="5"/>
      <c r="L69" s="5"/>
    </row>
    <row r="70" spans="2:12" ht="24.5" thickBot="1" x14ac:dyDescent="0.4">
      <c r="B70" s="47" t="s">
        <v>683</v>
      </c>
      <c r="C70" s="40" t="s">
        <v>684</v>
      </c>
      <c r="D70" s="40" t="s">
        <v>685</v>
      </c>
      <c r="E70" s="40" t="s">
        <v>686</v>
      </c>
      <c r="F70" s="5"/>
      <c r="G70" s="5"/>
      <c r="H70" s="5"/>
      <c r="I70" s="5"/>
      <c r="J70" s="5"/>
      <c r="K70" s="5"/>
      <c r="L70" s="5"/>
    </row>
    <row r="71" spans="2:12" ht="60.5" thickBot="1" x14ac:dyDescent="0.4">
      <c r="B71" s="49">
        <v>42401</v>
      </c>
      <c r="C71" s="40">
        <v>0.01</v>
      </c>
      <c r="D71" s="50" t="s">
        <v>1105</v>
      </c>
      <c r="E71" s="40"/>
      <c r="F71" s="5"/>
      <c r="G71" s="5"/>
      <c r="H71" s="5"/>
      <c r="I71" s="5"/>
      <c r="J71" s="5"/>
      <c r="K71" s="5"/>
    </row>
    <row r="72" spans="2:12" x14ac:dyDescent="0.35">
      <c r="B72" s="1"/>
      <c r="C72" s="73"/>
      <c r="D72" s="5"/>
      <c r="E72" s="5"/>
      <c r="F72" s="5"/>
      <c r="G72" s="5"/>
      <c r="H72" s="5"/>
      <c r="I72" s="5"/>
      <c r="J72" s="5"/>
      <c r="K72" s="5"/>
    </row>
    <row r="73" spans="2:12" ht="15" thickBot="1" x14ac:dyDescent="0.4">
      <c r="B73" s="5"/>
      <c r="D73" s="5"/>
      <c r="E73" s="5"/>
      <c r="F73" s="5"/>
      <c r="G73" s="5"/>
      <c r="H73" s="5"/>
      <c r="I73" s="5"/>
      <c r="J73" s="5"/>
      <c r="K73" s="5"/>
      <c r="L73" s="5"/>
    </row>
    <row r="74" spans="2:12" ht="15" thickBot="1" x14ac:dyDescent="0.4">
      <c r="B74" s="996" t="s">
        <v>688</v>
      </c>
      <c r="C74" s="997"/>
      <c r="D74" s="998"/>
      <c r="E74" s="5"/>
      <c r="F74" s="5"/>
      <c r="G74" s="5"/>
      <c r="H74" s="5"/>
      <c r="I74" s="5"/>
      <c r="J74" s="5"/>
      <c r="K74" s="5"/>
      <c r="L74" s="5"/>
    </row>
    <row r="75" spans="2:12" ht="48.5" thickBot="1" x14ac:dyDescent="0.4">
      <c r="B75" s="47" t="s">
        <v>689</v>
      </c>
      <c r="C75" s="2"/>
      <c r="D75" s="40" t="s">
        <v>1106</v>
      </c>
      <c r="E75" s="5"/>
      <c r="F75" s="5"/>
      <c r="G75" s="5"/>
      <c r="H75" s="5"/>
      <c r="I75" s="5"/>
      <c r="J75" s="5"/>
      <c r="K75" s="5"/>
      <c r="L75" s="5"/>
    </row>
    <row r="76" spans="2:12" x14ac:dyDescent="0.35">
      <c r="B76" s="987" t="s">
        <v>691</v>
      </c>
      <c r="C76" s="91"/>
      <c r="D76" s="53" t="s">
        <v>692</v>
      </c>
      <c r="E76" s="5"/>
      <c r="F76" s="5"/>
      <c r="G76" s="5"/>
      <c r="H76" s="5"/>
      <c r="I76" s="5"/>
      <c r="J76" s="5"/>
      <c r="K76" s="5"/>
      <c r="L76" s="5"/>
    </row>
    <row r="77" spans="2:12" ht="108" x14ac:dyDescent="0.35">
      <c r="B77" s="988"/>
      <c r="C77" s="91"/>
      <c r="D77" s="46" t="s">
        <v>1107</v>
      </c>
      <c r="E77" s="5"/>
      <c r="F77" s="5"/>
      <c r="G77" s="5"/>
      <c r="H77" s="5"/>
      <c r="I77" s="5"/>
      <c r="J77" s="5"/>
      <c r="K77" s="5"/>
      <c r="L77" s="5"/>
    </row>
    <row r="78" spans="2:12" x14ac:dyDescent="0.35">
      <c r="B78" s="988"/>
      <c r="C78" s="91"/>
      <c r="D78" s="53" t="s">
        <v>695</v>
      </c>
      <c r="E78" s="5"/>
      <c r="F78" s="5"/>
      <c r="G78" s="5"/>
      <c r="H78" s="5"/>
      <c r="I78" s="5"/>
      <c r="J78" s="5"/>
      <c r="K78" s="5"/>
      <c r="L78" s="5"/>
    </row>
    <row r="79" spans="2:12" x14ac:dyDescent="0.35">
      <c r="B79" s="988"/>
      <c r="C79" s="91"/>
      <c r="D79" s="61" t="s">
        <v>1108</v>
      </c>
      <c r="E79" s="5"/>
      <c r="F79" s="5"/>
      <c r="G79" s="5"/>
      <c r="H79" s="5"/>
      <c r="I79" s="5"/>
      <c r="J79" s="5"/>
      <c r="K79" s="5"/>
      <c r="L79" s="5"/>
    </row>
    <row r="80" spans="2:12" x14ac:dyDescent="0.35">
      <c r="B80" s="988"/>
      <c r="C80" s="91"/>
      <c r="D80" s="61" t="s">
        <v>1109</v>
      </c>
      <c r="E80" s="5"/>
      <c r="F80" s="5"/>
      <c r="G80" s="5"/>
      <c r="H80" s="5"/>
      <c r="I80" s="5"/>
      <c r="J80" s="5"/>
      <c r="K80" s="5"/>
      <c r="L80" s="5"/>
    </row>
    <row r="81" spans="2:12" x14ac:dyDescent="0.35">
      <c r="B81" s="988"/>
      <c r="C81" s="91"/>
      <c r="D81" s="61" t="s">
        <v>1110</v>
      </c>
      <c r="E81" s="5"/>
      <c r="F81" s="5"/>
      <c r="G81" s="5"/>
      <c r="H81" s="5"/>
      <c r="I81" s="5"/>
      <c r="J81" s="5"/>
      <c r="K81" s="5"/>
      <c r="L81" s="5"/>
    </row>
    <row r="82" spans="2:12" x14ac:dyDescent="0.35">
      <c r="B82" s="988"/>
      <c r="C82" s="91"/>
      <c r="D82" s="61" t="s">
        <v>1111</v>
      </c>
      <c r="E82" s="5"/>
      <c r="F82" s="5"/>
      <c r="G82" s="5"/>
      <c r="H82" s="5"/>
      <c r="I82" s="5"/>
      <c r="J82" s="5"/>
      <c r="K82" s="5"/>
      <c r="L82" s="5"/>
    </row>
    <row r="83" spans="2:12" x14ac:dyDescent="0.35">
      <c r="B83" s="988"/>
      <c r="C83" s="91"/>
      <c r="D83" s="53" t="s">
        <v>923</v>
      </c>
      <c r="E83" s="5"/>
      <c r="F83" s="5"/>
      <c r="G83" s="5"/>
      <c r="H83" s="5"/>
      <c r="I83" s="5"/>
      <c r="J83" s="5"/>
      <c r="K83" s="5"/>
      <c r="L83" s="5"/>
    </row>
    <row r="84" spans="2:12" ht="24.5" thickBot="1" x14ac:dyDescent="0.4">
      <c r="B84" s="989"/>
      <c r="C84" s="2"/>
      <c r="D84" s="40" t="s">
        <v>1022</v>
      </c>
      <c r="E84" s="5"/>
      <c r="F84" s="5"/>
      <c r="G84" s="5"/>
      <c r="H84" s="5"/>
      <c r="I84" s="5"/>
      <c r="J84" s="5"/>
      <c r="K84" s="5"/>
      <c r="L84" s="5"/>
    </row>
    <row r="85" spans="2:12" x14ac:dyDescent="0.35">
      <c r="B85" s="987" t="s">
        <v>704</v>
      </c>
      <c r="C85" s="96"/>
      <c r="D85" s="987"/>
      <c r="E85" s="5"/>
      <c r="F85" s="5"/>
      <c r="G85" s="5"/>
      <c r="H85" s="5"/>
      <c r="I85" s="5"/>
      <c r="J85" s="5"/>
      <c r="K85" s="5"/>
      <c r="L85" s="5"/>
    </row>
    <row r="86" spans="2:12" ht="15" thickBot="1" x14ac:dyDescent="0.4">
      <c r="B86" s="989"/>
      <c r="C86" s="97"/>
      <c r="D86" s="989"/>
      <c r="E86" s="5"/>
      <c r="F86" s="5"/>
      <c r="G86" s="5"/>
      <c r="H86" s="5"/>
      <c r="I86" s="5"/>
      <c r="J86" s="5"/>
      <c r="K86" s="5"/>
      <c r="L86" s="5"/>
    </row>
    <row r="87" spans="2:12" ht="108" x14ac:dyDescent="0.35">
      <c r="B87" s="987" t="s">
        <v>705</v>
      </c>
      <c r="C87" s="91"/>
      <c r="D87" s="46" t="s">
        <v>1112</v>
      </c>
      <c r="E87" s="5"/>
      <c r="F87" s="5"/>
      <c r="G87" s="5"/>
      <c r="H87" s="5"/>
      <c r="I87" s="5"/>
      <c r="J87" s="5"/>
      <c r="K87" s="5"/>
      <c r="L87" s="5"/>
    </row>
    <row r="88" spans="2:12" ht="108.5" thickBot="1" x14ac:dyDescent="0.4">
      <c r="B88" s="989"/>
      <c r="C88" s="2"/>
      <c r="D88" s="40" t="s">
        <v>1113</v>
      </c>
      <c r="E88" s="5"/>
      <c r="F88" s="5"/>
      <c r="G88" s="5"/>
      <c r="H88" s="5"/>
      <c r="I88" s="5"/>
      <c r="J88" s="5"/>
      <c r="K88" s="5"/>
      <c r="L88" s="5"/>
    </row>
    <row r="89" spans="2:12" ht="24" x14ac:dyDescent="0.35">
      <c r="B89" s="987" t="s">
        <v>722</v>
      </c>
      <c r="C89" s="91"/>
      <c r="D89" s="53" t="s">
        <v>20</v>
      </c>
      <c r="E89" s="5"/>
      <c r="F89" s="5"/>
      <c r="G89" s="5"/>
      <c r="H89" s="5"/>
      <c r="I89" s="5"/>
      <c r="J89" s="5"/>
      <c r="K89" s="5"/>
      <c r="L89" s="5"/>
    </row>
    <row r="90" spans="2:12" x14ac:dyDescent="0.35">
      <c r="B90" s="988"/>
      <c r="C90" s="91"/>
      <c r="D90" s="16"/>
      <c r="E90" s="5"/>
      <c r="F90" s="5"/>
      <c r="G90" s="5"/>
      <c r="H90" s="5"/>
      <c r="I90" s="5"/>
      <c r="J90" s="5"/>
      <c r="K90" s="5"/>
      <c r="L90" s="5"/>
    </row>
    <row r="91" spans="2:12" x14ac:dyDescent="0.35">
      <c r="B91" s="988"/>
      <c r="C91" s="91"/>
      <c r="D91" s="46" t="s">
        <v>723</v>
      </c>
      <c r="E91" s="5"/>
      <c r="F91" s="5"/>
      <c r="G91" s="5"/>
      <c r="H91" s="5"/>
      <c r="I91" s="5"/>
      <c r="J91" s="5"/>
      <c r="K91" s="5"/>
      <c r="L91" s="5"/>
    </row>
    <row r="92" spans="2:12" ht="25" x14ac:dyDescent="0.35">
      <c r="B92" s="988"/>
      <c r="C92" s="91"/>
      <c r="D92" s="46" t="s">
        <v>1114</v>
      </c>
      <c r="E92" s="5"/>
      <c r="F92" s="5"/>
      <c r="G92" s="5"/>
      <c r="H92" s="5"/>
      <c r="I92" s="5"/>
      <c r="J92" s="5"/>
      <c r="K92" s="5"/>
      <c r="L92" s="5"/>
    </row>
    <row r="93" spans="2:12" ht="37" x14ac:dyDescent="0.35">
      <c r="B93" s="988"/>
      <c r="C93" s="91"/>
      <c r="D93" s="46" t="s">
        <v>1115</v>
      </c>
      <c r="E93" s="5"/>
      <c r="F93" s="5"/>
      <c r="G93" s="5"/>
      <c r="H93" s="5"/>
      <c r="I93" s="5"/>
      <c r="J93" s="5"/>
      <c r="K93" s="5"/>
      <c r="L93" s="5"/>
    </row>
    <row r="94" spans="2:12" ht="25.5" thickBot="1" x14ac:dyDescent="0.4">
      <c r="B94" s="989"/>
      <c r="C94" s="2"/>
      <c r="D94" s="40" t="s">
        <v>1116</v>
      </c>
      <c r="E94" s="5"/>
      <c r="F94" s="5"/>
      <c r="G94" s="5"/>
      <c r="H94" s="5"/>
      <c r="I94" s="5"/>
      <c r="J94" s="5"/>
      <c r="K94" s="5"/>
      <c r="L94" s="5"/>
    </row>
    <row r="95" spans="2:12" x14ac:dyDescent="0.35">
      <c r="B95" s="5"/>
      <c r="D95" s="5"/>
      <c r="E95" s="5"/>
      <c r="F95" s="5"/>
      <c r="G95" s="5"/>
      <c r="H95" s="5"/>
      <c r="I95" s="5"/>
      <c r="J95" s="5"/>
      <c r="K95" s="5"/>
      <c r="L95" s="5"/>
    </row>
    <row r="96" spans="2:12" x14ac:dyDescent="0.35">
      <c r="B96" s="5"/>
      <c r="D96" s="5"/>
      <c r="E96" s="5"/>
      <c r="F96" s="5"/>
      <c r="G96" s="5"/>
      <c r="H96" s="5"/>
      <c r="I96" s="5"/>
      <c r="J96" s="5"/>
      <c r="K96" s="5"/>
      <c r="L96" s="5"/>
    </row>
    <row r="97" spans="2:12" x14ac:dyDescent="0.35">
      <c r="B97" s="5"/>
      <c r="D97" s="5"/>
      <c r="E97" s="5"/>
      <c r="F97" s="5"/>
      <c r="G97" s="5"/>
      <c r="H97" s="5"/>
      <c r="I97" s="5"/>
      <c r="J97" s="5"/>
      <c r="K97" s="5"/>
      <c r="L97" s="5"/>
    </row>
    <row r="98" spans="2:12" x14ac:dyDescent="0.35">
      <c r="B98" s="5"/>
      <c r="D98" s="5"/>
      <c r="E98" s="5"/>
      <c r="F98" s="5"/>
      <c r="G98" s="5"/>
      <c r="H98" s="5"/>
      <c r="I98" s="5"/>
      <c r="J98" s="5"/>
      <c r="K98" s="5"/>
      <c r="L98" s="5"/>
    </row>
    <row r="99" spans="2:12" x14ac:dyDescent="0.35">
      <c r="B99" s="5"/>
      <c r="D99" s="5"/>
      <c r="E99" s="5"/>
      <c r="F99" s="5"/>
      <c r="G99" s="5"/>
      <c r="H99" s="5"/>
      <c r="I99" s="5"/>
      <c r="J99" s="5"/>
      <c r="K99" s="5"/>
      <c r="L99" s="5"/>
    </row>
    <row r="100" spans="2:12" x14ac:dyDescent="0.35">
      <c r="B100" s="5"/>
      <c r="D100" s="5"/>
      <c r="E100" s="5"/>
      <c r="F100" s="5"/>
      <c r="G100" s="5"/>
      <c r="H100" s="5"/>
      <c r="I100" s="5"/>
      <c r="J100" s="5"/>
      <c r="K100" s="5"/>
      <c r="L100" s="5"/>
    </row>
    <row r="101" spans="2:12" x14ac:dyDescent="0.35">
      <c r="B101" s="5"/>
      <c r="D101" s="5"/>
      <c r="E101" s="5"/>
      <c r="F101" s="5"/>
      <c r="G101" s="5"/>
      <c r="H101" s="5"/>
      <c r="I101" s="5"/>
      <c r="J101" s="5"/>
      <c r="K101" s="5"/>
      <c r="L101" s="5"/>
    </row>
    <row r="102" spans="2:12" x14ac:dyDescent="0.35">
      <c r="B102" s="5"/>
      <c r="D102" s="5"/>
      <c r="E102" s="5"/>
      <c r="F102" s="5"/>
      <c r="G102" s="5"/>
      <c r="H102" s="5"/>
      <c r="I102" s="5"/>
      <c r="J102" s="5"/>
      <c r="K102" s="5"/>
      <c r="L102" s="5"/>
    </row>
    <row r="103" spans="2:12" x14ac:dyDescent="0.35">
      <c r="B103" s="5"/>
      <c r="D103" s="5"/>
      <c r="E103" s="5"/>
      <c r="F103" s="5"/>
      <c r="G103" s="5"/>
      <c r="H103" s="5"/>
      <c r="I103" s="5"/>
      <c r="J103" s="5"/>
      <c r="K103" s="5"/>
      <c r="L103" s="5"/>
    </row>
    <row r="104" spans="2:12" x14ac:dyDescent="0.35">
      <c r="B104" s="5"/>
      <c r="D104" s="5"/>
      <c r="E104" s="5"/>
      <c r="F104" s="5"/>
      <c r="G104" s="5"/>
      <c r="H104" s="5"/>
      <c r="I104" s="5"/>
      <c r="J104" s="5"/>
      <c r="K104" s="5"/>
      <c r="L104" s="5"/>
    </row>
    <row r="105" spans="2:12" x14ac:dyDescent="0.35">
      <c r="B105" s="5"/>
      <c r="D105" s="5"/>
      <c r="E105" s="5"/>
      <c r="F105" s="5"/>
      <c r="G105" s="5"/>
      <c r="H105" s="5"/>
      <c r="I105" s="5"/>
      <c r="J105" s="5"/>
      <c r="K105" s="5"/>
      <c r="L105" s="5"/>
    </row>
    <row r="106" spans="2:12" x14ac:dyDescent="0.35">
      <c r="B106" s="5"/>
      <c r="D106" s="5"/>
      <c r="E106" s="5"/>
      <c r="F106" s="5"/>
      <c r="G106" s="5"/>
      <c r="H106" s="5"/>
      <c r="I106" s="5"/>
      <c r="J106" s="5"/>
      <c r="K106" s="5"/>
      <c r="L106" s="5"/>
    </row>
    <row r="107" spans="2:12" x14ac:dyDescent="0.35">
      <c r="B107" s="5"/>
      <c r="D107" s="5"/>
      <c r="E107" s="5"/>
      <c r="F107" s="5"/>
      <c r="G107" s="5"/>
      <c r="H107" s="5"/>
      <c r="I107" s="5"/>
      <c r="J107" s="5"/>
      <c r="K107" s="5"/>
      <c r="L107" s="5"/>
    </row>
    <row r="108" spans="2:12" x14ac:dyDescent="0.35">
      <c r="B108" s="5"/>
      <c r="D108" s="5"/>
      <c r="E108" s="5"/>
      <c r="F108" s="5"/>
      <c r="G108" s="5"/>
      <c r="H108" s="5"/>
      <c r="I108" s="5"/>
      <c r="J108" s="5"/>
      <c r="K108" s="5"/>
      <c r="L108" s="5"/>
    </row>
    <row r="109" spans="2:12" x14ac:dyDescent="0.35">
      <c r="B109" s="5"/>
      <c r="D109" s="5"/>
      <c r="E109" s="5"/>
      <c r="F109" s="5"/>
      <c r="G109" s="5"/>
      <c r="H109" s="5"/>
      <c r="I109" s="5"/>
      <c r="J109" s="5"/>
      <c r="K109" s="5"/>
      <c r="L109" s="5"/>
    </row>
    <row r="110" spans="2:12" x14ac:dyDescent="0.35">
      <c r="B110" s="5"/>
      <c r="D110" s="5"/>
      <c r="E110" s="5"/>
      <c r="F110" s="5"/>
      <c r="G110" s="5"/>
      <c r="H110" s="5"/>
      <c r="I110" s="5"/>
      <c r="J110" s="5"/>
      <c r="K110" s="5"/>
      <c r="L110" s="5"/>
    </row>
    <row r="111" spans="2:12" x14ac:dyDescent="0.35">
      <c r="B111" s="5"/>
      <c r="D111" s="5"/>
      <c r="E111" s="5"/>
      <c r="F111" s="5"/>
      <c r="G111" s="5"/>
      <c r="H111" s="5"/>
      <c r="I111" s="5"/>
      <c r="J111" s="5"/>
      <c r="K111" s="5"/>
      <c r="L111" s="5"/>
    </row>
    <row r="112" spans="2:12" x14ac:dyDescent="0.35">
      <c r="B112" s="5"/>
      <c r="D112" s="5"/>
      <c r="E112" s="5"/>
      <c r="F112" s="5"/>
      <c r="G112" s="5"/>
      <c r="H112" s="5"/>
      <c r="I112" s="5"/>
      <c r="J112" s="5"/>
      <c r="K112" s="5"/>
      <c r="L112" s="5"/>
    </row>
    <row r="113" spans="2:12" x14ac:dyDescent="0.35">
      <c r="B113" s="5"/>
      <c r="D113" s="5"/>
      <c r="E113" s="5"/>
      <c r="F113" s="5"/>
      <c r="G113" s="5"/>
      <c r="H113" s="5"/>
      <c r="I113" s="5"/>
      <c r="J113" s="5"/>
      <c r="K113" s="5"/>
      <c r="L113" s="5"/>
    </row>
    <row r="114" spans="2:12" x14ac:dyDescent="0.35">
      <c r="B114" s="5"/>
      <c r="D114" s="5"/>
      <c r="E114" s="5"/>
      <c r="F114" s="5"/>
      <c r="G114" s="5"/>
      <c r="H114" s="5"/>
      <c r="I114" s="5"/>
      <c r="J114" s="5"/>
      <c r="K114" s="5"/>
      <c r="L114" s="5"/>
    </row>
    <row r="115" spans="2:12" x14ac:dyDescent="0.35">
      <c r="B115" s="5"/>
      <c r="D115" s="5"/>
      <c r="E115" s="5"/>
      <c r="F115" s="5"/>
      <c r="G115" s="5"/>
      <c r="H115" s="5"/>
      <c r="I115" s="5"/>
      <c r="J115" s="5"/>
      <c r="K115" s="5"/>
      <c r="L115" s="5"/>
    </row>
    <row r="116" spans="2:12" x14ac:dyDescent="0.35">
      <c r="B116" s="5"/>
      <c r="D116" s="5"/>
      <c r="E116" s="5"/>
      <c r="F116" s="5"/>
      <c r="G116" s="5"/>
      <c r="H116" s="5"/>
      <c r="I116" s="5"/>
      <c r="J116" s="5"/>
      <c r="K116" s="5"/>
      <c r="L116" s="5"/>
    </row>
    <row r="117" spans="2:12" x14ac:dyDescent="0.35">
      <c r="B117" s="5"/>
      <c r="D117" s="5"/>
      <c r="E117" s="5"/>
      <c r="F117" s="5"/>
      <c r="G117" s="5"/>
      <c r="H117" s="5"/>
      <c r="I117" s="5"/>
      <c r="J117" s="5"/>
      <c r="K117" s="5"/>
      <c r="L117" s="5"/>
    </row>
    <row r="118" spans="2:12" x14ac:dyDescent="0.35">
      <c r="B118" s="5"/>
      <c r="D118" s="5"/>
      <c r="E118" s="5"/>
      <c r="F118" s="5"/>
      <c r="G118" s="5"/>
      <c r="H118" s="5"/>
      <c r="I118" s="5"/>
      <c r="J118" s="5"/>
      <c r="K118" s="5"/>
      <c r="L118" s="5"/>
    </row>
    <row r="119" spans="2:12" x14ac:dyDescent="0.35">
      <c r="B119" s="5"/>
      <c r="D119" s="5"/>
      <c r="E119" s="5"/>
      <c r="F119" s="5"/>
      <c r="G119" s="5"/>
      <c r="H119" s="5"/>
      <c r="I119" s="5"/>
      <c r="J119" s="5"/>
      <c r="K119" s="5"/>
      <c r="L119" s="5"/>
    </row>
    <row r="120" spans="2:12" x14ac:dyDescent="0.35">
      <c r="B120" s="5"/>
      <c r="D120" s="5"/>
      <c r="E120" s="5"/>
      <c r="F120" s="5"/>
      <c r="G120" s="5"/>
      <c r="H120" s="5"/>
      <c r="I120" s="5"/>
      <c r="J120" s="5"/>
      <c r="K120" s="5"/>
      <c r="L120" s="5"/>
    </row>
    <row r="121" spans="2:12" x14ac:dyDescent="0.35">
      <c r="B121" s="5"/>
      <c r="D121" s="5"/>
      <c r="E121" s="5"/>
      <c r="F121" s="5"/>
      <c r="G121" s="5"/>
      <c r="H121" s="5"/>
      <c r="I121" s="5"/>
      <c r="J121" s="5"/>
      <c r="K121" s="5"/>
      <c r="L121" s="5"/>
    </row>
    <row r="122" spans="2:12" x14ac:dyDescent="0.35">
      <c r="B122" s="5"/>
      <c r="D122" s="5"/>
      <c r="E122" s="5"/>
      <c r="F122" s="5"/>
      <c r="G122" s="5"/>
      <c r="H122" s="5"/>
      <c r="I122" s="5"/>
      <c r="J122" s="5"/>
      <c r="K122" s="5"/>
      <c r="L122" s="5"/>
    </row>
    <row r="123" spans="2:12" x14ac:dyDescent="0.35">
      <c r="B123" s="5"/>
      <c r="D123" s="5"/>
      <c r="E123" s="5"/>
      <c r="F123" s="5"/>
      <c r="G123" s="5"/>
      <c r="H123" s="5"/>
      <c r="I123" s="5"/>
      <c r="J123" s="5"/>
      <c r="K123" s="5"/>
      <c r="L123" s="5"/>
    </row>
    <row r="124" spans="2:12" x14ac:dyDescent="0.35">
      <c r="B124" s="5"/>
      <c r="D124" s="5"/>
      <c r="E124" s="5"/>
      <c r="F124" s="5"/>
      <c r="G124" s="5"/>
      <c r="H124" s="5"/>
      <c r="I124" s="5"/>
      <c r="J124" s="5"/>
      <c r="K124" s="5"/>
      <c r="L124" s="5"/>
    </row>
    <row r="125" spans="2:12" x14ac:dyDescent="0.35">
      <c r="B125" s="5"/>
      <c r="D125" s="5"/>
      <c r="E125" s="5"/>
      <c r="F125" s="5"/>
      <c r="G125" s="5"/>
      <c r="H125" s="5"/>
      <c r="I125" s="5"/>
      <c r="J125" s="5"/>
      <c r="K125" s="5"/>
      <c r="L125" s="5"/>
    </row>
    <row r="126" spans="2:12" x14ac:dyDescent="0.35">
      <c r="B126" s="5"/>
      <c r="D126" s="5"/>
      <c r="E126" s="5"/>
      <c r="F126" s="5"/>
      <c r="G126" s="5"/>
      <c r="H126" s="5"/>
      <c r="I126" s="5"/>
      <c r="J126" s="5"/>
      <c r="K126" s="5"/>
      <c r="L126" s="5"/>
    </row>
    <row r="127" spans="2:12" x14ac:dyDescent="0.35">
      <c r="B127" s="5"/>
      <c r="D127" s="5"/>
      <c r="E127" s="5"/>
      <c r="F127" s="5"/>
      <c r="G127" s="5"/>
      <c r="H127" s="5"/>
      <c r="I127" s="5"/>
      <c r="J127" s="5"/>
      <c r="K127" s="5"/>
      <c r="L127" s="5"/>
    </row>
    <row r="128" spans="2:12" x14ac:dyDescent="0.35">
      <c r="B128" s="5"/>
      <c r="D128" s="5"/>
      <c r="E128" s="5"/>
      <c r="F128" s="5"/>
      <c r="G128" s="5"/>
      <c r="H128" s="5"/>
      <c r="I128" s="5"/>
      <c r="J128" s="5"/>
      <c r="K128" s="5"/>
      <c r="L128" s="5"/>
    </row>
    <row r="129" spans="2:12" x14ac:dyDescent="0.35">
      <c r="B129" s="5"/>
      <c r="D129" s="5"/>
      <c r="E129" s="5"/>
      <c r="F129" s="5"/>
      <c r="G129" s="5"/>
      <c r="H129" s="5"/>
      <c r="I129" s="5"/>
      <c r="J129" s="5"/>
      <c r="K129" s="5"/>
      <c r="L129" s="5"/>
    </row>
    <row r="130" spans="2:12" x14ac:dyDescent="0.35">
      <c r="B130" s="5"/>
      <c r="D130" s="5"/>
      <c r="E130" s="5"/>
      <c r="F130" s="5"/>
      <c r="G130" s="5"/>
      <c r="H130" s="5"/>
      <c r="I130" s="5"/>
      <c r="J130" s="5"/>
      <c r="K130" s="5"/>
      <c r="L130" s="5"/>
    </row>
    <row r="131" spans="2:12" x14ac:dyDescent="0.35">
      <c r="B131" s="5"/>
      <c r="D131" s="5"/>
      <c r="E131" s="5"/>
      <c r="F131" s="5"/>
      <c r="G131" s="5"/>
      <c r="H131" s="5"/>
      <c r="I131" s="5"/>
      <c r="J131" s="5"/>
      <c r="K131" s="5"/>
      <c r="L131" s="5"/>
    </row>
    <row r="132" spans="2:12" x14ac:dyDescent="0.35">
      <c r="B132" s="5"/>
      <c r="D132" s="5"/>
      <c r="E132" s="5"/>
      <c r="F132" s="5"/>
      <c r="G132" s="5"/>
      <c r="H132" s="5"/>
      <c r="I132" s="5"/>
      <c r="J132" s="5"/>
      <c r="K132" s="5"/>
      <c r="L132" s="5"/>
    </row>
    <row r="133" spans="2:12" x14ac:dyDescent="0.35">
      <c r="B133" s="5"/>
      <c r="D133" s="5"/>
      <c r="E133" s="5"/>
      <c r="F133" s="5"/>
      <c r="G133" s="5"/>
      <c r="H133" s="5"/>
      <c r="I133" s="5"/>
      <c r="J133" s="5"/>
      <c r="K133" s="5"/>
      <c r="L133" s="5"/>
    </row>
    <row r="134" spans="2:12" x14ac:dyDescent="0.35">
      <c r="B134" s="5"/>
      <c r="D134" s="5"/>
      <c r="E134" s="5"/>
      <c r="F134" s="5"/>
      <c r="G134" s="5"/>
      <c r="H134" s="5"/>
      <c r="I134" s="5"/>
      <c r="J134" s="5"/>
      <c r="K134" s="5"/>
      <c r="L134" s="5"/>
    </row>
    <row r="135" spans="2:12" x14ac:dyDescent="0.35">
      <c r="B135" s="5"/>
      <c r="D135" s="5"/>
      <c r="E135" s="5"/>
      <c r="F135" s="5"/>
      <c r="G135" s="5"/>
      <c r="H135" s="5"/>
      <c r="I135" s="5"/>
      <c r="J135" s="5"/>
      <c r="K135" s="5"/>
      <c r="L135" s="5"/>
    </row>
    <row r="136" spans="2:12" x14ac:dyDescent="0.35">
      <c r="B136" s="5"/>
      <c r="D136" s="5"/>
      <c r="E136" s="5"/>
      <c r="F136" s="5"/>
      <c r="G136" s="5"/>
      <c r="H136" s="5"/>
      <c r="I136" s="5"/>
      <c r="J136" s="5"/>
      <c r="K136" s="5"/>
      <c r="L136" s="5"/>
    </row>
    <row r="137" spans="2:12" x14ac:dyDescent="0.35">
      <c r="B137" s="5"/>
      <c r="D137" s="5"/>
      <c r="E137" s="5"/>
      <c r="F137" s="5"/>
      <c r="G137" s="5"/>
      <c r="H137" s="5"/>
      <c r="I137" s="5"/>
      <c r="J137" s="5"/>
      <c r="K137" s="5"/>
      <c r="L137" s="5"/>
    </row>
    <row r="138" spans="2:12" x14ac:dyDescent="0.35">
      <c r="B138" s="5"/>
      <c r="D138" s="5"/>
      <c r="E138" s="5"/>
      <c r="F138" s="5"/>
      <c r="G138" s="5"/>
      <c r="H138" s="5"/>
      <c r="I138" s="5"/>
      <c r="J138" s="5"/>
      <c r="K138" s="5"/>
      <c r="L138" s="5"/>
    </row>
    <row r="139" spans="2:12" x14ac:dyDescent="0.35">
      <c r="B139" s="5"/>
      <c r="D139" s="5"/>
      <c r="E139" s="5"/>
      <c r="F139" s="5"/>
      <c r="G139" s="5"/>
      <c r="H139" s="5"/>
      <c r="I139" s="5"/>
      <c r="J139" s="5"/>
      <c r="K139" s="5"/>
      <c r="L139" s="5"/>
    </row>
    <row r="140" spans="2:12" x14ac:dyDescent="0.35">
      <c r="B140" s="5"/>
      <c r="D140" s="5"/>
      <c r="E140" s="5"/>
      <c r="F140" s="5"/>
      <c r="G140" s="5"/>
      <c r="H140" s="5"/>
      <c r="I140" s="5"/>
      <c r="J140" s="5"/>
      <c r="K140" s="5"/>
      <c r="L140" s="5"/>
    </row>
    <row r="141" spans="2:12" x14ac:dyDescent="0.35">
      <c r="B141" s="5"/>
      <c r="D141" s="5"/>
      <c r="E141" s="5"/>
      <c r="F141" s="5"/>
      <c r="G141" s="5"/>
      <c r="H141" s="5"/>
      <c r="I141" s="5"/>
      <c r="J141" s="5"/>
      <c r="K141" s="5"/>
      <c r="L141" s="5"/>
    </row>
    <row r="142" spans="2:12" x14ac:dyDescent="0.35">
      <c r="B142" s="5"/>
      <c r="D142" s="5"/>
      <c r="E142" s="5"/>
      <c r="F142" s="5"/>
      <c r="G142" s="5"/>
      <c r="H142" s="5"/>
      <c r="I142" s="5"/>
      <c r="J142" s="5"/>
      <c r="K142" s="5"/>
      <c r="L142" s="5"/>
    </row>
    <row r="143" spans="2:12" x14ac:dyDescent="0.35">
      <c r="B143" s="5"/>
      <c r="D143" s="5"/>
      <c r="E143" s="5"/>
      <c r="F143" s="5"/>
      <c r="G143" s="5"/>
      <c r="H143" s="5"/>
      <c r="I143" s="5"/>
      <c r="J143" s="5"/>
      <c r="K143" s="5"/>
      <c r="L143" s="5"/>
    </row>
    <row r="144" spans="2:12" x14ac:dyDescent="0.35">
      <c r="B144" s="5"/>
      <c r="D144" s="5"/>
      <c r="E144" s="5"/>
      <c r="F144" s="5"/>
      <c r="G144" s="5"/>
      <c r="H144" s="5"/>
      <c r="I144" s="5"/>
      <c r="J144" s="5"/>
      <c r="K144" s="5"/>
      <c r="L144" s="5"/>
    </row>
    <row r="145" spans="2:12" x14ac:dyDescent="0.35">
      <c r="B145" s="5"/>
      <c r="D145" s="5"/>
      <c r="E145" s="5"/>
      <c r="F145" s="5"/>
      <c r="G145" s="5"/>
      <c r="H145" s="5"/>
      <c r="I145" s="5"/>
      <c r="J145" s="5"/>
      <c r="K145" s="5"/>
      <c r="L145" s="5"/>
    </row>
    <row r="146" spans="2:12" x14ac:dyDescent="0.35">
      <c r="B146" s="5"/>
      <c r="D146" s="5"/>
      <c r="E146" s="5"/>
      <c r="F146" s="5"/>
      <c r="G146" s="5"/>
      <c r="H146" s="5"/>
      <c r="I146" s="5"/>
      <c r="J146" s="5"/>
      <c r="K146" s="5"/>
      <c r="L146" s="5"/>
    </row>
    <row r="147" spans="2:12" x14ac:dyDescent="0.35">
      <c r="B147" s="5"/>
      <c r="D147" s="5"/>
      <c r="E147" s="5"/>
      <c r="F147" s="5"/>
      <c r="G147" s="5"/>
      <c r="H147" s="5"/>
      <c r="I147" s="5"/>
      <c r="J147" s="5"/>
      <c r="K147" s="5"/>
      <c r="L147" s="5"/>
    </row>
    <row r="148" spans="2:12" x14ac:dyDescent="0.35">
      <c r="B148" s="5"/>
      <c r="D148" s="5"/>
      <c r="E148" s="5"/>
      <c r="F148" s="5"/>
      <c r="G148" s="5"/>
      <c r="H148" s="5"/>
      <c r="I148" s="5"/>
      <c r="J148" s="5"/>
      <c r="K148" s="5"/>
      <c r="L148" s="5"/>
    </row>
    <row r="149" spans="2:12" x14ac:dyDescent="0.35">
      <c r="B149" s="5"/>
      <c r="D149" s="5"/>
      <c r="E149" s="5"/>
      <c r="F149" s="5"/>
      <c r="G149" s="5"/>
      <c r="H149" s="5"/>
      <c r="I149" s="5"/>
      <c r="J149" s="5"/>
      <c r="K149" s="5"/>
      <c r="L149" s="5"/>
    </row>
    <row r="150" spans="2:12" x14ac:dyDescent="0.35">
      <c r="B150" s="5"/>
      <c r="D150" s="5"/>
      <c r="E150" s="5"/>
      <c r="F150" s="5"/>
      <c r="G150" s="5"/>
      <c r="H150" s="5"/>
      <c r="I150" s="5"/>
      <c r="J150" s="5"/>
      <c r="K150" s="5"/>
      <c r="L150" s="5"/>
    </row>
    <row r="151" spans="2:12" x14ac:dyDescent="0.35">
      <c r="B151" s="5"/>
      <c r="D151" s="5"/>
      <c r="E151" s="5"/>
      <c r="F151" s="5"/>
      <c r="G151" s="5"/>
      <c r="H151" s="5"/>
      <c r="I151" s="5"/>
      <c r="J151" s="5"/>
      <c r="K151" s="5"/>
      <c r="L151" s="5"/>
    </row>
    <row r="152" spans="2:12" x14ac:dyDescent="0.35">
      <c r="B152" s="5"/>
      <c r="D152" s="5"/>
      <c r="E152" s="5"/>
      <c r="F152" s="5"/>
      <c r="G152" s="5"/>
      <c r="H152" s="5"/>
      <c r="I152" s="5"/>
      <c r="J152" s="5"/>
      <c r="K152" s="5"/>
      <c r="L152" s="5"/>
    </row>
    <row r="153" spans="2:12" x14ac:dyDescent="0.35">
      <c r="B153" s="5"/>
      <c r="D153" s="5"/>
      <c r="E153" s="5"/>
      <c r="F153" s="5"/>
      <c r="G153" s="5"/>
      <c r="H153" s="5"/>
      <c r="I153" s="5"/>
      <c r="J153" s="5"/>
      <c r="K153" s="5"/>
      <c r="L153" s="5"/>
    </row>
    <row r="154" spans="2:12" x14ac:dyDescent="0.35">
      <c r="B154" s="5"/>
      <c r="D154" s="5"/>
      <c r="E154" s="5"/>
      <c r="F154" s="5"/>
      <c r="G154" s="5"/>
      <c r="H154" s="5"/>
      <c r="I154" s="5"/>
      <c r="J154" s="5"/>
      <c r="K154" s="5"/>
      <c r="L154" s="5"/>
    </row>
    <row r="155" spans="2:12" x14ac:dyDescent="0.35">
      <c r="B155" s="5"/>
      <c r="D155" s="5"/>
      <c r="E155" s="5"/>
      <c r="F155" s="5"/>
      <c r="G155" s="5"/>
      <c r="H155" s="5"/>
      <c r="I155" s="5"/>
      <c r="J155" s="5"/>
      <c r="K155" s="5"/>
      <c r="L155" s="5"/>
    </row>
    <row r="156" spans="2:12" x14ac:dyDescent="0.35">
      <c r="B156" s="5"/>
      <c r="D156" s="5"/>
      <c r="E156" s="5"/>
      <c r="F156" s="5"/>
      <c r="G156" s="5"/>
      <c r="H156" s="5"/>
      <c r="I156" s="5"/>
      <c r="J156" s="5"/>
      <c r="K156" s="5"/>
      <c r="L156" s="5"/>
    </row>
    <row r="157" spans="2:12" x14ac:dyDescent="0.35">
      <c r="B157" s="5"/>
      <c r="D157" s="5"/>
      <c r="E157" s="5"/>
      <c r="F157" s="5"/>
      <c r="G157" s="5"/>
      <c r="H157" s="5"/>
      <c r="I157" s="5"/>
      <c r="J157" s="5"/>
      <c r="K157" s="5"/>
      <c r="L157" s="5"/>
    </row>
    <row r="158" spans="2:12" x14ac:dyDescent="0.35">
      <c r="B158" s="5"/>
      <c r="D158" s="5"/>
      <c r="E158" s="5"/>
      <c r="F158" s="5"/>
      <c r="G158" s="5"/>
      <c r="H158" s="5"/>
      <c r="I158" s="5"/>
      <c r="J158" s="5"/>
      <c r="K158" s="5"/>
      <c r="L158" s="5"/>
    </row>
    <row r="159" spans="2:12" x14ac:dyDescent="0.35">
      <c r="B159" s="5"/>
      <c r="D159" s="5"/>
      <c r="E159" s="5"/>
      <c r="F159" s="5"/>
      <c r="G159" s="5"/>
      <c r="H159" s="5"/>
      <c r="I159" s="5"/>
      <c r="J159" s="5"/>
      <c r="K159" s="5"/>
      <c r="L159" s="5"/>
    </row>
    <row r="160" spans="2:12" x14ac:dyDescent="0.35">
      <c r="B160" s="5"/>
      <c r="D160" s="5"/>
      <c r="E160" s="5"/>
      <c r="F160" s="5"/>
      <c r="G160" s="5"/>
      <c r="H160" s="5"/>
      <c r="I160" s="5"/>
      <c r="J160" s="5"/>
      <c r="K160" s="5"/>
      <c r="L160" s="5"/>
    </row>
    <row r="161" spans="2:12" x14ac:dyDescent="0.35">
      <c r="B161" s="5"/>
      <c r="D161" s="5"/>
      <c r="E161" s="5"/>
      <c r="F161" s="5"/>
      <c r="G161" s="5"/>
      <c r="H161" s="5"/>
      <c r="I161" s="5"/>
      <c r="J161" s="5"/>
      <c r="K161" s="5"/>
      <c r="L161" s="5"/>
    </row>
    <row r="162" spans="2:12" x14ac:dyDescent="0.35">
      <c r="B162" s="5"/>
      <c r="D162" s="5"/>
      <c r="E162" s="5"/>
      <c r="F162" s="5"/>
      <c r="G162" s="5"/>
      <c r="H162" s="5"/>
      <c r="I162" s="5"/>
      <c r="J162" s="5"/>
      <c r="K162" s="5"/>
      <c r="L162" s="5"/>
    </row>
    <row r="163" spans="2:12" x14ac:dyDescent="0.35">
      <c r="B163" s="5"/>
      <c r="D163" s="5"/>
      <c r="E163" s="5"/>
      <c r="F163" s="5"/>
      <c r="G163" s="5"/>
      <c r="H163" s="5"/>
      <c r="I163" s="5"/>
      <c r="J163" s="5"/>
      <c r="K163" s="5"/>
      <c r="L163" s="5"/>
    </row>
    <row r="164" spans="2:12" x14ac:dyDescent="0.35">
      <c r="B164" s="5"/>
      <c r="D164" s="5"/>
      <c r="E164" s="5"/>
      <c r="F164" s="5"/>
      <c r="G164" s="5"/>
      <c r="H164" s="5"/>
      <c r="I164" s="5"/>
      <c r="J164" s="5"/>
      <c r="K164" s="5"/>
      <c r="L164" s="5"/>
    </row>
    <row r="165" spans="2:12" x14ac:dyDescent="0.35">
      <c r="B165" s="5"/>
      <c r="D165" s="5"/>
      <c r="E165" s="5"/>
      <c r="F165" s="5"/>
      <c r="G165" s="5"/>
      <c r="H165" s="5"/>
      <c r="I165" s="5"/>
      <c r="J165" s="5"/>
      <c r="K165" s="5"/>
      <c r="L165" s="5"/>
    </row>
    <row r="166" spans="2:12" x14ac:dyDescent="0.35">
      <c r="B166" s="5"/>
      <c r="D166" s="5"/>
      <c r="E166" s="5"/>
      <c r="F166" s="5"/>
      <c r="G166" s="5"/>
      <c r="H166" s="5"/>
      <c r="I166" s="5"/>
      <c r="J166" s="5"/>
      <c r="K166" s="5"/>
      <c r="L166" s="5"/>
    </row>
    <row r="167" spans="2:12" x14ac:dyDescent="0.35">
      <c r="B167" s="5"/>
      <c r="D167" s="5"/>
      <c r="E167" s="5"/>
      <c r="F167" s="5"/>
      <c r="G167" s="5"/>
      <c r="H167" s="5"/>
      <c r="I167" s="5"/>
      <c r="J167" s="5"/>
      <c r="K167" s="5"/>
      <c r="L167" s="5"/>
    </row>
    <row r="168" spans="2:12" x14ac:dyDescent="0.35">
      <c r="B168" s="5"/>
      <c r="D168" s="5"/>
      <c r="E168" s="5"/>
      <c r="F168" s="5"/>
      <c r="G168" s="5"/>
      <c r="H168" s="5"/>
      <c r="I168" s="5"/>
      <c r="J168" s="5"/>
      <c r="K168" s="5"/>
      <c r="L168" s="5"/>
    </row>
    <row r="169" spans="2:12" x14ac:dyDescent="0.35">
      <c r="B169" s="5"/>
      <c r="D169" s="5"/>
      <c r="E169" s="5"/>
      <c r="F169" s="5"/>
      <c r="G169" s="5"/>
      <c r="H169" s="5"/>
      <c r="I169" s="5"/>
      <c r="J169" s="5"/>
      <c r="K169" s="5"/>
      <c r="L169" s="5"/>
    </row>
    <row r="170" spans="2:12" x14ac:dyDescent="0.35">
      <c r="B170" s="5"/>
      <c r="D170" s="5"/>
      <c r="E170" s="5"/>
      <c r="F170" s="5"/>
      <c r="G170" s="5"/>
      <c r="H170" s="5"/>
      <c r="I170" s="5"/>
      <c r="J170" s="5"/>
      <c r="K170" s="5"/>
      <c r="L170" s="5"/>
    </row>
    <row r="171" spans="2:12" x14ac:dyDescent="0.35">
      <c r="B171" s="5"/>
      <c r="D171" s="5"/>
      <c r="E171" s="5"/>
      <c r="F171" s="5"/>
      <c r="G171" s="5"/>
      <c r="H171" s="5"/>
      <c r="I171" s="5"/>
      <c r="J171" s="5"/>
      <c r="K171" s="5"/>
      <c r="L171" s="5"/>
    </row>
    <row r="172" spans="2:12" x14ac:dyDescent="0.35">
      <c r="B172" s="5"/>
      <c r="D172" s="5"/>
      <c r="E172" s="5"/>
      <c r="F172" s="5"/>
      <c r="G172" s="5"/>
      <c r="H172" s="5"/>
      <c r="I172" s="5"/>
      <c r="J172" s="5"/>
      <c r="K172" s="5"/>
      <c r="L172" s="5"/>
    </row>
    <row r="173" spans="2:12" x14ac:dyDescent="0.35">
      <c r="B173" s="5"/>
      <c r="D173" s="5"/>
      <c r="E173" s="5"/>
      <c r="F173" s="5"/>
      <c r="G173" s="5"/>
      <c r="H173" s="5"/>
      <c r="I173" s="5"/>
      <c r="J173" s="5"/>
      <c r="K173" s="5"/>
      <c r="L173" s="5"/>
    </row>
    <row r="174" spans="2:12" x14ac:dyDescent="0.35">
      <c r="B174" s="5"/>
      <c r="D174" s="5"/>
      <c r="E174" s="5"/>
      <c r="F174" s="5"/>
      <c r="G174" s="5"/>
      <c r="H174" s="5"/>
      <c r="I174" s="5"/>
      <c r="J174" s="5"/>
      <c r="K174" s="5"/>
      <c r="L174" s="5"/>
    </row>
    <row r="175" spans="2:12" x14ac:dyDescent="0.35">
      <c r="B175" s="5"/>
      <c r="D175" s="5"/>
      <c r="E175" s="5"/>
      <c r="F175" s="5"/>
      <c r="G175" s="5"/>
      <c r="H175" s="5"/>
      <c r="I175" s="5"/>
      <c r="J175" s="5"/>
      <c r="K175" s="5"/>
      <c r="L175" s="5"/>
    </row>
    <row r="176" spans="2:12" x14ac:dyDescent="0.35">
      <c r="B176" s="5"/>
      <c r="D176" s="5"/>
      <c r="E176" s="5"/>
      <c r="F176" s="5"/>
      <c r="G176" s="5"/>
      <c r="H176" s="5"/>
      <c r="I176" s="5"/>
      <c r="J176" s="5"/>
      <c r="K176" s="5"/>
      <c r="L176" s="5"/>
    </row>
    <row r="177" spans="2:12" x14ac:dyDescent="0.35">
      <c r="B177" s="5"/>
      <c r="D177" s="5"/>
      <c r="E177" s="5"/>
      <c r="F177" s="5"/>
      <c r="G177" s="5"/>
      <c r="H177" s="5"/>
      <c r="I177" s="5"/>
      <c r="J177" s="5"/>
      <c r="K177" s="5"/>
      <c r="L177" s="5"/>
    </row>
    <row r="178" spans="2:12" x14ac:dyDescent="0.35">
      <c r="B178" s="5"/>
      <c r="D178" s="5"/>
      <c r="E178" s="5"/>
      <c r="F178" s="5"/>
      <c r="G178" s="5"/>
      <c r="H178" s="5"/>
      <c r="I178" s="5"/>
      <c r="J178" s="5"/>
      <c r="K178" s="5"/>
      <c r="L178" s="5"/>
    </row>
    <row r="179" spans="2:12" x14ac:dyDescent="0.35">
      <c r="B179" s="5"/>
      <c r="D179" s="5"/>
      <c r="E179" s="5"/>
      <c r="F179" s="5"/>
      <c r="G179" s="5"/>
      <c r="H179" s="5"/>
      <c r="I179" s="5"/>
      <c r="J179" s="5"/>
      <c r="K179" s="5"/>
      <c r="L179" s="5"/>
    </row>
    <row r="180" spans="2:12" x14ac:dyDescent="0.35">
      <c r="B180" s="5"/>
      <c r="D180" s="5"/>
      <c r="E180" s="5"/>
      <c r="F180" s="5"/>
      <c r="G180" s="5"/>
      <c r="H180" s="5"/>
      <c r="I180" s="5"/>
      <c r="J180" s="5"/>
      <c r="K180" s="5"/>
      <c r="L180" s="5"/>
    </row>
    <row r="181" spans="2:12" x14ac:dyDescent="0.35">
      <c r="B181" s="5"/>
      <c r="D181" s="5"/>
      <c r="E181" s="5"/>
      <c r="F181" s="5"/>
      <c r="G181" s="5"/>
      <c r="H181" s="5"/>
      <c r="I181" s="5"/>
      <c r="J181" s="5"/>
      <c r="K181" s="5"/>
      <c r="L181" s="5"/>
    </row>
    <row r="182" spans="2:12" x14ac:dyDescent="0.35">
      <c r="B182" s="5"/>
      <c r="D182" s="5"/>
      <c r="E182" s="5"/>
      <c r="F182" s="5"/>
      <c r="G182" s="5"/>
      <c r="H182" s="5"/>
      <c r="I182" s="5"/>
      <c r="J182" s="5"/>
      <c r="K182" s="5"/>
      <c r="L182" s="5"/>
    </row>
    <row r="183" spans="2:12" x14ac:dyDescent="0.35">
      <c r="B183" s="5"/>
      <c r="D183" s="5"/>
      <c r="E183" s="5"/>
      <c r="F183" s="5"/>
      <c r="G183" s="5"/>
      <c r="H183" s="5"/>
      <c r="I183" s="5"/>
      <c r="J183" s="5"/>
      <c r="K183" s="5"/>
      <c r="L183" s="5"/>
    </row>
    <row r="184" spans="2:12" x14ac:dyDescent="0.35">
      <c r="K184" s="5"/>
      <c r="L184" s="5"/>
    </row>
  </sheetData>
  <mergeCells count="41">
    <mergeCell ref="B10:D10"/>
    <mergeCell ref="F10:S10"/>
    <mergeCell ref="F11:S11"/>
    <mergeCell ref="E12:R12"/>
    <mergeCell ref="E13:R13"/>
    <mergeCell ref="N24:N25"/>
    <mergeCell ref="O24:O25"/>
    <mergeCell ref="P24:P25"/>
    <mergeCell ref="K24:K25"/>
    <mergeCell ref="K39:K40"/>
    <mergeCell ref="L39:L40"/>
    <mergeCell ref="M39:M40"/>
    <mergeCell ref="L24:L25"/>
    <mergeCell ref="M24:M25"/>
    <mergeCell ref="B89:B94"/>
    <mergeCell ref="B74:D74"/>
    <mergeCell ref="B76:B84"/>
    <mergeCell ref="B85:B86"/>
    <mergeCell ref="D85:D86"/>
    <mergeCell ref="B87:B88"/>
    <mergeCell ref="B15:B43"/>
    <mergeCell ref="D15:I15"/>
    <mergeCell ref="D22:I22"/>
    <mergeCell ref="D23:I23"/>
    <mergeCell ref="D31:I31"/>
    <mergeCell ref="D32:I32"/>
    <mergeCell ref="D33:I33"/>
    <mergeCell ref="D43:I43"/>
    <mergeCell ref="B69:F69"/>
    <mergeCell ref="D44:I44"/>
    <mergeCell ref="D45:I45"/>
    <mergeCell ref="B47:E47"/>
    <mergeCell ref="B48:B54"/>
    <mergeCell ref="B56:E56"/>
    <mergeCell ref="B57:B63"/>
    <mergeCell ref="B66:D67"/>
    <mergeCell ref="A1:P1"/>
    <mergeCell ref="A2:P2"/>
    <mergeCell ref="A3:P3"/>
    <mergeCell ref="A4:D4"/>
    <mergeCell ref="A5:P5"/>
  </mergeCells>
  <conditionalFormatting sqref="E12:R12">
    <cfRule type="expression" dxfId="85" priority="2">
      <formula>E11="SI SE REPORTA"</formula>
    </cfRule>
  </conditionalFormatting>
  <conditionalFormatting sqref="F10">
    <cfRule type="notContainsBlanks" dxfId="84" priority="1">
      <formula>LEN(TRIM(F10))&gt;0</formula>
    </cfRule>
  </conditionalFormatting>
  <conditionalFormatting sqref="F11:S11">
    <cfRule type="expression" dxfId="83" priority="3">
      <formula>E11="NO SE REPORTA"</formula>
    </cfRule>
    <cfRule type="expression" dxfId="82" priority="4">
      <formula>E10="NO APLICA"</formula>
    </cfRule>
  </conditionalFormatting>
  <conditionalFormatting sqref="I20">
    <cfRule type="containsErrors" dxfId="81" priority="7">
      <formula>ISERROR(I20)</formula>
    </cfRule>
  </conditionalFormatting>
  <conditionalFormatting sqref="I25">
    <cfRule type="containsText" dxfId="80" priority="6" operator="containsText" text="debe">
      <formula>NOT(ISERROR(SEARCH("debe",I25)))</formula>
    </cfRule>
  </conditionalFormatting>
  <dataValidations count="6">
    <dataValidation type="whole" operator="greaterThanOrEqual" allowBlank="1" showInputMessage="1" showErrorMessage="1" errorTitle="ERROR" error="Valor en HECTAREAS (sin decimales)" sqref="E17:E19 E21 E25:H29 F35:F42 I26:I30 L41:L45" xr:uid="{00000000-0002-0000-1100-000000000000}">
      <formula1>0</formula1>
    </dataValidation>
    <dataValidation allowBlank="1" showInputMessage="1" showErrorMessage="1" promptTitle="ESTADO" prompt="en formulación_x000a_en actualización_x000a_en adopción_x000a_adoptado" sqref="G35:G42" xr:uid="{00000000-0002-0000-1100-000001000000}"/>
    <dataValidation type="whole" errorStyle="warning" operator="equal" allowBlank="1" showInputMessage="1" showErrorMessage="1" error="LA SUMA DEBE SER IGUAL A LA META CUATRIENAL" promptTitle="OJO" prompt="LA SUMA DEBE SER IGUAL A LA META CUATRIENAL" sqref="I25" xr:uid="{00000000-0002-0000-1100-000002000000}">
      <formula1>E20</formula1>
    </dataValidation>
    <dataValidation type="decimal" allowBlank="1" showInputMessage="1" showErrorMessage="1" errorTitle="ERROR" error="Escriba un valor entre 0% y 100%" sqref="L26:L29" xr:uid="{00000000-0002-0000-1100-000003000000}">
      <formula1>0</formula1>
      <formula2>1</formula2>
    </dataValidation>
    <dataValidation type="list" allowBlank="1" showInputMessage="1" showErrorMessage="1" sqref="E11" xr:uid="{00000000-0002-0000-1100-000004000000}">
      <formula1>REPORTE</formula1>
    </dataValidation>
    <dataValidation type="list" allowBlank="1" showInputMessage="1" showErrorMessage="1" sqref="E10" xr:uid="{00000000-0002-0000-1100-000005000000}">
      <formula1>SI</formula1>
    </dataValidation>
  </dataValidations>
  <hyperlinks>
    <hyperlink ref="B9" location="'ANEXO 3'!A1" display="VOLVER AL INDICE" xr:uid="{00000000-0004-0000-1100-000000000000}"/>
    <hyperlink ref="E52" r:id="rId1" xr:uid="{00000000-0004-0000-1100-000001000000}"/>
  </hyperlinks>
  <pageMargins left="0.25" right="0.25" top="0.75" bottom="0.75" header="0.3" footer="0.3"/>
  <pageSetup paperSize="178" orientation="landscape" horizontalDpi="1200" verticalDpi="120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2">
    <tabColor theme="2"/>
  </sheetPr>
  <dimension ref="A1:U189"/>
  <sheetViews>
    <sheetView topLeftCell="A34" workbookViewId="0">
      <selection sqref="A1:P1"/>
    </sheetView>
  </sheetViews>
  <sheetFormatPr baseColWidth="10" defaultColWidth="11.453125" defaultRowHeight="14.5" x14ac:dyDescent="0.35"/>
  <cols>
    <col min="1" max="1" width="1.81640625" customWidth="1"/>
    <col min="2" max="2" width="12.81640625" customWidth="1"/>
    <col min="3" max="3" width="5" style="84" bestFit="1" customWidth="1"/>
    <col min="4" max="4" width="34.81640625" customWidth="1"/>
    <col min="5" max="5" width="16.1796875" customWidth="1"/>
    <col min="6" max="6" width="11.81640625" customWidth="1"/>
    <col min="9" max="9" width="11.81640625" bestFit="1" customWidth="1"/>
    <col min="10" max="10" width="12.54296875" bestFit="1" customWidth="1"/>
    <col min="11" max="11" width="11.81640625" bestFit="1" customWidth="1"/>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21</v>
      </c>
      <c r="B5" s="947"/>
      <c r="C5" s="947"/>
      <c r="D5" s="947"/>
      <c r="E5" s="947"/>
      <c r="F5" s="947"/>
      <c r="G5" s="947"/>
      <c r="H5" s="947"/>
      <c r="I5" s="947"/>
      <c r="J5" s="947"/>
      <c r="K5" s="947"/>
      <c r="L5" s="947"/>
      <c r="M5" s="947"/>
      <c r="N5" s="947"/>
      <c r="O5" s="947"/>
      <c r="P5" s="948"/>
    </row>
    <row r="6" spans="1:21" x14ac:dyDescent="0.35">
      <c r="B6" s="1" t="s">
        <v>626</v>
      </c>
      <c r="C6" s="73"/>
      <c r="D6" s="5"/>
      <c r="E6" s="71"/>
      <c r="F6" s="5" t="s">
        <v>627</v>
      </c>
      <c r="G6" s="5"/>
      <c r="H6" s="5"/>
      <c r="I6" s="5"/>
      <c r="J6" s="5"/>
      <c r="K6" s="5"/>
    </row>
    <row r="7" spans="1:21" ht="15" thickBot="1" x14ac:dyDescent="0.4">
      <c r="B7" s="72"/>
      <c r="C7" s="74"/>
      <c r="D7" s="5"/>
      <c r="E7" s="17"/>
      <c r="F7" s="5" t="s">
        <v>628</v>
      </c>
      <c r="G7" s="5"/>
      <c r="H7" s="5"/>
      <c r="I7" s="5"/>
      <c r="J7" s="5"/>
      <c r="K7" s="5"/>
    </row>
    <row r="8" spans="1:21" ht="15" thickBot="1" x14ac:dyDescent="0.4">
      <c r="B8" s="162" t="s">
        <v>629</v>
      </c>
      <c r="C8" s="200"/>
      <c r="D8" s="204">
        <f>IF(E10="NO APLICA","NO APLICA",IF(E11="NO SE REPORTA","SIN INFORMACION",+G20))</f>
        <v>1</v>
      </c>
      <c r="E8" s="201"/>
      <c r="F8" s="5" t="s">
        <v>630</v>
      </c>
      <c r="G8" s="5"/>
      <c r="H8" s="5"/>
      <c r="I8" s="5"/>
      <c r="J8" s="5"/>
      <c r="K8" s="5"/>
    </row>
    <row r="9" spans="1:21" x14ac:dyDescent="0.35">
      <c r="B9" s="335" t="s">
        <v>631</v>
      </c>
      <c r="D9" s="5"/>
      <c r="E9" s="5"/>
      <c r="F9" s="5"/>
      <c r="G9" s="5"/>
      <c r="H9" s="5"/>
      <c r="I9" s="5"/>
      <c r="J9" s="5"/>
      <c r="K9" s="5"/>
    </row>
    <row r="10" spans="1:21" x14ac:dyDescent="0.35">
      <c r="B10" s="957" t="s">
        <v>632</v>
      </c>
      <c r="C10" s="957"/>
      <c r="D10" s="957"/>
      <c r="E10" s="338" t="s">
        <v>633</v>
      </c>
      <c r="F10" s="964"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65"/>
      <c r="H10" s="965"/>
      <c r="I10" s="965"/>
      <c r="J10" s="965"/>
      <c r="K10" s="965"/>
      <c r="L10" s="965"/>
      <c r="M10" s="965"/>
      <c r="N10" s="965"/>
      <c r="O10" s="965"/>
      <c r="P10" s="965"/>
      <c r="Q10" s="965"/>
      <c r="R10" s="965"/>
      <c r="S10" s="965"/>
      <c r="T10" s="5"/>
      <c r="U10" s="5"/>
    </row>
    <row r="11" spans="1:21" ht="14.5" customHeight="1" x14ac:dyDescent="0.35">
      <c r="B11" s="337"/>
      <c r="C11" s="85"/>
      <c r="D11" s="163" t="str">
        <f>IF(E10="SI APLICA","¿El indicador no se reporta por limitaciones de información disponible? ","")</f>
        <v xml:space="preserve">¿El indicador no se reporta por limitaciones de información disponible? </v>
      </c>
      <c r="E11" s="339" t="s">
        <v>634</v>
      </c>
      <c r="F11" s="958"/>
      <c r="G11" s="959"/>
      <c r="H11" s="959"/>
      <c r="I11" s="959"/>
      <c r="J11" s="959"/>
      <c r="K11" s="959"/>
      <c r="L11" s="959"/>
      <c r="M11" s="959"/>
      <c r="N11" s="959"/>
      <c r="O11" s="959"/>
      <c r="P11" s="959"/>
      <c r="Q11" s="959"/>
      <c r="R11" s="959"/>
      <c r="S11" s="959"/>
    </row>
    <row r="12" spans="1:21" ht="27.65" customHeight="1" x14ac:dyDescent="0.35">
      <c r="B12" s="335"/>
      <c r="C12" s="85"/>
      <c r="D12" s="163" t="str">
        <f>IF(E11="SI SE REPORTA","¿Qué programas o proyectos del Plan de Acción están asociados al indicador? ","")</f>
        <v xml:space="preserve">¿Qué programas o proyectos del Plan de Acción están asociados al indicador? </v>
      </c>
      <c r="E12" s="960" t="s">
        <v>2065</v>
      </c>
      <c r="F12" s="960"/>
      <c r="G12" s="960"/>
      <c r="H12" s="960"/>
      <c r="I12" s="960"/>
      <c r="J12" s="960"/>
      <c r="K12" s="960"/>
      <c r="L12" s="960"/>
      <c r="M12" s="960"/>
      <c r="N12" s="960"/>
      <c r="O12" s="960"/>
      <c r="P12" s="960"/>
      <c r="Q12" s="960"/>
      <c r="R12" s="960"/>
    </row>
    <row r="13" spans="1:21" ht="22" customHeight="1" x14ac:dyDescent="0.35">
      <c r="B13" s="335"/>
      <c r="C13" s="85"/>
      <c r="D13" s="163" t="s">
        <v>635</v>
      </c>
      <c r="E13" s="961"/>
      <c r="F13" s="962"/>
      <c r="G13" s="962"/>
      <c r="H13" s="962"/>
      <c r="I13" s="962"/>
      <c r="J13" s="962"/>
      <c r="K13" s="962"/>
      <c r="L13" s="962"/>
      <c r="M13" s="962"/>
      <c r="N13" s="962"/>
      <c r="O13" s="962"/>
      <c r="P13" s="962"/>
      <c r="Q13" s="962"/>
      <c r="R13" s="963"/>
    </row>
    <row r="14" spans="1:21" ht="7" customHeight="1" thickBot="1" x14ac:dyDescent="0.4">
      <c r="B14" s="335"/>
      <c r="D14" s="5"/>
      <c r="E14" s="5"/>
      <c r="F14" s="5"/>
      <c r="G14" s="5"/>
      <c r="H14" s="5"/>
      <c r="I14" s="5"/>
      <c r="J14" s="5"/>
      <c r="K14" s="5"/>
    </row>
    <row r="15" spans="1:21" ht="15.65" customHeight="1" thickTop="1" thickBot="1" x14ac:dyDescent="0.4">
      <c r="B15" s="1079" t="s">
        <v>636</v>
      </c>
      <c r="C15" s="86"/>
      <c r="D15" s="978" t="s">
        <v>940</v>
      </c>
      <c r="E15" s="979"/>
      <c r="F15" s="979"/>
      <c r="G15" s="979"/>
      <c r="H15" s="979"/>
      <c r="I15" s="979"/>
      <c r="J15" s="979"/>
      <c r="K15" s="979"/>
      <c r="L15" s="1089"/>
    </row>
    <row r="16" spans="1:21" ht="36.5" thickBot="1" x14ac:dyDescent="0.4">
      <c r="B16" s="1080"/>
      <c r="C16" s="91"/>
      <c r="D16" s="526" t="s">
        <v>1117</v>
      </c>
      <c r="E16" s="526" t="s">
        <v>1118</v>
      </c>
      <c r="F16" s="526" t="s">
        <v>1119</v>
      </c>
      <c r="G16" s="526" t="s">
        <v>1120</v>
      </c>
      <c r="H16" s="5"/>
      <c r="I16" s="5"/>
      <c r="J16" s="5"/>
      <c r="K16" s="5"/>
      <c r="L16" s="13"/>
    </row>
    <row r="17" spans="2:12" ht="36.5" thickBot="1" x14ac:dyDescent="0.4">
      <c r="B17" s="1080"/>
      <c r="C17" s="91"/>
      <c r="D17" s="40" t="s">
        <v>1121</v>
      </c>
      <c r="E17" s="511">
        <v>10</v>
      </c>
      <c r="F17" s="511"/>
      <c r="G17" s="517">
        <f>+E17+F17</f>
        <v>10</v>
      </c>
      <c r="H17" s="5"/>
      <c r="I17" s="5"/>
      <c r="J17" s="5"/>
      <c r="K17" s="5"/>
      <c r="L17" s="13"/>
    </row>
    <row r="18" spans="2:12" ht="24.5" thickBot="1" x14ac:dyDescent="0.4">
      <c r="B18" s="1080"/>
      <c r="C18" s="91"/>
      <c r="D18" s="40" t="s">
        <v>1122</v>
      </c>
      <c r="E18" s="511">
        <v>10</v>
      </c>
      <c r="F18" s="511"/>
      <c r="G18" s="517">
        <f>+E18+F18</f>
        <v>10</v>
      </c>
      <c r="H18" s="5"/>
      <c r="I18" s="5"/>
      <c r="J18" s="5"/>
      <c r="K18" s="5"/>
      <c r="L18" s="13"/>
    </row>
    <row r="19" spans="2:12" ht="24.5" thickBot="1" x14ac:dyDescent="0.4">
      <c r="B19" s="1080"/>
      <c r="C19" s="91"/>
      <c r="D19" s="40" t="s">
        <v>1123</v>
      </c>
      <c r="E19" s="511">
        <v>10</v>
      </c>
      <c r="F19" s="511"/>
      <c r="G19" s="517">
        <f>+E19+F19</f>
        <v>10</v>
      </c>
      <c r="H19" s="5"/>
      <c r="I19" s="5"/>
      <c r="J19" s="5"/>
      <c r="K19" s="5"/>
      <c r="L19" s="13"/>
    </row>
    <row r="20" spans="2:12" ht="24.5" thickBot="1" x14ac:dyDescent="0.4">
      <c r="B20" s="1080"/>
      <c r="C20" s="91"/>
      <c r="D20" s="40" t="s">
        <v>21</v>
      </c>
      <c r="E20" s="532">
        <f>IFERROR(E19/E18,"N.A.")</f>
        <v>1</v>
      </c>
      <c r="F20" s="532" t="str">
        <f>IFERROR(F19/F18,"N.A.")</f>
        <v>N.A.</v>
      </c>
      <c r="G20" s="143">
        <f>IFERROR(G19/G18,0)</f>
        <v>1</v>
      </c>
      <c r="H20" s="5"/>
      <c r="I20" s="5"/>
      <c r="J20" s="5"/>
      <c r="K20" s="5"/>
      <c r="L20" s="13"/>
    </row>
    <row r="21" spans="2:12" x14ac:dyDescent="0.35">
      <c r="B21" s="1080"/>
      <c r="C21" s="89"/>
      <c r="D21" s="969"/>
      <c r="E21" s="970"/>
      <c r="F21" s="970"/>
      <c r="G21" s="970"/>
      <c r="H21" s="970"/>
      <c r="I21" s="970"/>
      <c r="J21" s="970"/>
      <c r="K21" s="970"/>
      <c r="L21" s="1074"/>
    </row>
    <row r="22" spans="2:12" x14ac:dyDescent="0.35">
      <c r="B22" s="1080"/>
      <c r="C22" s="89"/>
      <c r="D22" s="981" t="s">
        <v>866</v>
      </c>
      <c r="E22" s="982"/>
      <c r="F22" s="982"/>
      <c r="G22" s="982"/>
      <c r="H22" s="982"/>
      <c r="I22" s="982"/>
      <c r="J22" s="982"/>
      <c r="K22" s="982"/>
      <c r="L22" s="1075"/>
    </row>
    <row r="23" spans="2:12" x14ac:dyDescent="0.35">
      <c r="B23" s="1080"/>
      <c r="C23" s="89"/>
      <c r="D23" s="981" t="s">
        <v>1124</v>
      </c>
      <c r="E23" s="982"/>
      <c r="F23" s="982"/>
      <c r="G23" s="982"/>
      <c r="H23" s="982"/>
      <c r="I23" s="982"/>
      <c r="J23" s="982"/>
      <c r="K23" s="982"/>
      <c r="L23" s="1075"/>
    </row>
    <row r="24" spans="2:12" ht="15" thickBot="1" x14ac:dyDescent="0.4">
      <c r="B24" s="1080"/>
      <c r="C24" s="89"/>
      <c r="D24" s="993" t="s">
        <v>947</v>
      </c>
      <c r="E24" s="994"/>
      <c r="F24" s="994"/>
      <c r="G24" s="994"/>
      <c r="H24" s="994"/>
      <c r="I24" s="994"/>
      <c r="J24" s="994"/>
      <c r="K24" s="994"/>
      <c r="L24" s="1076"/>
    </row>
    <row r="25" spans="2:12" ht="15.65" customHeight="1" x14ac:dyDescent="0.35">
      <c r="B25" s="206"/>
      <c r="C25" s="1087" t="s">
        <v>585</v>
      </c>
      <c r="D25" s="1077" t="s">
        <v>868</v>
      </c>
      <c r="E25" s="1077" t="s">
        <v>1125</v>
      </c>
      <c r="F25" s="1077" t="s">
        <v>1001</v>
      </c>
      <c r="G25" s="1077" t="s">
        <v>1126</v>
      </c>
      <c r="H25" s="192" t="s">
        <v>1127</v>
      </c>
      <c r="I25" s="192" t="s">
        <v>1128</v>
      </c>
      <c r="J25" s="1077" t="s">
        <v>872</v>
      </c>
      <c r="K25" s="1077" t="s">
        <v>873</v>
      </c>
      <c r="L25" s="1077" t="s">
        <v>593</v>
      </c>
    </row>
    <row r="26" spans="2:12" ht="15" thickBot="1" x14ac:dyDescent="0.4">
      <c r="B26" s="206"/>
      <c r="C26" s="1088"/>
      <c r="D26" s="1078"/>
      <c r="E26" s="1078"/>
      <c r="F26" s="1078"/>
      <c r="G26" s="1078"/>
      <c r="H26" s="193" t="s">
        <v>1129</v>
      </c>
      <c r="I26" s="193" t="s">
        <v>1130</v>
      </c>
      <c r="J26" s="1078"/>
      <c r="K26" s="1078"/>
      <c r="L26" s="1078"/>
    </row>
    <row r="27" spans="2:12" ht="36" customHeight="1" thickBot="1" x14ac:dyDescent="0.4">
      <c r="B27" s="206"/>
      <c r="C27" s="88"/>
      <c r="D27" s="1067" t="s">
        <v>2396</v>
      </c>
      <c r="E27" s="502" t="s">
        <v>2066</v>
      </c>
      <c r="F27" s="544" t="s">
        <v>2076</v>
      </c>
      <c r="G27" s="516" t="s">
        <v>2036</v>
      </c>
      <c r="H27" s="1070">
        <v>1721421102.0811338</v>
      </c>
      <c r="I27" s="1070">
        <v>1541898813</v>
      </c>
      <c r="J27" s="1070">
        <v>1432685294</v>
      </c>
      <c r="K27" s="1070">
        <v>1106012398.000001</v>
      </c>
      <c r="L27" s="198"/>
    </row>
    <row r="28" spans="2:12" ht="36" customHeight="1" thickBot="1" x14ac:dyDescent="0.4">
      <c r="B28" s="206"/>
      <c r="C28" s="88"/>
      <c r="D28" s="1068"/>
      <c r="E28" s="502" t="s">
        <v>2067</v>
      </c>
      <c r="F28" s="544" t="s">
        <v>2076</v>
      </c>
      <c r="G28" s="540" t="s">
        <v>2036</v>
      </c>
      <c r="H28" s="1071"/>
      <c r="I28" s="1071"/>
      <c r="J28" s="1071"/>
      <c r="K28" s="1071"/>
      <c r="L28" s="198"/>
    </row>
    <row r="29" spans="2:12" ht="36" customHeight="1" thickBot="1" x14ac:dyDescent="0.4">
      <c r="B29" s="206"/>
      <c r="C29" s="88"/>
      <c r="D29" s="1068"/>
      <c r="E29" s="502" t="s">
        <v>2068</v>
      </c>
      <c r="F29" s="544" t="s">
        <v>2076</v>
      </c>
      <c r="G29" s="540" t="s">
        <v>2036</v>
      </c>
      <c r="H29" s="1071"/>
      <c r="I29" s="1071"/>
      <c r="J29" s="1071"/>
      <c r="K29" s="1071"/>
      <c r="L29" s="198"/>
    </row>
    <row r="30" spans="2:12" ht="36" customHeight="1" thickBot="1" x14ac:dyDescent="0.4">
      <c r="B30" s="206"/>
      <c r="C30" s="88"/>
      <c r="D30" s="1068"/>
      <c r="E30" s="502" t="s">
        <v>2069</v>
      </c>
      <c r="F30" s="544" t="s">
        <v>2076</v>
      </c>
      <c r="G30" s="540" t="s">
        <v>2036</v>
      </c>
      <c r="H30" s="1071"/>
      <c r="I30" s="1071"/>
      <c r="J30" s="1071"/>
      <c r="K30" s="1071"/>
      <c r="L30" s="198"/>
    </row>
    <row r="31" spans="2:12" ht="36" customHeight="1" thickBot="1" x14ac:dyDescent="0.4">
      <c r="B31" s="206"/>
      <c r="C31" s="88"/>
      <c r="D31" s="1068"/>
      <c r="E31" s="502" t="s">
        <v>2070</v>
      </c>
      <c r="F31" s="544" t="s">
        <v>2076</v>
      </c>
      <c r="G31" s="540" t="s">
        <v>2036</v>
      </c>
      <c r="H31" s="1071"/>
      <c r="I31" s="1071"/>
      <c r="J31" s="1071"/>
      <c r="K31" s="1071"/>
      <c r="L31" s="198"/>
    </row>
    <row r="32" spans="2:12" ht="36" customHeight="1" thickBot="1" x14ac:dyDescent="0.4">
      <c r="B32" s="206"/>
      <c r="C32" s="88"/>
      <c r="D32" s="1068"/>
      <c r="E32" s="502" t="s">
        <v>2071</v>
      </c>
      <c r="F32" s="544" t="s">
        <v>2076</v>
      </c>
      <c r="G32" s="540" t="s">
        <v>2036</v>
      </c>
      <c r="H32" s="1071"/>
      <c r="I32" s="1071"/>
      <c r="J32" s="1071"/>
      <c r="K32" s="1071"/>
      <c r="L32" s="198"/>
    </row>
    <row r="33" spans="2:12" ht="36.5" thickBot="1" x14ac:dyDescent="0.4">
      <c r="B33" s="206"/>
      <c r="C33" s="88"/>
      <c r="D33" s="1068"/>
      <c r="E33" s="502" t="s">
        <v>2072</v>
      </c>
      <c r="F33" s="544" t="s">
        <v>2076</v>
      </c>
      <c r="G33" s="540" t="s">
        <v>2050</v>
      </c>
      <c r="H33" s="1071"/>
      <c r="I33" s="1071"/>
      <c r="J33" s="1071"/>
      <c r="K33" s="1071"/>
      <c r="L33" s="198"/>
    </row>
    <row r="34" spans="2:12" ht="36.5" thickBot="1" x14ac:dyDescent="0.4">
      <c r="B34" s="206"/>
      <c r="C34" s="88"/>
      <c r="D34" s="1068"/>
      <c r="E34" s="502" t="s">
        <v>2073</v>
      </c>
      <c r="F34" s="544" t="s">
        <v>2076</v>
      </c>
      <c r="G34" s="540" t="s">
        <v>2050</v>
      </c>
      <c r="H34" s="1071"/>
      <c r="I34" s="1071"/>
      <c r="J34" s="1071"/>
      <c r="K34" s="1071"/>
      <c r="L34" s="198"/>
    </row>
    <row r="35" spans="2:12" ht="36.5" thickBot="1" x14ac:dyDescent="0.4">
      <c r="B35" s="206"/>
      <c r="C35" s="88"/>
      <c r="D35" s="1068"/>
      <c r="E35" s="502" t="s">
        <v>2074</v>
      </c>
      <c r="F35" s="544" t="s">
        <v>2076</v>
      </c>
      <c r="G35" s="540" t="s">
        <v>2050</v>
      </c>
      <c r="H35" s="1071"/>
      <c r="I35" s="1071"/>
      <c r="J35" s="1071"/>
      <c r="K35" s="1071"/>
      <c r="L35" s="198"/>
    </row>
    <row r="36" spans="2:12" ht="36.5" thickBot="1" x14ac:dyDescent="0.4">
      <c r="B36" s="206"/>
      <c r="C36" s="88"/>
      <c r="D36" s="1069"/>
      <c r="E36" s="502" t="s">
        <v>2075</v>
      </c>
      <c r="F36" s="544" t="s">
        <v>2076</v>
      </c>
      <c r="G36" s="540" t="s">
        <v>2050</v>
      </c>
      <c r="H36" s="1072"/>
      <c r="I36" s="1072"/>
      <c r="J36" s="1072"/>
      <c r="K36" s="1072"/>
      <c r="L36" s="198"/>
    </row>
    <row r="37" spans="2:12" ht="15" thickBot="1" x14ac:dyDescent="0.4">
      <c r="B37" s="206"/>
      <c r="C37" s="88"/>
      <c r="D37" s="30"/>
      <c r="E37" s="30"/>
      <c r="F37" s="30"/>
      <c r="G37" s="30"/>
      <c r="H37" s="198"/>
      <c r="I37" s="198"/>
      <c r="J37" s="198"/>
      <c r="K37" s="198"/>
      <c r="L37" s="198"/>
    </row>
    <row r="38" spans="2:12" ht="15" thickBot="1" x14ac:dyDescent="0.4">
      <c r="B38" s="206"/>
      <c r="C38" s="88"/>
      <c r="D38" s="30"/>
      <c r="E38" s="30"/>
      <c r="F38" s="30"/>
      <c r="G38" s="30"/>
      <c r="H38" s="198"/>
      <c r="I38" s="198"/>
      <c r="J38" s="198"/>
      <c r="K38" s="198"/>
      <c r="L38" s="198"/>
    </row>
    <row r="39" spans="2:12" ht="15" thickBot="1" x14ac:dyDescent="0.4">
      <c r="B39" s="206"/>
      <c r="C39" s="88"/>
      <c r="D39" s="30"/>
      <c r="E39" s="30"/>
      <c r="F39" s="30"/>
      <c r="G39" s="30"/>
      <c r="H39" s="198"/>
      <c r="I39" s="198"/>
      <c r="J39" s="198"/>
      <c r="K39" s="198"/>
      <c r="L39" s="198"/>
    </row>
    <row r="40" spans="2:12" ht="15" thickBot="1" x14ac:dyDescent="0.4">
      <c r="B40" s="47"/>
      <c r="C40" s="107"/>
      <c r="D40" s="39" t="s">
        <v>764</v>
      </c>
      <c r="E40" s="26"/>
      <c r="F40" s="26"/>
      <c r="G40" s="26"/>
      <c r="H40" s="132">
        <f>SUM(H27:H39)</f>
        <v>1721421102.0811338</v>
      </c>
      <c r="I40" s="132">
        <f>SUM(I27:I39)</f>
        <v>1541898813</v>
      </c>
      <c r="J40" s="132">
        <f>SUM(J27:J39)</f>
        <v>1432685294</v>
      </c>
      <c r="K40" s="132">
        <f>SUM(K27:K39)</f>
        <v>1106012398.000001</v>
      </c>
      <c r="L40" s="12"/>
    </row>
    <row r="41" spans="2:12" ht="24" customHeight="1" thickBot="1" x14ac:dyDescent="0.4">
      <c r="B41" s="70" t="s">
        <v>671</v>
      </c>
      <c r="C41" s="104"/>
      <c r="D41" s="990" t="s">
        <v>1131</v>
      </c>
      <c r="E41" s="991"/>
      <c r="F41" s="991"/>
      <c r="G41" s="991"/>
      <c r="H41" s="991"/>
      <c r="I41" s="991"/>
      <c r="J41" s="991"/>
      <c r="K41" s="991"/>
      <c r="L41" s="1073"/>
    </row>
    <row r="42" spans="2:12" ht="24" customHeight="1" thickBot="1" x14ac:dyDescent="0.4">
      <c r="B42" s="70" t="s">
        <v>673</v>
      </c>
      <c r="C42" s="104"/>
      <c r="D42" s="990" t="s">
        <v>953</v>
      </c>
      <c r="E42" s="991"/>
      <c r="F42" s="991"/>
      <c r="G42" s="991"/>
      <c r="H42" s="991"/>
      <c r="I42" s="991"/>
      <c r="J42" s="991"/>
      <c r="K42" s="991"/>
      <c r="L42" s="1073"/>
    </row>
    <row r="43" spans="2:12" ht="15" thickBot="1" x14ac:dyDescent="0.4">
      <c r="B43" s="1"/>
      <c r="C43" s="73"/>
      <c r="D43" s="5"/>
      <c r="E43" s="5"/>
      <c r="F43" s="5"/>
      <c r="G43" s="5"/>
      <c r="H43" s="5"/>
      <c r="I43" s="5"/>
      <c r="J43" s="5"/>
      <c r="K43" s="5"/>
    </row>
    <row r="44" spans="2:12" ht="24" customHeight="1" thickBot="1" x14ac:dyDescent="0.4">
      <c r="B44" s="996" t="s">
        <v>675</v>
      </c>
      <c r="C44" s="997"/>
      <c r="D44" s="997"/>
      <c r="E44" s="998"/>
      <c r="F44" s="5"/>
      <c r="G44" s="5"/>
      <c r="H44" s="5"/>
      <c r="I44" s="5"/>
      <c r="J44" s="5"/>
      <c r="K44" s="5"/>
    </row>
    <row r="45" spans="2:12" ht="15" thickBot="1" x14ac:dyDescent="0.4">
      <c r="B45" s="987">
        <v>1</v>
      </c>
      <c r="C45" s="91"/>
      <c r="D45" s="48" t="s">
        <v>676</v>
      </c>
      <c r="E45" s="502" t="s">
        <v>1949</v>
      </c>
      <c r="F45" s="5"/>
      <c r="G45" s="5"/>
      <c r="H45" s="5"/>
      <c r="I45" s="5"/>
      <c r="J45" s="5"/>
      <c r="K45" s="5"/>
    </row>
    <row r="46" spans="2:12" ht="24.5" thickBot="1" x14ac:dyDescent="0.4">
      <c r="B46" s="988"/>
      <c r="C46" s="91"/>
      <c r="D46" s="40" t="s">
        <v>525</v>
      </c>
      <c r="E46" s="502" t="s">
        <v>1937</v>
      </c>
      <c r="F46" s="5"/>
      <c r="G46" s="5"/>
      <c r="H46" s="5"/>
      <c r="I46" s="5"/>
      <c r="J46" s="5"/>
      <c r="K46" s="5"/>
    </row>
    <row r="47" spans="2:12" ht="15" thickBot="1" x14ac:dyDescent="0.4">
      <c r="B47" s="988"/>
      <c r="C47" s="91"/>
      <c r="D47" s="40" t="s">
        <v>677</v>
      </c>
      <c r="E47" s="502" t="s">
        <v>2056</v>
      </c>
      <c r="F47" s="5"/>
      <c r="G47" s="5"/>
      <c r="H47" s="5"/>
      <c r="I47" s="5"/>
      <c r="J47" s="5"/>
      <c r="K47" s="5"/>
    </row>
    <row r="48" spans="2:12" ht="24.5" thickBot="1" x14ac:dyDescent="0.4">
      <c r="B48" s="988"/>
      <c r="C48" s="91"/>
      <c r="D48" s="40" t="s">
        <v>527</v>
      </c>
      <c r="E48" s="502" t="s">
        <v>2057</v>
      </c>
      <c r="F48" s="5"/>
      <c r="G48" s="5"/>
      <c r="H48" s="5"/>
      <c r="I48" s="5"/>
      <c r="J48" s="5"/>
      <c r="K48" s="5"/>
    </row>
    <row r="49" spans="2:11" ht="29.5" thickBot="1" x14ac:dyDescent="0.4">
      <c r="B49" s="988"/>
      <c r="C49" s="91"/>
      <c r="D49" s="40" t="s">
        <v>529</v>
      </c>
      <c r="E49" s="545" t="s">
        <v>2058</v>
      </c>
      <c r="F49" s="5"/>
      <c r="G49" s="5"/>
      <c r="H49" s="5"/>
      <c r="I49" s="5"/>
      <c r="J49" s="5"/>
      <c r="K49" s="5"/>
    </row>
    <row r="50" spans="2:11" ht="15" thickBot="1" x14ac:dyDescent="0.4">
      <c r="B50" s="988"/>
      <c r="C50" s="91"/>
      <c r="D50" s="40" t="s">
        <v>531</v>
      </c>
      <c r="E50" s="541">
        <v>3138863439</v>
      </c>
      <c r="F50" s="5"/>
      <c r="G50" s="5"/>
      <c r="H50" s="5"/>
      <c r="I50" s="5"/>
      <c r="J50" s="5"/>
      <c r="K50" s="5"/>
    </row>
    <row r="51" spans="2:11" ht="15" thickBot="1" x14ac:dyDescent="0.4">
      <c r="B51" s="989"/>
      <c r="C51" s="2"/>
      <c r="D51" s="40" t="s">
        <v>678</v>
      </c>
      <c r="E51" s="502" t="s">
        <v>2059</v>
      </c>
      <c r="F51" s="5"/>
      <c r="G51" s="5"/>
      <c r="H51" s="5"/>
      <c r="I51" s="5"/>
      <c r="J51" s="5"/>
      <c r="K51" s="5"/>
    </row>
    <row r="52" spans="2:11" ht="15" thickBot="1" x14ac:dyDescent="0.4">
      <c r="B52" s="1"/>
      <c r="C52" s="73"/>
      <c r="D52" s="5"/>
      <c r="E52" s="5"/>
      <c r="F52" s="5"/>
      <c r="G52" s="5"/>
      <c r="H52" s="5"/>
      <c r="I52" s="5"/>
      <c r="J52" s="5"/>
      <c r="K52" s="5"/>
    </row>
    <row r="53" spans="2:11" ht="15" thickBot="1" x14ac:dyDescent="0.4">
      <c r="B53" s="996" t="s">
        <v>679</v>
      </c>
      <c r="C53" s="997"/>
      <c r="D53" s="997"/>
      <c r="E53" s="998"/>
      <c r="F53" s="5"/>
      <c r="G53" s="5"/>
      <c r="H53" s="5"/>
      <c r="I53" s="5"/>
      <c r="J53" s="5"/>
      <c r="K53" s="5"/>
    </row>
    <row r="54" spans="2:11" ht="15" thickBot="1" x14ac:dyDescent="0.4">
      <c r="B54" s="987">
        <v>1</v>
      </c>
      <c r="C54" s="91"/>
      <c r="D54" s="48" t="s">
        <v>676</v>
      </c>
      <c r="E54" s="207" t="s">
        <v>680</v>
      </c>
      <c r="F54" s="5"/>
      <c r="G54" s="5"/>
      <c r="H54" s="5"/>
      <c r="I54" s="5"/>
      <c r="J54" s="5"/>
      <c r="K54" s="5"/>
    </row>
    <row r="55" spans="2:11" ht="15" thickBot="1" x14ac:dyDescent="0.4">
      <c r="B55" s="988"/>
      <c r="C55" s="91"/>
      <c r="D55" s="40" t="s">
        <v>525</v>
      </c>
      <c r="E55" s="207" t="s">
        <v>681</v>
      </c>
      <c r="F55" s="5"/>
      <c r="G55" s="5"/>
      <c r="H55" s="5"/>
      <c r="I55" s="5"/>
      <c r="J55" s="5"/>
      <c r="K55" s="5"/>
    </row>
    <row r="56" spans="2:11" ht="15" thickBot="1" x14ac:dyDescent="0.4">
      <c r="B56" s="988"/>
      <c r="C56" s="91"/>
      <c r="D56" s="40" t="s">
        <v>677</v>
      </c>
      <c r="E56" s="227"/>
      <c r="F56" s="5"/>
      <c r="G56" s="5"/>
      <c r="H56" s="5"/>
      <c r="I56" s="5"/>
      <c r="J56" s="5"/>
      <c r="K56" s="5"/>
    </row>
    <row r="57" spans="2:11" ht="15" thickBot="1" x14ac:dyDescent="0.4">
      <c r="B57" s="988"/>
      <c r="C57" s="91"/>
      <c r="D57" s="40" t="s">
        <v>527</v>
      </c>
      <c r="E57" s="227"/>
      <c r="F57" s="5"/>
      <c r="G57" s="5"/>
      <c r="H57" s="5"/>
      <c r="I57" s="5"/>
      <c r="J57" s="5"/>
      <c r="K57" s="5"/>
    </row>
    <row r="58" spans="2:11" ht="15" thickBot="1" x14ac:dyDescent="0.4">
      <c r="B58" s="988"/>
      <c r="C58" s="91"/>
      <c r="D58" s="40" t="s">
        <v>529</v>
      </c>
      <c r="E58" s="227"/>
      <c r="F58" s="5"/>
      <c r="G58" s="5"/>
      <c r="H58" s="5"/>
      <c r="I58" s="5"/>
      <c r="J58" s="5"/>
      <c r="K58" s="5"/>
    </row>
    <row r="59" spans="2:11" ht="15" thickBot="1" x14ac:dyDescent="0.4">
      <c r="B59" s="988"/>
      <c r="C59" s="91"/>
      <c r="D59" s="40" t="s">
        <v>531</v>
      </c>
      <c r="E59" s="227"/>
      <c r="F59" s="5"/>
      <c r="G59" s="5"/>
      <c r="H59" s="5"/>
      <c r="I59" s="5"/>
      <c r="J59" s="5"/>
      <c r="K59" s="5"/>
    </row>
    <row r="60" spans="2:11" ht="15" thickBot="1" x14ac:dyDescent="0.4">
      <c r="B60" s="989"/>
      <c r="C60" s="2"/>
      <c r="D60" s="40" t="s">
        <v>678</v>
      </c>
      <c r="E60" s="227"/>
      <c r="F60" s="5"/>
      <c r="G60" s="5"/>
      <c r="H60" s="5"/>
      <c r="I60" s="5"/>
      <c r="J60" s="5"/>
      <c r="K60" s="5"/>
    </row>
    <row r="61" spans="2:11" ht="15" thickBot="1" x14ac:dyDescent="0.4">
      <c r="B61" s="1"/>
      <c r="C61" s="73"/>
      <c r="D61" s="5"/>
      <c r="E61" s="5"/>
      <c r="F61" s="5"/>
      <c r="G61" s="5"/>
      <c r="H61" s="5"/>
      <c r="I61" s="5"/>
      <c r="J61" s="5"/>
      <c r="K61" s="5"/>
    </row>
    <row r="62" spans="2:11" ht="15" customHeight="1" thickBot="1" x14ac:dyDescent="0.4">
      <c r="B62" s="119" t="s">
        <v>682</v>
      </c>
      <c r="C62" s="120"/>
      <c r="D62" s="120"/>
      <c r="E62" s="121"/>
      <c r="F62" s="5"/>
      <c r="G62" s="5"/>
      <c r="H62" s="5"/>
      <c r="I62" s="5"/>
      <c r="J62" s="5"/>
      <c r="K62" s="5"/>
    </row>
    <row r="63" spans="2:11" ht="24.5" thickBot="1" x14ac:dyDescent="0.4">
      <c r="B63" s="47" t="s">
        <v>683</v>
      </c>
      <c r="C63" s="40" t="s">
        <v>684</v>
      </c>
      <c r="D63" s="40" t="s">
        <v>685</v>
      </c>
      <c r="E63" s="40" t="s">
        <v>686</v>
      </c>
      <c r="F63" s="5"/>
      <c r="G63" s="5"/>
      <c r="H63" s="5"/>
      <c r="I63" s="5"/>
      <c r="J63" s="5"/>
    </row>
    <row r="64" spans="2:11" ht="60.5" thickBot="1" x14ac:dyDescent="0.4">
      <c r="B64" s="49">
        <v>42401</v>
      </c>
      <c r="C64" s="40">
        <v>0.01</v>
      </c>
      <c r="D64" s="50" t="s">
        <v>1132</v>
      </c>
      <c r="E64" s="40"/>
      <c r="F64" s="5"/>
      <c r="G64" s="5"/>
      <c r="H64" s="5"/>
      <c r="I64" s="5"/>
      <c r="J64" s="5"/>
    </row>
    <row r="65" spans="2:11" ht="15" thickBot="1" x14ac:dyDescent="0.4">
      <c r="B65" s="1"/>
      <c r="C65" s="73"/>
      <c r="D65" s="5"/>
      <c r="E65" s="5"/>
      <c r="F65" s="5"/>
      <c r="G65" s="5"/>
      <c r="H65" s="5"/>
      <c r="I65" s="5"/>
      <c r="J65" s="5"/>
      <c r="K65" s="5"/>
    </row>
    <row r="66" spans="2:11" x14ac:dyDescent="0.35">
      <c r="B66" s="126" t="s">
        <v>593</v>
      </c>
      <c r="C66" s="93"/>
      <c r="D66" s="5"/>
      <c r="E66" s="5"/>
      <c r="F66" s="5"/>
      <c r="G66" s="5"/>
      <c r="H66" s="5"/>
      <c r="I66" s="5"/>
      <c r="J66" s="5"/>
      <c r="K66" s="5"/>
    </row>
    <row r="67" spans="2:11" ht="14.5" customHeight="1" x14ac:dyDescent="0.35">
      <c r="B67" s="1081" t="s">
        <v>1133</v>
      </c>
      <c r="C67" s="1082"/>
      <c r="D67" s="1082"/>
      <c r="E67" s="1082"/>
      <c r="F67" s="1082"/>
      <c r="G67" s="1083"/>
      <c r="H67" s="5"/>
      <c r="I67" s="5"/>
      <c r="J67" s="5"/>
      <c r="K67" s="5"/>
    </row>
    <row r="68" spans="2:11" x14ac:dyDescent="0.35">
      <c r="B68" s="1084"/>
      <c r="C68" s="1085"/>
      <c r="D68" s="1085"/>
      <c r="E68" s="1085"/>
      <c r="F68" s="1085"/>
      <c r="G68" s="1086"/>
      <c r="H68" s="5"/>
      <c r="I68" s="5"/>
      <c r="J68" s="5"/>
      <c r="K68" s="5"/>
    </row>
    <row r="69" spans="2:11" x14ac:dyDescent="0.35">
      <c r="B69" s="153"/>
      <c r="C69" s="154"/>
      <c r="D69" s="154"/>
      <c r="E69" s="154"/>
      <c r="F69" s="154"/>
      <c r="G69" s="155"/>
      <c r="H69" s="5"/>
      <c r="I69" s="5"/>
      <c r="J69" s="5"/>
      <c r="K69" s="5"/>
    </row>
    <row r="70" spans="2:11" ht="15" thickBot="1" x14ac:dyDescent="0.4">
      <c r="B70" s="5"/>
      <c r="D70" s="5"/>
      <c r="E70" s="5"/>
      <c r="F70" s="5"/>
      <c r="G70" s="5"/>
      <c r="H70" s="5"/>
      <c r="I70" s="5"/>
      <c r="J70" s="5"/>
      <c r="K70" s="5"/>
    </row>
    <row r="71" spans="2:11" ht="15" thickBot="1" x14ac:dyDescent="0.4">
      <c r="B71" s="996" t="s">
        <v>1134</v>
      </c>
      <c r="C71" s="997"/>
      <c r="D71" s="998"/>
      <c r="E71" s="5"/>
      <c r="F71" s="5"/>
      <c r="G71" s="5"/>
      <c r="H71" s="5"/>
      <c r="I71" s="5"/>
      <c r="J71" s="5"/>
      <c r="K71" s="5"/>
    </row>
    <row r="72" spans="2:11" ht="84.5" thickBot="1" x14ac:dyDescent="0.4">
      <c r="B72" s="47" t="s">
        <v>689</v>
      </c>
      <c r="C72" s="2"/>
      <c r="D72" s="40" t="s">
        <v>1135</v>
      </c>
      <c r="E72" s="5"/>
      <c r="F72" s="5"/>
      <c r="G72" s="5"/>
      <c r="H72" s="5"/>
      <c r="I72" s="5"/>
      <c r="J72" s="5"/>
      <c r="K72" s="5"/>
    </row>
    <row r="73" spans="2:11" x14ac:dyDescent="0.35">
      <c r="B73" s="987" t="s">
        <v>691</v>
      </c>
      <c r="C73" s="91"/>
      <c r="D73" s="53" t="s">
        <v>692</v>
      </c>
      <c r="E73" s="5"/>
      <c r="F73" s="5"/>
      <c r="G73" s="5"/>
      <c r="H73" s="5"/>
      <c r="I73" s="5"/>
      <c r="J73" s="5"/>
      <c r="K73" s="5"/>
    </row>
    <row r="74" spans="2:11" ht="96" x14ac:dyDescent="0.35">
      <c r="B74" s="988"/>
      <c r="C74" s="91"/>
      <c r="D74" s="46" t="s">
        <v>1136</v>
      </c>
      <c r="E74" s="5"/>
      <c r="F74" s="5"/>
      <c r="G74" s="5"/>
      <c r="H74" s="5"/>
      <c r="I74" s="5"/>
      <c r="J74" s="5"/>
      <c r="K74" s="5"/>
    </row>
    <row r="75" spans="2:11" x14ac:dyDescent="0.35">
      <c r="B75" s="988"/>
      <c r="C75" s="91"/>
      <c r="D75" s="53" t="s">
        <v>695</v>
      </c>
      <c r="E75" s="5"/>
      <c r="F75" s="5"/>
      <c r="G75" s="5"/>
      <c r="H75" s="5"/>
      <c r="I75" s="5"/>
      <c r="J75" s="5"/>
      <c r="K75" s="5"/>
    </row>
    <row r="76" spans="2:11" x14ac:dyDescent="0.35">
      <c r="B76" s="988"/>
      <c r="C76" s="91"/>
      <c r="D76" s="46" t="s">
        <v>697</v>
      </c>
      <c r="E76" s="5"/>
      <c r="F76" s="5"/>
      <c r="G76" s="5"/>
      <c r="H76" s="5"/>
      <c r="I76" s="5"/>
      <c r="J76" s="5"/>
      <c r="K76" s="5"/>
    </row>
    <row r="77" spans="2:11" x14ac:dyDescent="0.35">
      <c r="B77" s="988"/>
      <c r="C77" s="91"/>
      <c r="D77" s="53" t="s">
        <v>923</v>
      </c>
      <c r="E77" s="5"/>
      <c r="F77" s="5"/>
      <c r="G77" s="5"/>
      <c r="H77" s="5"/>
      <c r="I77" s="5"/>
      <c r="J77" s="5"/>
      <c r="K77" s="5"/>
    </row>
    <row r="78" spans="2:11" ht="24.5" thickBot="1" x14ac:dyDescent="0.4">
      <c r="B78" s="989"/>
      <c r="C78" s="2"/>
      <c r="D78" s="40" t="s">
        <v>1137</v>
      </c>
      <c r="E78" s="5"/>
      <c r="F78" s="5"/>
      <c r="G78" s="5"/>
      <c r="H78" s="5"/>
      <c r="I78" s="5"/>
      <c r="J78" s="5"/>
      <c r="K78" s="5"/>
    </row>
    <row r="79" spans="2:11" x14ac:dyDescent="0.35">
      <c r="B79" s="987" t="s">
        <v>704</v>
      </c>
      <c r="C79" s="96"/>
      <c r="D79" s="987"/>
      <c r="E79" s="5"/>
      <c r="F79" s="5"/>
      <c r="G79" s="5"/>
      <c r="H79" s="5"/>
      <c r="I79" s="5"/>
      <c r="J79" s="5"/>
      <c r="K79" s="5"/>
    </row>
    <row r="80" spans="2:11" ht="15" thickBot="1" x14ac:dyDescent="0.4">
      <c r="B80" s="989"/>
      <c r="C80" s="97"/>
      <c r="D80" s="989"/>
      <c r="E80" s="5"/>
      <c r="F80" s="5"/>
      <c r="G80" s="5"/>
      <c r="H80" s="5"/>
      <c r="I80" s="5"/>
      <c r="J80" s="5"/>
      <c r="K80" s="5"/>
    </row>
    <row r="81" spans="2:11" ht="84" x14ac:dyDescent="0.35">
      <c r="B81" s="987" t="s">
        <v>705</v>
      </c>
      <c r="C81" s="91"/>
      <c r="D81" s="46" t="s">
        <v>1025</v>
      </c>
      <c r="E81" s="5"/>
      <c r="F81" s="5"/>
      <c r="G81" s="5"/>
      <c r="H81" s="5"/>
      <c r="I81" s="5"/>
      <c r="J81" s="5"/>
      <c r="K81" s="5"/>
    </row>
    <row r="82" spans="2:11" ht="120" x14ac:dyDescent="0.35">
      <c r="B82" s="988"/>
      <c r="C82" s="91"/>
      <c r="D82" s="46" t="s">
        <v>1026</v>
      </c>
      <c r="E82" s="5"/>
      <c r="F82" s="5"/>
      <c r="G82" s="5"/>
      <c r="H82" s="5"/>
      <c r="I82" s="5"/>
      <c r="J82" s="5"/>
      <c r="K82" s="5"/>
    </row>
    <row r="83" spans="2:11" ht="60" x14ac:dyDescent="0.35">
      <c r="B83" s="988"/>
      <c r="C83" s="91"/>
      <c r="D83" s="46" t="s">
        <v>1028</v>
      </c>
      <c r="E83" s="5"/>
      <c r="F83" s="5"/>
      <c r="G83" s="5"/>
      <c r="H83" s="5"/>
      <c r="I83" s="5"/>
      <c r="J83" s="5"/>
      <c r="K83" s="5"/>
    </row>
    <row r="84" spans="2:11" ht="24" x14ac:dyDescent="0.35">
      <c r="B84" s="988"/>
      <c r="C84" s="91"/>
      <c r="D84" s="46" t="s">
        <v>1138</v>
      </c>
      <c r="E84" s="5"/>
      <c r="F84" s="5"/>
      <c r="G84" s="5"/>
      <c r="H84" s="5"/>
      <c r="I84" s="5"/>
      <c r="J84" s="5"/>
      <c r="K84" s="5"/>
    </row>
    <row r="85" spans="2:11" ht="156.5" thickBot="1" x14ac:dyDescent="0.4">
      <c r="B85" s="989"/>
      <c r="C85" s="2"/>
      <c r="D85" s="40" t="s">
        <v>1139</v>
      </c>
      <c r="E85" s="5"/>
      <c r="F85" s="5"/>
      <c r="G85" s="5"/>
      <c r="H85" s="5"/>
      <c r="I85" s="5"/>
      <c r="J85" s="5"/>
      <c r="K85" s="5"/>
    </row>
    <row r="86" spans="2:11" ht="24" x14ac:dyDescent="0.35">
      <c r="B86" s="987" t="s">
        <v>722</v>
      </c>
      <c r="C86" s="91"/>
      <c r="D86" s="53" t="s">
        <v>1140</v>
      </c>
      <c r="E86" s="5"/>
      <c r="F86" s="5"/>
      <c r="G86" s="5"/>
      <c r="H86" s="5"/>
      <c r="I86" s="5"/>
      <c r="J86" s="5"/>
      <c r="K86" s="5"/>
    </row>
    <row r="87" spans="2:11" x14ac:dyDescent="0.35">
      <c r="B87" s="988"/>
      <c r="C87" s="91"/>
      <c r="D87" s="16"/>
      <c r="E87" s="5"/>
      <c r="F87" s="5"/>
      <c r="G87" s="5"/>
      <c r="H87" s="5"/>
      <c r="I87" s="5"/>
      <c r="J87" s="5"/>
      <c r="K87" s="5"/>
    </row>
    <row r="88" spans="2:11" x14ac:dyDescent="0.35">
      <c r="B88" s="988"/>
      <c r="C88" s="91"/>
      <c r="D88" s="46" t="s">
        <v>723</v>
      </c>
      <c r="E88" s="5"/>
      <c r="F88" s="5"/>
      <c r="G88" s="5"/>
      <c r="H88" s="5"/>
      <c r="I88" s="5"/>
      <c r="J88" s="5"/>
      <c r="K88" s="5"/>
    </row>
    <row r="89" spans="2:11" ht="25" x14ac:dyDescent="0.35">
      <c r="B89" s="988"/>
      <c r="C89" s="91"/>
      <c r="D89" s="46" t="s">
        <v>1141</v>
      </c>
      <c r="E89" s="5"/>
      <c r="F89" s="5"/>
      <c r="G89" s="5"/>
      <c r="H89" s="5"/>
      <c r="I89" s="5"/>
      <c r="J89" s="5"/>
      <c r="K89" s="5"/>
    </row>
    <row r="90" spans="2:11" ht="25" x14ac:dyDescent="0.35">
      <c r="B90" s="988"/>
      <c r="C90" s="91"/>
      <c r="D90" s="46" t="s">
        <v>1142</v>
      </c>
      <c r="E90" s="5"/>
      <c r="F90" s="5"/>
      <c r="G90" s="5"/>
      <c r="H90" s="5"/>
      <c r="I90" s="5"/>
      <c r="J90" s="5"/>
      <c r="K90" s="5"/>
    </row>
    <row r="91" spans="2:11" ht="37" x14ac:dyDescent="0.35">
      <c r="B91" s="988"/>
      <c r="C91" s="91"/>
      <c r="D91" s="46" t="s">
        <v>1143</v>
      </c>
      <c r="E91" s="5"/>
      <c r="F91" s="5"/>
      <c r="G91" s="5"/>
      <c r="H91" s="5"/>
      <c r="I91" s="5"/>
      <c r="J91" s="5"/>
      <c r="K91" s="5"/>
    </row>
    <row r="92" spans="2:11" x14ac:dyDescent="0.35">
      <c r="B92" s="988"/>
      <c r="C92" s="91"/>
      <c r="D92" s="53" t="s">
        <v>866</v>
      </c>
      <c r="E92" s="5"/>
      <c r="F92" s="5"/>
      <c r="G92" s="5"/>
      <c r="H92" s="5"/>
      <c r="I92" s="5"/>
      <c r="J92" s="5"/>
      <c r="K92" s="5"/>
    </row>
    <row r="93" spans="2:11" ht="24" x14ac:dyDescent="0.35">
      <c r="B93" s="988"/>
      <c r="C93" s="91"/>
      <c r="D93" s="53" t="s">
        <v>1144</v>
      </c>
      <c r="E93" s="5"/>
      <c r="F93" s="5"/>
      <c r="G93" s="5"/>
      <c r="H93" s="5"/>
      <c r="I93" s="5"/>
      <c r="J93" s="5"/>
      <c r="K93" s="5"/>
    </row>
    <row r="94" spans="2:11" x14ac:dyDescent="0.35">
      <c r="B94" s="988"/>
      <c r="C94" s="91"/>
      <c r="D94" s="16"/>
      <c r="E94" s="5"/>
      <c r="F94" s="5"/>
      <c r="G94" s="5"/>
      <c r="H94" s="5"/>
      <c r="I94" s="5"/>
      <c r="J94" s="5"/>
      <c r="K94" s="5"/>
    </row>
    <row r="95" spans="2:11" x14ac:dyDescent="0.35">
      <c r="B95" s="988"/>
      <c r="C95" s="91"/>
      <c r="D95" s="46" t="s">
        <v>723</v>
      </c>
      <c r="E95" s="5"/>
      <c r="F95" s="5"/>
      <c r="G95" s="5"/>
      <c r="H95" s="5"/>
      <c r="I95" s="5"/>
      <c r="J95" s="5"/>
      <c r="K95" s="5"/>
    </row>
    <row r="96" spans="2:11" ht="37" x14ac:dyDescent="0.35">
      <c r="B96" s="988"/>
      <c r="C96" s="91"/>
      <c r="D96" s="46" t="s">
        <v>1145</v>
      </c>
      <c r="E96" s="5"/>
      <c r="F96" s="5"/>
      <c r="G96" s="5"/>
      <c r="H96" s="5"/>
      <c r="I96" s="5"/>
      <c r="J96" s="5"/>
      <c r="K96" s="5"/>
    </row>
    <row r="97" spans="2:11" ht="37.5" thickBot="1" x14ac:dyDescent="0.4">
      <c r="B97" s="989"/>
      <c r="C97" s="2"/>
      <c r="D97" s="40" t="s">
        <v>1146</v>
      </c>
      <c r="E97" s="5"/>
      <c r="F97" s="5"/>
      <c r="G97" s="5"/>
      <c r="H97" s="5"/>
      <c r="I97" s="5"/>
      <c r="J97" s="5"/>
      <c r="K97" s="5"/>
    </row>
    <row r="98" spans="2:11" x14ac:dyDescent="0.35">
      <c r="B98" s="5"/>
      <c r="D98" s="5"/>
      <c r="E98" s="5"/>
      <c r="F98" s="5"/>
      <c r="G98" s="5"/>
      <c r="H98" s="5"/>
      <c r="I98" s="5"/>
      <c r="J98" s="5"/>
      <c r="K98" s="5"/>
    </row>
    <row r="99" spans="2:11" x14ac:dyDescent="0.35">
      <c r="B99" s="5"/>
      <c r="D99" s="5"/>
      <c r="E99" s="5"/>
      <c r="F99" s="5"/>
      <c r="G99" s="5"/>
      <c r="H99" s="5"/>
      <c r="I99" s="5"/>
      <c r="J99" s="5"/>
      <c r="K99" s="5"/>
    </row>
    <row r="100" spans="2:11" x14ac:dyDescent="0.35">
      <c r="B100" s="5"/>
      <c r="D100" s="5"/>
      <c r="E100" s="5"/>
      <c r="F100" s="5"/>
      <c r="G100" s="5"/>
      <c r="H100" s="5"/>
      <c r="I100" s="5"/>
      <c r="J100" s="5"/>
      <c r="K100" s="5"/>
    </row>
    <row r="101" spans="2:11" x14ac:dyDescent="0.35">
      <c r="B101" s="5"/>
      <c r="D101" s="5"/>
      <c r="E101" s="5"/>
      <c r="F101" s="5"/>
      <c r="G101" s="5"/>
      <c r="H101" s="5"/>
      <c r="I101" s="5"/>
      <c r="J101" s="5"/>
      <c r="K101" s="5"/>
    </row>
    <row r="102" spans="2:11" x14ac:dyDescent="0.35">
      <c r="B102" s="5"/>
      <c r="D102" s="5"/>
      <c r="E102" s="5"/>
      <c r="F102" s="5"/>
      <c r="G102" s="5"/>
      <c r="H102" s="5"/>
      <c r="I102" s="5"/>
      <c r="J102" s="5"/>
      <c r="K102" s="5"/>
    </row>
    <row r="103" spans="2:11" x14ac:dyDescent="0.35">
      <c r="B103" s="5"/>
      <c r="D103" s="5"/>
      <c r="E103" s="5"/>
      <c r="F103" s="5"/>
      <c r="G103" s="5"/>
      <c r="H103" s="5"/>
      <c r="I103" s="5"/>
      <c r="J103" s="5"/>
      <c r="K103" s="5"/>
    </row>
    <row r="104" spans="2:11" x14ac:dyDescent="0.35">
      <c r="B104" s="5"/>
      <c r="D104" s="5"/>
      <c r="E104" s="5"/>
      <c r="F104" s="5"/>
      <c r="G104" s="5"/>
      <c r="H104" s="5"/>
      <c r="I104" s="5"/>
      <c r="J104" s="5"/>
      <c r="K104" s="5"/>
    </row>
    <row r="105" spans="2:11" x14ac:dyDescent="0.35">
      <c r="B105" s="5"/>
      <c r="D105" s="5"/>
      <c r="E105" s="5"/>
      <c r="F105" s="5"/>
      <c r="G105" s="5"/>
      <c r="H105" s="5"/>
      <c r="I105" s="5"/>
      <c r="J105" s="5"/>
      <c r="K105" s="5"/>
    </row>
    <row r="106" spans="2:11" x14ac:dyDescent="0.35">
      <c r="B106" s="5"/>
      <c r="D106" s="5"/>
      <c r="E106" s="5"/>
      <c r="F106" s="5"/>
      <c r="G106" s="5"/>
      <c r="H106" s="5"/>
      <c r="I106" s="5"/>
      <c r="J106" s="5"/>
      <c r="K106" s="5"/>
    </row>
    <row r="107" spans="2:11" x14ac:dyDescent="0.35">
      <c r="B107" s="5"/>
      <c r="D107" s="5"/>
      <c r="E107" s="5"/>
      <c r="F107" s="5"/>
      <c r="G107" s="5"/>
      <c r="H107" s="5"/>
      <c r="I107" s="5"/>
      <c r="J107" s="5"/>
      <c r="K107" s="5"/>
    </row>
    <row r="108" spans="2:11" x14ac:dyDescent="0.35">
      <c r="B108" s="5"/>
      <c r="D108" s="5"/>
      <c r="E108" s="5"/>
      <c r="F108" s="5"/>
      <c r="G108" s="5"/>
      <c r="H108" s="5"/>
      <c r="I108" s="5"/>
      <c r="J108" s="5"/>
      <c r="K108" s="5"/>
    </row>
    <row r="109" spans="2:11" x14ac:dyDescent="0.35">
      <c r="B109" s="5"/>
      <c r="D109" s="5"/>
      <c r="E109" s="5"/>
      <c r="F109" s="5"/>
      <c r="G109" s="5"/>
      <c r="H109" s="5"/>
      <c r="I109" s="5"/>
      <c r="J109" s="5"/>
      <c r="K109" s="5"/>
    </row>
    <row r="110" spans="2:11" x14ac:dyDescent="0.35">
      <c r="B110" s="5"/>
      <c r="D110" s="5"/>
      <c r="E110" s="5"/>
      <c r="F110" s="5"/>
      <c r="G110" s="5"/>
      <c r="H110" s="5"/>
      <c r="I110" s="5"/>
      <c r="J110" s="5"/>
      <c r="K110" s="5"/>
    </row>
    <row r="111" spans="2:11" x14ac:dyDescent="0.35">
      <c r="B111" s="5"/>
      <c r="D111" s="5"/>
      <c r="E111" s="5"/>
      <c r="F111" s="5"/>
      <c r="G111" s="5"/>
      <c r="H111" s="5"/>
      <c r="I111" s="5"/>
      <c r="J111" s="5"/>
      <c r="K111" s="5"/>
    </row>
    <row r="112" spans="2:11" x14ac:dyDescent="0.35">
      <c r="B112" s="5"/>
      <c r="D112" s="5"/>
      <c r="E112" s="5"/>
      <c r="F112" s="5"/>
      <c r="G112" s="5"/>
      <c r="H112" s="5"/>
      <c r="I112" s="5"/>
      <c r="J112" s="5"/>
      <c r="K112" s="5"/>
    </row>
    <row r="113" spans="2:11" x14ac:dyDescent="0.35">
      <c r="B113" s="5"/>
      <c r="D113" s="5"/>
      <c r="E113" s="5"/>
      <c r="F113" s="5"/>
      <c r="G113" s="5"/>
      <c r="H113" s="5"/>
      <c r="I113" s="5"/>
      <c r="J113" s="5"/>
      <c r="K113" s="5"/>
    </row>
    <row r="114" spans="2:11" x14ac:dyDescent="0.35">
      <c r="B114" s="5"/>
      <c r="D114" s="5"/>
      <c r="E114" s="5"/>
      <c r="F114" s="5"/>
      <c r="G114" s="5"/>
      <c r="H114" s="5"/>
      <c r="I114" s="5"/>
      <c r="J114" s="5"/>
      <c r="K114" s="5"/>
    </row>
    <row r="115" spans="2:11" x14ac:dyDescent="0.35">
      <c r="B115" s="5"/>
      <c r="D115" s="5"/>
      <c r="E115" s="5"/>
      <c r="F115" s="5"/>
      <c r="G115" s="5"/>
      <c r="H115" s="5"/>
      <c r="I115" s="5"/>
      <c r="J115" s="5"/>
      <c r="K115" s="5"/>
    </row>
    <row r="116" spans="2:11" x14ac:dyDescent="0.35">
      <c r="B116" s="5"/>
      <c r="D116" s="5"/>
      <c r="E116" s="5"/>
      <c r="F116" s="5"/>
      <c r="G116" s="5"/>
      <c r="H116" s="5"/>
      <c r="I116" s="5"/>
      <c r="J116" s="5"/>
      <c r="K116" s="5"/>
    </row>
    <row r="117" spans="2:11" x14ac:dyDescent="0.35">
      <c r="B117" s="5"/>
      <c r="D117" s="5"/>
      <c r="E117" s="5"/>
      <c r="F117" s="5"/>
      <c r="G117" s="5"/>
      <c r="H117" s="5"/>
      <c r="I117" s="5"/>
      <c r="J117" s="5"/>
      <c r="K117" s="5"/>
    </row>
    <row r="118" spans="2:11" x14ac:dyDescent="0.35">
      <c r="B118" s="5"/>
      <c r="D118" s="5"/>
      <c r="E118" s="5"/>
      <c r="F118" s="5"/>
      <c r="G118" s="5"/>
      <c r="H118" s="5"/>
      <c r="I118" s="5"/>
      <c r="J118" s="5"/>
      <c r="K118" s="5"/>
    </row>
    <row r="119" spans="2:11" x14ac:dyDescent="0.35">
      <c r="B119" s="5"/>
      <c r="D119" s="5"/>
      <c r="E119" s="5"/>
      <c r="F119" s="5"/>
      <c r="G119" s="5"/>
      <c r="H119" s="5"/>
      <c r="I119" s="5"/>
      <c r="J119" s="5"/>
      <c r="K119" s="5"/>
    </row>
    <row r="120" spans="2:11" x14ac:dyDescent="0.35">
      <c r="B120" s="5"/>
      <c r="D120" s="5"/>
      <c r="E120" s="5"/>
      <c r="F120" s="5"/>
      <c r="G120" s="5"/>
      <c r="H120" s="5"/>
      <c r="I120" s="5"/>
      <c r="J120" s="5"/>
      <c r="K120" s="5"/>
    </row>
    <row r="121" spans="2:11" x14ac:dyDescent="0.35">
      <c r="B121" s="5"/>
      <c r="D121" s="5"/>
      <c r="E121" s="5"/>
      <c r="F121" s="5"/>
      <c r="G121" s="5"/>
      <c r="H121" s="5"/>
      <c r="I121" s="5"/>
      <c r="J121" s="5"/>
      <c r="K121" s="5"/>
    </row>
    <row r="122" spans="2:11" x14ac:dyDescent="0.35">
      <c r="B122" s="5"/>
      <c r="D122" s="5"/>
      <c r="E122" s="5"/>
      <c r="F122" s="5"/>
      <c r="G122" s="5"/>
      <c r="H122" s="5"/>
      <c r="I122" s="5"/>
      <c r="J122" s="5"/>
      <c r="K122" s="5"/>
    </row>
    <row r="123" spans="2:11" x14ac:dyDescent="0.35">
      <c r="B123" s="5"/>
      <c r="D123" s="5"/>
      <c r="E123" s="5"/>
      <c r="F123" s="5"/>
      <c r="G123" s="5"/>
      <c r="H123" s="5"/>
      <c r="I123" s="5"/>
      <c r="J123" s="5"/>
      <c r="K123" s="5"/>
    </row>
    <row r="124" spans="2:11" x14ac:dyDescent="0.35">
      <c r="B124" s="5"/>
      <c r="D124" s="5"/>
      <c r="E124" s="5"/>
      <c r="F124" s="5"/>
      <c r="G124" s="5"/>
      <c r="H124" s="5"/>
      <c r="I124" s="5"/>
      <c r="J124" s="5"/>
      <c r="K124" s="5"/>
    </row>
    <row r="125" spans="2:11" x14ac:dyDescent="0.35">
      <c r="B125" s="5"/>
      <c r="D125" s="5"/>
      <c r="E125" s="5"/>
      <c r="F125" s="5"/>
      <c r="G125" s="5"/>
      <c r="H125" s="5"/>
      <c r="I125" s="5"/>
      <c r="J125" s="5"/>
      <c r="K125" s="5"/>
    </row>
    <row r="126" spans="2:11" x14ac:dyDescent="0.35">
      <c r="B126" s="5"/>
      <c r="D126" s="5"/>
      <c r="E126" s="5"/>
      <c r="F126" s="5"/>
      <c r="G126" s="5"/>
      <c r="H126" s="5"/>
      <c r="I126" s="5"/>
      <c r="J126" s="5"/>
      <c r="K126" s="5"/>
    </row>
    <row r="127" spans="2:11" x14ac:dyDescent="0.35">
      <c r="B127" s="5"/>
      <c r="D127" s="5"/>
      <c r="E127" s="5"/>
      <c r="F127" s="5"/>
      <c r="G127" s="5"/>
      <c r="H127" s="5"/>
      <c r="I127" s="5"/>
      <c r="J127" s="5"/>
      <c r="K127" s="5"/>
    </row>
    <row r="128" spans="2:11" x14ac:dyDescent="0.35">
      <c r="B128" s="5"/>
      <c r="D128" s="5"/>
      <c r="E128" s="5"/>
      <c r="F128" s="5"/>
      <c r="G128" s="5"/>
      <c r="H128" s="5"/>
      <c r="I128" s="5"/>
      <c r="J128" s="5"/>
      <c r="K128" s="5"/>
    </row>
    <row r="129" spans="2:11" x14ac:dyDescent="0.35">
      <c r="B129" s="5"/>
      <c r="D129" s="5"/>
      <c r="E129" s="5"/>
      <c r="F129" s="5"/>
      <c r="G129" s="5"/>
      <c r="H129" s="5"/>
      <c r="I129" s="5"/>
      <c r="J129" s="5"/>
      <c r="K129" s="5"/>
    </row>
    <row r="130" spans="2:11" x14ac:dyDescent="0.35">
      <c r="B130" s="5"/>
      <c r="D130" s="5"/>
      <c r="E130" s="5"/>
      <c r="F130" s="5"/>
      <c r="G130" s="5"/>
      <c r="H130" s="5"/>
      <c r="I130" s="5"/>
      <c r="J130" s="5"/>
      <c r="K130" s="5"/>
    </row>
    <row r="131" spans="2:11" x14ac:dyDescent="0.35">
      <c r="B131" s="5"/>
      <c r="D131" s="5"/>
      <c r="E131" s="5"/>
      <c r="F131" s="5"/>
      <c r="G131" s="5"/>
      <c r="H131" s="5"/>
      <c r="I131" s="5"/>
      <c r="J131" s="5"/>
      <c r="K131" s="5"/>
    </row>
    <row r="132" spans="2:11" x14ac:dyDescent="0.35">
      <c r="B132" s="5"/>
      <c r="D132" s="5"/>
      <c r="E132" s="5"/>
      <c r="F132" s="5"/>
      <c r="G132" s="5"/>
      <c r="H132" s="5"/>
      <c r="I132" s="5"/>
      <c r="J132" s="5"/>
      <c r="K132" s="5"/>
    </row>
    <row r="133" spans="2:11" x14ac:dyDescent="0.35">
      <c r="B133" s="5"/>
      <c r="D133" s="5"/>
      <c r="E133" s="5"/>
      <c r="F133" s="5"/>
      <c r="G133" s="5"/>
      <c r="H133" s="5"/>
      <c r="I133" s="5"/>
      <c r="J133" s="5"/>
      <c r="K133" s="5"/>
    </row>
    <row r="134" spans="2:11" x14ac:dyDescent="0.35">
      <c r="B134" s="5"/>
      <c r="D134" s="5"/>
      <c r="E134" s="5"/>
      <c r="F134" s="5"/>
      <c r="G134" s="5"/>
      <c r="H134" s="5"/>
      <c r="I134" s="5"/>
      <c r="J134" s="5"/>
      <c r="K134" s="5"/>
    </row>
    <row r="135" spans="2:11" x14ac:dyDescent="0.35">
      <c r="B135" s="5"/>
      <c r="D135" s="5"/>
      <c r="E135" s="5"/>
      <c r="F135" s="5"/>
      <c r="G135" s="5"/>
      <c r="H135" s="5"/>
      <c r="I135" s="5"/>
      <c r="J135" s="5"/>
      <c r="K135" s="5"/>
    </row>
    <row r="136" spans="2:11" x14ac:dyDescent="0.35">
      <c r="B136" s="5"/>
      <c r="D136" s="5"/>
      <c r="E136" s="5"/>
      <c r="F136" s="5"/>
      <c r="G136" s="5"/>
      <c r="H136" s="5"/>
      <c r="I136" s="5"/>
      <c r="J136" s="5"/>
      <c r="K136" s="5"/>
    </row>
    <row r="137" spans="2:11" x14ac:dyDescent="0.35">
      <c r="B137" s="5"/>
      <c r="D137" s="5"/>
      <c r="E137" s="5"/>
      <c r="F137" s="5"/>
      <c r="G137" s="5"/>
      <c r="H137" s="5"/>
      <c r="I137" s="5"/>
      <c r="J137" s="5"/>
      <c r="K137" s="5"/>
    </row>
    <row r="138" spans="2:11" x14ac:dyDescent="0.35">
      <c r="B138" s="5"/>
      <c r="D138" s="5"/>
      <c r="E138" s="5"/>
      <c r="F138" s="5"/>
      <c r="G138" s="5"/>
      <c r="H138" s="5"/>
      <c r="I138" s="5"/>
      <c r="J138" s="5"/>
      <c r="K138" s="5"/>
    </row>
    <row r="139" spans="2:11" x14ac:dyDescent="0.35">
      <c r="B139" s="5"/>
      <c r="D139" s="5"/>
      <c r="E139" s="5"/>
      <c r="F139" s="5"/>
      <c r="G139" s="5"/>
      <c r="H139" s="5"/>
      <c r="I139" s="5"/>
      <c r="J139" s="5"/>
      <c r="K139" s="5"/>
    </row>
    <row r="140" spans="2:11" x14ac:dyDescent="0.35">
      <c r="B140" s="5"/>
      <c r="D140" s="5"/>
      <c r="E140" s="5"/>
      <c r="F140" s="5"/>
      <c r="G140" s="5"/>
      <c r="H140" s="5"/>
      <c r="I140" s="5"/>
      <c r="J140" s="5"/>
      <c r="K140" s="5"/>
    </row>
    <row r="141" spans="2:11" x14ac:dyDescent="0.35">
      <c r="B141" s="5"/>
      <c r="D141" s="5"/>
      <c r="E141" s="5"/>
      <c r="F141" s="5"/>
      <c r="G141" s="5"/>
      <c r="H141" s="5"/>
      <c r="I141" s="5"/>
      <c r="J141" s="5"/>
      <c r="K141" s="5"/>
    </row>
    <row r="142" spans="2:11" x14ac:dyDescent="0.35">
      <c r="B142" s="5"/>
      <c r="D142" s="5"/>
      <c r="E142" s="5"/>
      <c r="F142" s="5"/>
      <c r="G142" s="5"/>
      <c r="H142" s="5"/>
      <c r="I142" s="5"/>
      <c r="J142" s="5"/>
      <c r="K142" s="5"/>
    </row>
    <row r="143" spans="2:11" x14ac:dyDescent="0.35">
      <c r="B143" s="5"/>
      <c r="D143" s="5"/>
      <c r="E143" s="5"/>
      <c r="F143" s="5"/>
      <c r="G143" s="5"/>
      <c r="H143" s="5"/>
      <c r="I143" s="5"/>
      <c r="J143" s="5"/>
      <c r="K143" s="5"/>
    </row>
    <row r="144" spans="2:11" x14ac:dyDescent="0.35">
      <c r="B144" s="5"/>
      <c r="D144" s="5"/>
      <c r="E144" s="5"/>
      <c r="F144" s="5"/>
      <c r="G144" s="5"/>
      <c r="H144" s="5"/>
      <c r="I144" s="5"/>
      <c r="J144" s="5"/>
      <c r="K144" s="5"/>
    </row>
    <row r="145" spans="2:11" x14ac:dyDescent="0.35">
      <c r="B145" s="5"/>
      <c r="D145" s="5"/>
      <c r="E145" s="5"/>
      <c r="F145" s="5"/>
      <c r="G145" s="5"/>
      <c r="H145" s="5"/>
      <c r="I145" s="5"/>
      <c r="J145" s="5"/>
      <c r="K145" s="5"/>
    </row>
    <row r="146" spans="2:11" x14ac:dyDescent="0.35">
      <c r="B146" s="5"/>
      <c r="D146" s="5"/>
      <c r="E146" s="5"/>
      <c r="F146" s="5"/>
      <c r="G146" s="5"/>
      <c r="H146" s="5"/>
      <c r="I146" s="5"/>
      <c r="J146" s="5"/>
      <c r="K146" s="5"/>
    </row>
    <row r="147" spans="2:11" x14ac:dyDescent="0.35">
      <c r="B147" s="5"/>
      <c r="D147" s="5"/>
      <c r="E147" s="5"/>
      <c r="F147" s="5"/>
      <c r="G147" s="5"/>
      <c r="H147" s="5"/>
      <c r="I147" s="5"/>
      <c r="J147" s="5"/>
      <c r="K147" s="5"/>
    </row>
    <row r="148" spans="2:11" x14ac:dyDescent="0.35">
      <c r="B148" s="5"/>
      <c r="D148" s="5"/>
      <c r="E148" s="5"/>
      <c r="F148" s="5"/>
      <c r="G148" s="5"/>
      <c r="H148" s="5"/>
      <c r="I148" s="5"/>
      <c r="J148" s="5"/>
      <c r="K148" s="5"/>
    </row>
    <row r="149" spans="2:11" x14ac:dyDescent="0.35">
      <c r="B149" s="5"/>
      <c r="D149" s="5"/>
      <c r="E149" s="5"/>
      <c r="F149" s="5"/>
      <c r="G149" s="5"/>
      <c r="H149" s="5"/>
      <c r="I149" s="5"/>
      <c r="J149" s="5"/>
      <c r="K149" s="5"/>
    </row>
    <row r="150" spans="2:11" x14ac:dyDescent="0.35">
      <c r="B150" s="5"/>
      <c r="D150" s="5"/>
      <c r="E150" s="5"/>
      <c r="F150" s="5"/>
      <c r="G150" s="5"/>
      <c r="H150" s="5"/>
      <c r="I150" s="5"/>
      <c r="J150" s="5"/>
      <c r="K150" s="5"/>
    </row>
    <row r="151" spans="2:11" x14ac:dyDescent="0.35">
      <c r="B151" s="5"/>
      <c r="D151" s="5"/>
      <c r="E151" s="5"/>
      <c r="F151" s="5"/>
      <c r="G151" s="5"/>
      <c r="H151" s="5"/>
      <c r="I151" s="5"/>
      <c r="J151" s="5"/>
      <c r="K151" s="5"/>
    </row>
    <row r="152" spans="2:11" x14ac:dyDescent="0.35">
      <c r="B152" s="5"/>
      <c r="D152" s="5"/>
      <c r="E152" s="5"/>
      <c r="F152" s="5"/>
      <c r="G152" s="5"/>
      <c r="H152" s="5"/>
      <c r="I152" s="5"/>
      <c r="J152" s="5"/>
      <c r="K152" s="5"/>
    </row>
    <row r="153" spans="2:11" x14ac:dyDescent="0.35">
      <c r="B153" s="5"/>
      <c r="D153" s="5"/>
      <c r="E153" s="5"/>
      <c r="F153" s="5"/>
      <c r="G153" s="5"/>
      <c r="H153" s="5"/>
      <c r="I153" s="5"/>
      <c r="J153" s="5"/>
      <c r="K153" s="5"/>
    </row>
    <row r="154" spans="2:11" x14ac:dyDescent="0.35">
      <c r="B154" s="5"/>
      <c r="D154" s="5"/>
      <c r="E154" s="5"/>
      <c r="F154" s="5"/>
      <c r="G154" s="5"/>
      <c r="H154" s="5"/>
      <c r="I154" s="5"/>
      <c r="J154" s="5"/>
      <c r="K154" s="5"/>
    </row>
    <row r="155" spans="2:11" x14ac:dyDescent="0.35">
      <c r="B155" s="5"/>
      <c r="D155" s="5"/>
      <c r="E155" s="5"/>
      <c r="F155" s="5"/>
      <c r="G155" s="5"/>
      <c r="H155" s="5"/>
      <c r="I155" s="5"/>
      <c r="J155" s="5"/>
      <c r="K155" s="5"/>
    </row>
    <row r="156" spans="2:11" x14ac:dyDescent="0.35">
      <c r="B156" s="5"/>
      <c r="D156" s="5"/>
      <c r="E156" s="5"/>
      <c r="F156" s="5"/>
      <c r="G156" s="5"/>
      <c r="H156" s="5"/>
      <c r="I156" s="5"/>
      <c r="J156" s="5"/>
      <c r="K156" s="5"/>
    </row>
    <row r="157" spans="2:11" x14ac:dyDescent="0.35">
      <c r="B157" s="5"/>
      <c r="D157" s="5"/>
      <c r="E157" s="5"/>
      <c r="F157" s="5"/>
      <c r="G157" s="5"/>
      <c r="H157" s="5"/>
      <c r="I157" s="5"/>
      <c r="J157" s="5"/>
      <c r="K157" s="5"/>
    </row>
    <row r="158" spans="2:11" x14ac:dyDescent="0.35">
      <c r="B158" s="5"/>
      <c r="D158" s="5"/>
      <c r="E158" s="5"/>
      <c r="F158" s="5"/>
      <c r="G158" s="5"/>
      <c r="H158" s="5"/>
      <c r="I158" s="5"/>
      <c r="J158" s="5"/>
      <c r="K158" s="5"/>
    </row>
    <row r="159" spans="2:11" x14ac:dyDescent="0.35">
      <c r="B159" s="5"/>
      <c r="D159" s="5"/>
      <c r="E159" s="5"/>
      <c r="F159" s="5"/>
      <c r="G159" s="5"/>
      <c r="H159" s="5"/>
      <c r="I159" s="5"/>
      <c r="J159" s="5"/>
      <c r="K159" s="5"/>
    </row>
    <row r="160" spans="2:11" x14ac:dyDescent="0.35">
      <c r="B160" s="5"/>
      <c r="D160" s="5"/>
      <c r="E160" s="5"/>
      <c r="F160" s="5"/>
      <c r="G160" s="5"/>
      <c r="H160" s="5"/>
      <c r="I160" s="5"/>
      <c r="J160" s="5"/>
      <c r="K160" s="5"/>
    </row>
    <row r="161" spans="2:11" x14ac:dyDescent="0.35">
      <c r="B161" s="5"/>
      <c r="D161" s="5"/>
      <c r="E161" s="5"/>
      <c r="F161" s="5"/>
      <c r="G161" s="5"/>
      <c r="H161" s="5"/>
      <c r="I161" s="5"/>
      <c r="J161" s="5"/>
      <c r="K161" s="5"/>
    </row>
    <row r="162" spans="2:11" x14ac:dyDescent="0.35">
      <c r="B162" s="5"/>
      <c r="D162" s="5"/>
      <c r="E162" s="5"/>
      <c r="F162" s="5"/>
      <c r="G162" s="5"/>
      <c r="H162" s="5"/>
      <c r="I162" s="5"/>
      <c r="J162" s="5"/>
      <c r="K162" s="5"/>
    </row>
    <row r="163" spans="2:11" x14ac:dyDescent="0.35">
      <c r="B163" s="5"/>
      <c r="D163" s="5"/>
      <c r="E163" s="5"/>
      <c r="F163" s="5"/>
      <c r="G163" s="5"/>
      <c r="H163" s="5"/>
      <c r="I163" s="5"/>
      <c r="J163" s="5"/>
      <c r="K163" s="5"/>
    </row>
    <row r="164" spans="2:11" x14ac:dyDescent="0.35">
      <c r="B164" s="5"/>
      <c r="D164" s="5"/>
      <c r="E164" s="5"/>
      <c r="F164" s="5"/>
      <c r="G164" s="5"/>
      <c r="H164" s="5"/>
      <c r="I164" s="5"/>
      <c r="J164" s="5"/>
      <c r="K164" s="5"/>
    </row>
    <row r="165" spans="2:11" x14ac:dyDescent="0.35">
      <c r="B165" s="5"/>
      <c r="D165" s="5"/>
      <c r="E165" s="5"/>
      <c r="F165" s="5"/>
      <c r="G165" s="5"/>
      <c r="H165" s="5"/>
      <c r="I165" s="5"/>
      <c r="J165" s="5"/>
      <c r="K165" s="5"/>
    </row>
    <row r="166" spans="2:11" x14ac:dyDescent="0.35">
      <c r="B166" s="5"/>
      <c r="D166" s="5"/>
      <c r="E166" s="5"/>
      <c r="F166" s="5"/>
      <c r="G166" s="5"/>
      <c r="H166" s="5"/>
      <c r="I166" s="5"/>
      <c r="J166" s="5"/>
      <c r="K166" s="5"/>
    </row>
    <row r="167" spans="2:11" x14ac:dyDescent="0.35">
      <c r="B167" s="5"/>
      <c r="D167" s="5"/>
      <c r="E167" s="5"/>
      <c r="F167" s="5"/>
      <c r="G167" s="5"/>
      <c r="H167" s="5"/>
      <c r="I167" s="5"/>
      <c r="J167" s="5"/>
      <c r="K167" s="5"/>
    </row>
    <row r="168" spans="2:11" x14ac:dyDescent="0.35">
      <c r="B168" s="5"/>
      <c r="D168" s="5"/>
      <c r="E168" s="5"/>
      <c r="F168" s="5"/>
      <c r="G168" s="5"/>
      <c r="H168" s="5"/>
      <c r="I168" s="5"/>
      <c r="J168" s="5"/>
      <c r="K168" s="5"/>
    </row>
    <row r="169" spans="2:11" x14ac:dyDescent="0.35">
      <c r="B169" s="5"/>
      <c r="D169" s="5"/>
      <c r="E169" s="5"/>
      <c r="F169" s="5"/>
      <c r="G169" s="5"/>
      <c r="H169" s="5"/>
      <c r="I169" s="5"/>
      <c r="J169" s="5"/>
      <c r="K169" s="5"/>
    </row>
    <row r="170" spans="2:11" x14ac:dyDescent="0.35">
      <c r="B170" s="5"/>
      <c r="D170" s="5"/>
      <c r="E170" s="5"/>
      <c r="F170" s="5"/>
      <c r="G170" s="5"/>
      <c r="H170" s="5"/>
      <c r="I170" s="5"/>
      <c r="J170" s="5"/>
      <c r="K170" s="5"/>
    </row>
    <row r="171" spans="2:11" x14ac:dyDescent="0.35">
      <c r="B171" s="5"/>
      <c r="D171" s="5"/>
      <c r="E171" s="5"/>
      <c r="F171" s="5"/>
      <c r="G171" s="5"/>
      <c r="H171" s="5"/>
      <c r="I171" s="5"/>
      <c r="J171" s="5"/>
      <c r="K171" s="5"/>
    </row>
    <row r="172" spans="2:11" x14ac:dyDescent="0.35">
      <c r="B172" s="5"/>
      <c r="D172" s="5"/>
      <c r="E172" s="5"/>
      <c r="F172" s="5"/>
      <c r="G172" s="5"/>
      <c r="H172" s="5"/>
      <c r="I172" s="5"/>
      <c r="J172" s="5"/>
      <c r="K172" s="5"/>
    </row>
    <row r="173" spans="2:11" x14ac:dyDescent="0.35">
      <c r="B173" s="5"/>
      <c r="D173" s="5"/>
      <c r="E173" s="5"/>
      <c r="F173" s="5"/>
      <c r="G173" s="5"/>
      <c r="H173" s="5"/>
      <c r="I173" s="5"/>
      <c r="J173" s="5"/>
      <c r="K173" s="5"/>
    </row>
    <row r="174" spans="2:11" x14ac:dyDescent="0.35">
      <c r="B174" s="5"/>
      <c r="D174" s="5"/>
      <c r="E174" s="5"/>
      <c r="F174" s="5"/>
      <c r="G174" s="5"/>
      <c r="H174" s="5"/>
      <c r="I174" s="5"/>
      <c r="J174" s="5"/>
      <c r="K174" s="5"/>
    </row>
    <row r="175" spans="2:11" x14ac:dyDescent="0.35">
      <c r="B175" s="5"/>
      <c r="D175" s="5"/>
      <c r="E175" s="5"/>
      <c r="F175" s="5"/>
      <c r="G175" s="5"/>
      <c r="H175" s="5"/>
      <c r="I175" s="5"/>
      <c r="J175" s="5"/>
      <c r="K175" s="5"/>
    </row>
    <row r="176" spans="2:11" x14ac:dyDescent="0.35">
      <c r="B176" s="5"/>
      <c r="D176" s="5"/>
      <c r="E176" s="5"/>
      <c r="F176" s="5"/>
      <c r="G176" s="5"/>
      <c r="H176" s="5"/>
      <c r="I176" s="5"/>
      <c r="J176" s="5"/>
      <c r="K176" s="5"/>
    </row>
    <row r="177" spans="2:11" x14ac:dyDescent="0.35">
      <c r="B177" s="5"/>
      <c r="D177" s="5"/>
      <c r="E177" s="5"/>
      <c r="F177" s="5"/>
      <c r="G177" s="5"/>
      <c r="H177" s="5"/>
      <c r="I177" s="5"/>
      <c r="J177" s="5"/>
      <c r="K177" s="5"/>
    </row>
    <row r="178" spans="2:11" x14ac:dyDescent="0.35">
      <c r="B178" s="5"/>
      <c r="D178" s="5"/>
      <c r="E178" s="5"/>
      <c r="F178" s="5"/>
      <c r="G178" s="5"/>
      <c r="H178" s="5"/>
      <c r="I178" s="5"/>
      <c r="J178" s="5"/>
      <c r="K178" s="5"/>
    </row>
    <row r="179" spans="2:11" x14ac:dyDescent="0.35">
      <c r="B179" s="5"/>
      <c r="D179" s="5"/>
      <c r="E179" s="5"/>
      <c r="F179" s="5"/>
      <c r="G179" s="5"/>
      <c r="H179" s="5"/>
      <c r="I179" s="5"/>
      <c r="J179" s="5"/>
      <c r="K179" s="5"/>
    </row>
    <row r="180" spans="2:11" x14ac:dyDescent="0.35">
      <c r="B180" s="5"/>
      <c r="D180" s="5"/>
      <c r="E180" s="5"/>
      <c r="F180" s="5"/>
      <c r="G180" s="5"/>
      <c r="H180" s="5"/>
      <c r="I180" s="5"/>
      <c r="J180" s="5"/>
      <c r="K180" s="5"/>
    </row>
    <row r="181" spans="2:11" x14ac:dyDescent="0.35">
      <c r="B181" s="5"/>
      <c r="D181" s="5"/>
      <c r="E181" s="5"/>
      <c r="F181" s="5"/>
      <c r="G181" s="5"/>
      <c r="H181" s="5"/>
      <c r="I181" s="5"/>
      <c r="J181" s="5"/>
      <c r="K181" s="5"/>
    </row>
    <row r="182" spans="2:11" x14ac:dyDescent="0.35">
      <c r="B182" s="5"/>
      <c r="D182" s="5"/>
      <c r="E182" s="5"/>
      <c r="F182" s="5"/>
      <c r="G182" s="5"/>
      <c r="H182" s="5"/>
      <c r="I182" s="5"/>
      <c r="J182" s="5"/>
      <c r="K182" s="5"/>
    </row>
    <row r="183" spans="2:11" x14ac:dyDescent="0.35">
      <c r="B183" s="5"/>
      <c r="D183" s="5"/>
      <c r="E183" s="5"/>
      <c r="F183" s="5"/>
      <c r="G183" s="5"/>
      <c r="H183" s="5"/>
      <c r="I183" s="5"/>
      <c r="J183" s="5"/>
      <c r="K183" s="5"/>
    </row>
    <row r="184" spans="2:11" x14ac:dyDescent="0.35">
      <c r="B184" s="5"/>
      <c r="D184" s="5"/>
      <c r="E184" s="5"/>
      <c r="F184" s="5"/>
      <c r="G184" s="5"/>
      <c r="H184" s="5"/>
      <c r="I184" s="5"/>
      <c r="J184" s="5"/>
      <c r="K184" s="5"/>
    </row>
    <row r="185" spans="2:11" x14ac:dyDescent="0.35">
      <c r="B185" s="5"/>
      <c r="D185" s="5"/>
      <c r="E185" s="5"/>
      <c r="F185" s="5"/>
      <c r="G185" s="5"/>
      <c r="H185" s="5"/>
      <c r="I185" s="5"/>
      <c r="J185" s="5"/>
      <c r="K185" s="5"/>
    </row>
    <row r="186" spans="2:11" x14ac:dyDescent="0.35">
      <c r="B186" s="5"/>
      <c r="D186" s="5"/>
      <c r="E186" s="5"/>
      <c r="F186" s="5"/>
      <c r="G186" s="5"/>
      <c r="H186" s="5"/>
      <c r="I186" s="5"/>
      <c r="J186" s="5"/>
      <c r="K186" s="5"/>
    </row>
    <row r="187" spans="2:11" x14ac:dyDescent="0.35">
      <c r="B187" s="5"/>
      <c r="D187" s="5"/>
      <c r="E187" s="5"/>
      <c r="F187" s="5"/>
      <c r="G187" s="5"/>
      <c r="H187" s="5"/>
      <c r="I187" s="5"/>
      <c r="J187" s="5"/>
      <c r="K187" s="5"/>
    </row>
    <row r="188" spans="2:11" x14ac:dyDescent="0.35">
      <c r="B188" s="5"/>
      <c r="D188" s="5"/>
      <c r="E188" s="5"/>
      <c r="F188" s="5"/>
      <c r="G188" s="5"/>
      <c r="H188" s="5"/>
      <c r="I188" s="5"/>
      <c r="J188" s="5"/>
      <c r="K188" s="5"/>
    </row>
    <row r="189" spans="2:11" x14ac:dyDescent="0.35">
      <c r="B189" s="5"/>
      <c r="D189" s="5"/>
      <c r="E189" s="5"/>
      <c r="F189" s="5"/>
      <c r="G189" s="5"/>
      <c r="H189" s="5"/>
      <c r="I189" s="5"/>
      <c r="J189" s="5"/>
      <c r="K189" s="5"/>
    </row>
  </sheetData>
  <mergeCells count="42">
    <mergeCell ref="B10:D10"/>
    <mergeCell ref="F10:S10"/>
    <mergeCell ref="F11:S11"/>
    <mergeCell ref="E12:R12"/>
    <mergeCell ref="E13:R13"/>
    <mergeCell ref="B15:B24"/>
    <mergeCell ref="L25:L26"/>
    <mergeCell ref="B67:G68"/>
    <mergeCell ref="B86:B97"/>
    <mergeCell ref="B71:D71"/>
    <mergeCell ref="B73:B78"/>
    <mergeCell ref="B79:B80"/>
    <mergeCell ref="D79:D80"/>
    <mergeCell ref="B81:B85"/>
    <mergeCell ref="C25:C26"/>
    <mergeCell ref="D25:D26"/>
    <mergeCell ref="E25:E26"/>
    <mergeCell ref="F25:F26"/>
    <mergeCell ref="G25:G26"/>
    <mergeCell ref="K25:K26"/>
    <mergeCell ref="D15:L15"/>
    <mergeCell ref="D21:L21"/>
    <mergeCell ref="D22:L22"/>
    <mergeCell ref="D23:L23"/>
    <mergeCell ref="D24:L24"/>
    <mergeCell ref="J25:J26"/>
    <mergeCell ref="B54:B60"/>
    <mergeCell ref="D41:L41"/>
    <mergeCell ref="D42:L42"/>
    <mergeCell ref="B44:E44"/>
    <mergeCell ref="B45:B51"/>
    <mergeCell ref="B53:E53"/>
    <mergeCell ref="A1:P1"/>
    <mergeCell ref="A2:P2"/>
    <mergeCell ref="A3:P3"/>
    <mergeCell ref="A4:D4"/>
    <mergeCell ref="A5:P5"/>
    <mergeCell ref="D27:D36"/>
    <mergeCell ref="H27:H36"/>
    <mergeCell ref="I27:I36"/>
    <mergeCell ref="J27:J36"/>
    <mergeCell ref="K27:K36"/>
  </mergeCells>
  <conditionalFormatting sqref="E12:R12">
    <cfRule type="expression" dxfId="79" priority="1">
      <formula>E11="SI SE REPORTA"</formula>
    </cfRule>
  </conditionalFormatting>
  <conditionalFormatting sqref="F10">
    <cfRule type="notContainsBlanks" dxfId="78" priority="4">
      <formula>LEN(TRIM(F10))&gt;0</formula>
    </cfRule>
  </conditionalFormatting>
  <conditionalFormatting sqref="F11:S11">
    <cfRule type="expression" dxfId="77" priority="2">
      <formula>E11="NO SE REPORTA"</formula>
    </cfRule>
    <cfRule type="expression" dxfId="76" priority="3">
      <formula>E10="NO APLICA"</formula>
    </cfRule>
  </conditionalFormatting>
  <dataValidations count="5">
    <dataValidation type="whole" operator="greaterThanOrEqual" allowBlank="1" showErrorMessage="1" errorTitle="ERROR" error="Escriba un número igual o mayor que 0" promptTitle="ERROR" prompt="Escriba un número igual o mayor que 0" sqref="E17:F19" xr:uid="{00000000-0002-0000-1200-000000000000}">
      <formula1>0</formula1>
    </dataValidation>
    <dataValidation type="whole" operator="greaterThanOrEqual" allowBlank="1" showInputMessage="1" showErrorMessage="1" errorTitle="ERROR" error="Valor en PESOS (sin centavos)" sqref="I27:K39 H27 H37:H39" xr:uid="{00000000-0002-0000-1200-000001000000}">
      <formula1>0</formula1>
    </dataValidation>
    <dataValidation type="list" allowBlank="1" showInputMessage="1" showErrorMessage="1" sqref="E11" xr:uid="{00000000-0002-0000-1200-000002000000}">
      <formula1>REPORTE</formula1>
    </dataValidation>
    <dataValidation type="list" allowBlank="1" showInputMessage="1" showErrorMessage="1" sqref="E10" xr:uid="{00000000-0002-0000-1200-000003000000}">
      <formula1>SI</formula1>
    </dataValidation>
    <dataValidation type="list" allowBlank="1" showInputMessage="1" showErrorMessage="1" sqref="G27:G36" xr:uid="{00000000-0002-0000-1200-000004000000}">
      <formula1>"Parque natural regional, Área de recreación, Distrito de conservación de suelos, Distrito de manejo integrado, Reserva forestal protectora"</formula1>
    </dataValidation>
  </dataValidations>
  <hyperlinks>
    <hyperlink ref="B9" location="'ANEXO 3'!A1" display="VOLVER AL INDICE" xr:uid="{00000000-0004-0000-1200-000000000000}"/>
    <hyperlink ref="E49" r:id="rId1" xr:uid="{00000000-0004-0000-1200-000001000000}"/>
  </hyperlinks>
  <pageMargins left="0.25" right="0.25" top="0.75" bottom="0.75" header="0.3" footer="0.3"/>
  <pageSetup paperSize="178" orientation="landscape" horizontalDpi="1200" verticalDpi="1200"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3">
    <tabColor theme="2"/>
  </sheetPr>
  <dimension ref="A1:U179"/>
  <sheetViews>
    <sheetView topLeftCell="A37" workbookViewId="0">
      <selection sqref="A1:P1"/>
    </sheetView>
  </sheetViews>
  <sheetFormatPr baseColWidth="10" defaultColWidth="11.453125" defaultRowHeight="14.5" x14ac:dyDescent="0.35"/>
  <cols>
    <col min="1" max="1" width="1.81640625" customWidth="1"/>
    <col min="2" max="2" width="10.81640625" customWidth="1"/>
    <col min="3" max="3" width="5" style="84" bestFit="1" customWidth="1"/>
    <col min="4" max="4" width="34.81640625" customWidth="1"/>
    <col min="5" max="5" width="13" customWidth="1"/>
    <col min="8" max="8" width="12.26953125" bestFit="1" customWidth="1"/>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22</v>
      </c>
      <c r="B5" s="947"/>
      <c r="C5" s="947"/>
      <c r="D5" s="947"/>
      <c r="E5" s="947"/>
      <c r="F5" s="947"/>
      <c r="G5" s="947"/>
      <c r="H5" s="947"/>
      <c r="I5" s="947"/>
      <c r="J5" s="947"/>
      <c r="K5" s="947"/>
      <c r="L5" s="947"/>
      <c r="M5" s="947"/>
      <c r="N5" s="947"/>
      <c r="O5" s="947"/>
      <c r="P5" s="948"/>
    </row>
    <row r="6" spans="1:21" x14ac:dyDescent="0.35">
      <c r="B6" s="1" t="s">
        <v>626</v>
      </c>
      <c r="C6" s="73"/>
      <c r="D6" s="5"/>
      <c r="E6" s="71"/>
      <c r="F6" s="5" t="s">
        <v>627</v>
      </c>
      <c r="G6" s="5"/>
      <c r="H6" s="5"/>
      <c r="I6" s="5"/>
      <c r="J6" s="5"/>
      <c r="K6" s="5"/>
    </row>
    <row r="7" spans="1:21" ht="15" thickBot="1" x14ac:dyDescent="0.4">
      <c r="B7" s="72"/>
      <c r="C7" s="74"/>
      <c r="D7" s="5"/>
      <c r="E7" s="17"/>
      <c r="F7" s="5" t="s">
        <v>628</v>
      </c>
      <c r="G7" s="5"/>
      <c r="H7" s="5"/>
      <c r="I7" s="5"/>
      <c r="J7" s="5"/>
      <c r="K7" s="5"/>
    </row>
    <row r="8" spans="1:21" ht="15" thickBot="1" x14ac:dyDescent="0.4">
      <c r="B8" s="162" t="s">
        <v>629</v>
      </c>
      <c r="C8" s="200">
        <v>2024</v>
      </c>
      <c r="D8" s="204">
        <f>IF(E10="NO APLICA","NO APLICA",IF(E11="NO SE REPORTA","SIN INFORMACION",+Q22))</f>
        <v>1</v>
      </c>
      <c r="E8" s="201"/>
      <c r="F8" s="5" t="s">
        <v>630</v>
      </c>
      <c r="G8" s="5"/>
      <c r="H8" s="5"/>
      <c r="I8" s="5"/>
      <c r="J8" s="5"/>
      <c r="K8" s="5"/>
    </row>
    <row r="9" spans="1:21" x14ac:dyDescent="0.35">
      <c r="B9" s="335" t="s">
        <v>631</v>
      </c>
      <c r="D9" s="5"/>
      <c r="E9" s="5"/>
      <c r="F9" s="5"/>
      <c r="G9" s="5"/>
      <c r="H9" s="5"/>
      <c r="I9" s="5"/>
      <c r="J9" s="5"/>
      <c r="K9" s="5"/>
    </row>
    <row r="10" spans="1:21" x14ac:dyDescent="0.35">
      <c r="B10" s="957" t="s">
        <v>632</v>
      </c>
      <c r="C10" s="957"/>
      <c r="D10" s="957"/>
      <c r="E10" s="338" t="s">
        <v>633</v>
      </c>
      <c r="F10" s="964"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65"/>
      <c r="H10" s="965"/>
      <c r="I10" s="965"/>
      <c r="J10" s="965"/>
      <c r="K10" s="965"/>
      <c r="L10" s="965"/>
      <c r="M10" s="965"/>
      <c r="N10" s="965"/>
      <c r="O10" s="965"/>
      <c r="P10" s="965"/>
      <c r="Q10" s="965"/>
      <c r="R10" s="965"/>
      <c r="S10" s="965"/>
      <c r="T10" s="5"/>
      <c r="U10" s="5"/>
    </row>
    <row r="11" spans="1:21" ht="14.5" customHeight="1" x14ac:dyDescent="0.35">
      <c r="B11" s="337"/>
      <c r="C11" s="85"/>
      <c r="D11" s="163" t="str">
        <f>IF(E10="SI APLICA","¿El indicador no se reporta por limitaciones de información disponible? ","")</f>
        <v xml:space="preserve">¿El indicador no se reporta por limitaciones de información disponible? </v>
      </c>
      <c r="E11" s="339" t="s">
        <v>634</v>
      </c>
      <c r="F11" s="958"/>
      <c r="G11" s="959"/>
      <c r="H11" s="959"/>
      <c r="I11" s="959"/>
      <c r="J11" s="959"/>
      <c r="K11" s="959"/>
      <c r="L11" s="959"/>
      <c r="M11" s="959"/>
      <c r="N11" s="959"/>
      <c r="O11" s="959"/>
      <c r="P11" s="959"/>
      <c r="Q11" s="959"/>
      <c r="R11" s="959"/>
      <c r="S11" s="959"/>
    </row>
    <row r="12" spans="1:21" ht="45.65" customHeight="1" x14ac:dyDescent="0.35">
      <c r="B12" s="335"/>
      <c r="C12" s="85"/>
      <c r="D12" s="163" t="str">
        <f>IF(E11="SI SE REPORTA","¿Qué programas o proyectos del Plan de Acción están asociados al indicador? ","")</f>
        <v xml:space="preserve">¿Qué programas o proyectos del Plan de Acción están asociados al indicador? </v>
      </c>
      <c r="E12" s="960" t="s">
        <v>2083</v>
      </c>
      <c r="F12" s="960"/>
      <c r="G12" s="960"/>
      <c r="H12" s="960"/>
      <c r="I12" s="960"/>
      <c r="J12" s="960"/>
      <c r="K12" s="960"/>
      <c r="L12" s="960"/>
      <c r="M12" s="960"/>
      <c r="N12" s="960"/>
      <c r="O12" s="960"/>
      <c r="P12" s="960"/>
      <c r="Q12" s="960"/>
      <c r="R12" s="960"/>
    </row>
    <row r="13" spans="1:21" ht="22" customHeight="1" x14ac:dyDescent="0.35">
      <c r="B13" s="335"/>
      <c r="C13" s="85"/>
      <c r="D13" s="163" t="s">
        <v>635</v>
      </c>
      <c r="E13" s="961"/>
      <c r="F13" s="962"/>
      <c r="G13" s="962"/>
      <c r="H13" s="962"/>
      <c r="I13" s="962"/>
      <c r="J13" s="962"/>
      <c r="K13" s="962"/>
      <c r="L13" s="962"/>
      <c r="M13" s="962"/>
      <c r="N13" s="962"/>
      <c r="O13" s="962"/>
      <c r="P13" s="962"/>
      <c r="Q13" s="962"/>
      <c r="R13" s="963"/>
    </row>
    <row r="14" spans="1:21" ht="7" customHeight="1" thickBot="1" x14ac:dyDescent="0.4">
      <c r="B14" s="335"/>
      <c r="D14" s="5"/>
      <c r="E14" s="5"/>
      <c r="F14" s="5"/>
      <c r="G14" s="5"/>
      <c r="H14" s="5"/>
      <c r="I14" s="5"/>
      <c r="J14" s="5"/>
      <c r="K14" s="5"/>
    </row>
    <row r="15" spans="1:21" ht="15" thickBot="1" x14ac:dyDescent="0.4">
      <c r="B15" s="1103" t="s">
        <v>636</v>
      </c>
      <c r="C15" s="99"/>
      <c r="D15" s="990" t="s">
        <v>940</v>
      </c>
      <c r="E15" s="991"/>
      <c r="F15" s="991"/>
      <c r="G15" s="991"/>
      <c r="H15" s="991"/>
      <c r="I15" s="991"/>
      <c r="J15" s="991"/>
      <c r="K15" s="991"/>
      <c r="L15" s="1097"/>
      <c r="M15" s="1097"/>
      <c r="N15" s="1097"/>
      <c r="O15" s="1097"/>
      <c r="P15" s="1073"/>
      <c r="Q15" s="1051" t="s">
        <v>764</v>
      </c>
    </row>
    <row r="16" spans="1:21" ht="15" thickBot="1" x14ac:dyDescent="0.4">
      <c r="B16" s="1104"/>
      <c r="C16" s="105"/>
      <c r="D16" s="980" t="s">
        <v>763</v>
      </c>
      <c r="E16" s="1093" t="s">
        <v>1147</v>
      </c>
      <c r="F16" s="1101"/>
      <c r="G16" s="1101"/>
      <c r="H16" s="1101"/>
      <c r="I16" s="1101"/>
      <c r="J16" s="1102"/>
      <c r="K16" s="1093" t="s">
        <v>1148</v>
      </c>
      <c r="L16" s="1094"/>
      <c r="M16" s="1094"/>
      <c r="N16" s="1094"/>
      <c r="O16" s="1094"/>
      <c r="P16" s="1095"/>
      <c r="Q16" s="1090"/>
    </row>
    <row r="17" spans="2:17" ht="15" thickBot="1" x14ac:dyDescent="0.4">
      <c r="B17" s="1104"/>
      <c r="C17" s="105"/>
      <c r="D17" s="971"/>
      <c r="E17" s="1093" t="s">
        <v>1149</v>
      </c>
      <c r="F17" s="1101"/>
      <c r="G17" s="1102"/>
      <c r="H17" s="1093" t="s">
        <v>1150</v>
      </c>
      <c r="I17" s="1101"/>
      <c r="J17" s="1102"/>
      <c r="K17" s="1093" t="s">
        <v>1149</v>
      </c>
      <c r="L17" s="1094"/>
      <c r="M17" s="1095"/>
      <c r="N17" s="1096" t="s">
        <v>1150</v>
      </c>
      <c r="O17" s="1094"/>
      <c r="P17" s="1095"/>
      <c r="Q17" s="1090"/>
    </row>
    <row r="18" spans="2:17" ht="15" thickBot="1" x14ac:dyDescent="0.4">
      <c r="B18" s="1104"/>
      <c r="C18" s="105"/>
      <c r="D18" s="1100"/>
      <c r="E18" s="40" t="s">
        <v>1151</v>
      </c>
      <c r="F18" s="40" t="s">
        <v>1152</v>
      </c>
      <c r="G18" s="40" t="s">
        <v>1153</v>
      </c>
      <c r="H18" s="40" t="s">
        <v>1151</v>
      </c>
      <c r="I18" s="40" t="s">
        <v>1152</v>
      </c>
      <c r="J18" s="40" t="s">
        <v>1153</v>
      </c>
      <c r="K18" s="40" t="s">
        <v>1151</v>
      </c>
      <c r="L18" s="15" t="s">
        <v>1152</v>
      </c>
      <c r="M18" s="15" t="s">
        <v>1153</v>
      </c>
      <c r="N18" s="15" t="s">
        <v>1151</v>
      </c>
      <c r="O18" s="15" t="s">
        <v>1152</v>
      </c>
      <c r="P18" s="15" t="s">
        <v>1153</v>
      </c>
      <c r="Q18" s="1052"/>
    </row>
    <row r="19" spans="2:17" ht="24.5" thickBot="1" x14ac:dyDescent="0.4">
      <c r="B19" s="1104"/>
      <c r="C19" s="105"/>
      <c r="D19" s="40" t="s">
        <v>1154</v>
      </c>
      <c r="E19" s="6"/>
      <c r="F19" s="6"/>
      <c r="G19" s="516">
        <v>1</v>
      </c>
      <c r="H19" s="516">
        <v>13</v>
      </c>
      <c r="I19" s="516">
        <v>26</v>
      </c>
      <c r="J19" s="516">
        <v>49</v>
      </c>
      <c r="K19" s="6"/>
      <c r="L19" s="6"/>
      <c r="M19" s="6"/>
      <c r="N19" s="6"/>
      <c r="O19" s="6"/>
      <c r="P19" s="6"/>
      <c r="Q19" s="289">
        <f>SUM(E19:P19)</f>
        <v>89</v>
      </c>
    </row>
    <row r="20" spans="2:17" ht="24.5" thickBot="1" x14ac:dyDescent="0.4">
      <c r="B20" s="1104"/>
      <c r="C20" s="105"/>
      <c r="D20" s="40" t="s">
        <v>1155</v>
      </c>
      <c r="E20" s="6"/>
      <c r="F20" s="6"/>
      <c r="G20" s="516">
        <v>1</v>
      </c>
      <c r="H20" s="516">
        <v>1</v>
      </c>
      <c r="I20" s="516">
        <v>3</v>
      </c>
      <c r="J20" s="516">
        <v>4</v>
      </c>
      <c r="K20" s="6"/>
      <c r="L20" s="6"/>
      <c r="M20" s="6"/>
      <c r="N20" s="6"/>
      <c r="O20" s="6"/>
      <c r="P20" s="6"/>
      <c r="Q20" s="289">
        <f>SUM(E20:P20)</f>
        <v>9</v>
      </c>
    </row>
    <row r="21" spans="2:17" ht="24.5" thickBot="1" x14ac:dyDescent="0.4">
      <c r="B21" s="1104"/>
      <c r="C21" s="105"/>
      <c r="D21" s="40" t="s">
        <v>1156</v>
      </c>
      <c r="E21" s="6"/>
      <c r="F21" s="6"/>
      <c r="G21" s="516">
        <v>1</v>
      </c>
      <c r="H21" s="516">
        <v>1</v>
      </c>
      <c r="I21" s="516">
        <v>3</v>
      </c>
      <c r="J21" s="516">
        <v>4</v>
      </c>
      <c r="K21" s="6"/>
      <c r="L21" s="6"/>
      <c r="M21" s="6"/>
      <c r="N21" s="6"/>
      <c r="O21" s="6"/>
      <c r="P21" s="6"/>
      <c r="Q21" s="289">
        <f>SUM(E21:P21)</f>
        <v>9</v>
      </c>
    </row>
    <row r="22" spans="2:17" ht="24.5" thickBot="1" x14ac:dyDescent="0.4">
      <c r="B22" s="1104"/>
      <c r="C22" s="105"/>
      <c r="D22" s="40" t="s">
        <v>22</v>
      </c>
      <c r="E22" s="134" t="str">
        <f>IFERROR(E21/E20,"N.A.")</f>
        <v>N.A.</v>
      </c>
      <c r="F22" s="134" t="str">
        <f t="shared" ref="F22:P22" si="0">IFERROR(F21/F20,"N.A.")</f>
        <v>N.A.</v>
      </c>
      <c r="G22" s="134">
        <f t="shared" si="0"/>
        <v>1</v>
      </c>
      <c r="H22" s="134">
        <f t="shared" si="0"/>
        <v>1</v>
      </c>
      <c r="I22" s="134">
        <f t="shared" si="0"/>
        <v>1</v>
      </c>
      <c r="J22" s="134">
        <f t="shared" si="0"/>
        <v>1</v>
      </c>
      <c r="K22" s="134" t="str">
        <f t="shared" si="0"/>
        <v>N.A.</v>
      </c>
      <c r="L22" s="134" t="str">
        <f t="shared" si="0"/>
        <v>N.A.</v>
      </c>
      <c r="M22" s="134" t="str">
        <f t="shared" si="0"/>
        <v>N.A.</v>
      </c>
      <c r="N22" s="134" t="str">
        <f t="shared" si="0"/>
        <v>N.A.</v>
      </c>
      <c r="O22" s="134" t="str">
        <f t="shared" si="0"/>
        <v>N.A.</v>
      </c>
      <c r="P22" s="134" t="str">
        <f t="shared" si="0"/>
        <v>N.A.</v>
      </c>
      <c r="Q22" s="134">
        <f>IFERROR(Q21/Q20,"N.A.")</f>
        <v>1</v>
      </c>
    </row>
    <row r="23" spans="2:17" x14ac:dyDescent="0.35">
      <c r="B23" s="1104"/>
      <c r="C23" s="100"/>
      <c r="D23" s="978" t="s">
        <v>1157</v>
      </c>
      <c r="E23" s="979"/>
      <c r="F23" s="979"/>
      <c r="G23" s="979"/>
      <c r="H23" s="979"/>
      <c r="I23" s="979"/>
      <c r="J23" s="979"/>
      <c r="K23" s="979"/>
      <c r="L23" s="1106"/>
      <c r="M23" s="1106"/>
      <c r="N23" s="1106"/>
      <c r="O23" s="1106"/>
      <c r="P23" s="1089"/>
    </row>
    <row r="24" spans="2:17" x14ac:dyDescent="0.35">
      <c r="B24" s="1104"/>
      <c r="C24" s="100"/>
      <c r="D24" s="969" t="s">
        <v>1158</v>
      </c>
      <c r="E24" s="970"/>
      <c r="F24" s="970"/>
      <c r="G24" s="970"/>
      <c r="H24" s="970"/>
      <c r="I24" s="970"/>
      <c r="J24" s="970"/>
      <c r="K24" s="970"/>
      <c r="L24" s="1099"/>
      <c r="M24" s="1099"/>
      <c r="N24" s="1099"/>
      <c r="O24" s="1099"/>
      <c r="P24" s="1074"/>
    </row>
    <row r="25" spans="2:17" x14ac:dyDescent="0.35">
      <c r="B25" s="1104"/>
      <c r="C25" s="100"/>
      <c r="D25" s="969" t="s">
        <v>1159</v>
      </c>
      <c r="E25" s="970"/>
      <c r="F25" s="970"/>
      <c r="G25" s="970"/>
      <c r="H25" s="970"/>
      <c r="I25" s="970"/>
      <c r="J25" s="970"/>
      <c r="K25" s="970"/>
      <c r="L25" s="1099"/>
      <c r="M25" s="1099"/>
      <c r="N25" s="1099"/>
      <c r="O25" s="1099"/>
      <c r="P25" s="1074"/>
    </row>
    <row r="26" spans="2:17" x14ac:dyDescent="0.35">
      <c r="B26" s="1104"/>
      <c r="C26" s="100"/>
      <c r="D26" s="981" t="s">
        <v>866</v>
      </c>
      <c r="E26" s="982"/>
      <c r="F26" s="982"/>
      <c r="G26" s="982"/>
      <c r="H26" s="982"/>
      <c r="I26" s="982"/>
      <c r="J26" s="982"/>
      <c r="K26" s="982"/>
      <c r="L26" s="1098"/>
      <c r="M26" s="1098"/>
      <c r="N26" s="1098"/>
      <c r="O26" s="1098"/>
      <c r="P26" s="1075"/>
    </row>
    <row r="27" spans="2:17" x14ac:dyDescent="0.35">
      <c r="B27" s="1104"/>
      <c r="C27" s="100"/>
      <c r="D27" s="981" t="s">
        <v>1160</v>
      </c>
      <c r="E27" s="982"/>
      <c r="F27" s="982"/>
      <c r="G27" s="982"/>
      <c r="H27" s="982"/>
      <c r="I27" s="982"/>
      <c r="J27" s="982"/>
      <c r="K27" s="982"/>
      <c r="L27" s="1098"/>
      <c r="M27" s="1098"/>
      <c r="N27" s="1098"/>
      <c r="O27" s="1098"/>
      <c r="P27" s="1075"/>
    </row>
    <row r="28" spans="2:17" ht="15" thickBot="1" x14ac:dyDescent="0.4">
      <c r="B28" s="1104"/>
      <c r="C28" s="100"/>
      <c r="D28" s="969" t="s">
        <v>947</v>
      </c>
      <c r="E28" s="970"/>
      <c r="F28" s="970"/>
      <c r="G28" s="970"/>
      <c r="H28" s="970"/>
      <c r="I28" s="970"/>
      <c r="J28" s="970"/>
      <c r="K28" s="970"/>
      <c r="L28" s="1099"/>
      <c r="M28" s="1099"/>
      <c r="N28" s="1099"/>
      <c r="O28" s="1099"/>
      <c r="P28" s="1074"/>
    </row>
    <row r="29" spans="2:17" ht="21" customHeight="1" x14ac:dyDescent="0.35">
      <c r="B29" s="1104"/>
      <c r="C29" s="1044" t="s">
        <v>585</v>
      </c>
      <c r="D29" s="1051" t="s">
        <v>868</v>
      </c>
      <c r="E29" s="1051" t="s">
        <v>1161</v>
      </c>
      <c r="F29" s="1051" t="s">
        <v>1162</v>
      </c>
      <c r="G29" s="1051" t="s">
        <v>1163</v>
      </c>
      <c r="H29" s="190" t="s">
        <v>1127</v>
      </c>
      <c r="I29" s="190" t="s">
        <v>1128</v>
      </c>
      <c r="J29" s="1051" t="s">
        <v>872</v>
      </c>
      <c r="K29" s="1051" t="s">
        <v>873</v>
      </c>
      <c r="L29" s="1051" t="s">
        <v>593</v>
      </c>
      <c r="P29" s="13"/>
    </row>
    <row r="30" spans="2:17" ht="15" thickBot="1" x14ac:dyDescent="0.4">
      <c r="B30" s="1104"/>
      <c r="C30" s="1045"/>
      <c r="D30" s="1052"/>
      <c r="E30" s="1052"/>
      <c r="F30" s="1052"/>
      <c r="G30" s="1052"/>
      <c r="H30" s="191" t="s">
        <v>1129</v>
      </c>
      <c r="I30" s="191" t="s">
        <v>1130</v>
      </c>
      <c r="J30" s="1052"/>
      <c r="K30" s="1052"/>
      <c r="L30" s="1052"/>
      <c r="P30" s="13"/>
    </row>
    <row r="31" spans="2:17" ht="24.5" thickBot="1" x14ac:dyDescent="0.4">
      <c r="B31" s="1104"/>
      <c r="C31" s="259"/>
      <c r="D31" s="29" t="s">
        <v>2084</v>
      </c>
      <c r="E31" s="540" t="s">
        <v>2076</v>
      </c>
      <c r="F31" s="540" t="s">
        <v>2086</v>
      </c>
      <c r="G31" s="29" t="s">
        <v>2089</v>
      </c>
      <c r="H31" s="513">
        <v>54733723.280000001</v>
      </c>
      <c r="I31" s="513">
        <v>54733723.399999999</v>
      </c>
      <c r="J31" s="513">
        <v>51267252</v>
      </c>
      <c r="K31" s="513">
        <v>43786976</v>
      </c>
      <c r="L31" s="178"/>
      <c r="P31" s="13"/>
    </row>
    <row r="32" spans="2:17" ht="168.5" thickBot="1" x14ac:dyDescent="0.4">
      <c r="B32" s="1104"/>
      <c r="C32" s="259"/>
      <c r="D32" s="29" t="s">
        <v>2085</v>
      </c>
      <c r="E32" s="540" t="s">
        <v>2076</v>
      </c>
      <c r="F32" s="540" t="s">
        <v>2082</v>
      </c>
      <c r="G32" s="29" t="s">
        <v>2088</v>
      </c>
      <c r="H32" s="513">
        <v>765468572.90737772</v>
      </c>
      <c r="I32" s="513">
        <v>616506898</v>
      </c>
      <c r="J32" s="513">
        <v>590503467.5999999</v>
      </c>
      <c r="K32" s="513">
        <v>444918220.99999917</v>
      </c>
      <c r="L32" s="178"/>
      <c r="P32" s="13"/>
    </row>
    <row r="33" spans="2:16" ht="36.5" thickBot="1" x14ac:dyDescent="0.4">
      <c r="B33" s="1104"/>
      <c r="C33" s="259"/>
      <c r="D33" s="29" t="s">
        <v>2081</v>
      </c>
      <c r="E33" s="540" t="s">
        <v>2076</v>
      </c>
      <c r="F33" s="540" t="s">
        <v>2087</v>
      </c>
      <c r="G33" s="29"/>
      <c r="H33" s="513">
        <v>182012547</v>
      </c>
      <c r="I33" s="513">
        <v>182012545</v>
      </c>
      <c r="J33" s="513">
        <v>180005640</v>
      </c>
      <c r="K33" s="513">
        <v>176539171</v>
      </c>
      <c r="L33" s="178"/>
      <c r="P33" s="13"/>
    </row>
    <row r="34" spans="2:16" ht="15" thickBot="1" x14ac:dyDescent="0.4">
      <c r="B34" s="1104"/>
      <c r="C34" s="259"/>
      <c r="D34" s="29"/>
      <c r="E34" s="29"/>
      <c r="F34" s="29"/>
      <c r="G34" s="29"/>
      <c r="H34" s="178"/>
      <c r="I34" s="178"/>
      <c r="J34" s="178"/>
      <c r="K34" s="178"/>
      <c r="L34" s="178"/>
      <c r="P34" s="13"/>
    </row>
    <row r="35" spans="2:16" ht="15" thickBot="1" x14ac:dyDescent="0.4">
      <c r="B35" s="1104"/>
      <c r="C35" s="259"/>
      <c r="D35" s="29"/>
      <c r="E35" s="29"/>
      <c r="F35" s="29"/>
      <c r="G35" s="29"/>
      <c r="H35" s="178"/>
      <c r="I35" s="178"/>
      <c r="J35" s="178"/>
      <c r="K35" s="178"/>
      <c r="L35" s="178"/>
      <c r="P35" s="13"/>
    </row>
    <row r="36" spans="2:16" ht="15" thickBot="1" x14ac:dyDescent="0.4">
      <c r="B36" s="1104"/>
      <c r="C36" s="259"/>
      <c r="D36" s="29"/>
      <c r="E36" s="29"/>
      <c r="F36" s="29"/>
      <c r="G36" s="29"/>
      <c r="H36" s="178"/>
      <c r="I36" s="178"/>
      <c r="J36" s="178"/>
      <c r="K36" s="178"/>
      <c r="L36" s="178"/>
      <c r="P36" s="13"/>
    </row>
    <row r="37" spans="2:16" ht="15" thickBot="1" x14ac:dyDescent="0.4">
      <c r="B37" s="1104"/>
      <c r="C37" s="259"/>
      <c r="D37" s="29"/>
      <c r="E37" s="29"/>
      <c r="F37" s="29"/>
      <c r="G37" s="29"/>
      <c r="H37" s="178"/>
      <c r="I37" s="178"/>
      <c r="J37" s="178"/>
      <c r="K37" s="178"/>
      <c r="L37" s="178"/>
      <c r="P37" s="13"/>
    </row>
    <row r="38" spans="2:16" ht="15" thickBot="1" x14ac:dyDescent="0.4">
      <c r="B38" s="1104"/>
      <c r="C38" s="259"/>
      <c r="D38" s="29"/>
      <c r="E38" s="29"/>
      <c r="F38" s="29"/>
      <c r="G38" s="29"/>
      <c r="H38" s="178"/>
      <c r="I38" s="178"/>
      <c r="J38" s="178"/>
      <c r="K38" s="178"/>
      <c r="L38" s="178"/>
      <c r="P38" s="13"/>
    </row>
    <row r="39" spans="2:16" ht="15" thickBot="1" x14ac:dyDescent="0.4">
      <c r="B39" s="1104"/>
      <c r="C39" s="259"/>
      <c r="D39" s="29"/>
      <c r="E39" s="29"/>
      <c r="F39" s="29"/>
      <c r="G39" s="29"/>
      <c r="H39" s="178"/>
      <c r="I39" s="178"/>
      <c r="J39" s="178"/>
      <c r="K39" s="178"/>
      <c r="L39" s="178"/>
      <c r="P39" s="13"/>
    </row>
    <row r="40" spans="2:16" ht="15" thickBot="1" x14ac:dyDescent="0.4">
      <c r="B40" s="1105"/>
      <c r="C40" s="107"/>
      <c r="D40" s="39" t="s">
        <v>764</v>
      </c>
      <c r="E40" s="26"/>
      <c r="F40" s="26"/>
      <c r="G40" s="26"/>
      <c r="H40" s="132">
        <f>SUM(H31:H39)</f>
        <v>1002214843.1873777</v>
      </c>
      <c r="I40" s="132">
        <f>SUM(I31:I39)</f>
        <v>853253166.39999998</v>
      </c>
      <c r="J40" s="132">
        <f>SUM(J31:J39)</f>
        <v>821776359.5999999</v>
      </c>
      <c r="K40" s="132">
        <f>SUM(K31:K39)</f>
        <v>665244367.99999917</v>
      </c>
      <c r="L40" s="178"/>
      <c r="M40" s="14"/>
      <c r="N40" s="14"/>
      <c r="P40" s="10"/>
    </row>
    <row r="41" spans="2:16" ht="24" customHeight="1" thickBot="1" x14ac:dyDescent="0.4">
      <c r="B41" s="70" t="s">
        <v>671</v>
      </c>
      <c r="C41" s="104"/>
      <c r="D41" s="990" t="s">
        <v>1164</v>
      </c>
      <c r="E41" s="991"/>
      <c r="F41" s="991"/>
      <c r="G41" s="991"/>
      <c r="H41" s="991"/>
      <c r="I41" s="991"/>
      <c r="J41" s="991"/>
      <c r="K41" s="991"/>
      <c r="L41" s="1097"/>
      <c r="M41" s="1097"/>
      <c r="N41" s="1097"/>
      <c r="O41" s="1097"/>
      <c r="P41" s="1073"/>
    </row>
    <row r="42" spans="2:16" ht="21.5" thickBot="1" x14ac:dyDescent="0.4">
      <c r="B42" s="70" t="s">
        <v>673</v>
      </c>
      <c r="C42" s="104"/>
      <c r="D42" s="990" t="s">
        <v>953</v>
      </c>
      <c r="E42" s="991"/>
      <c r="F42" s="991"/>
      <c r="G42" s="991"/>
      <c r="H42" s="991"/>
      <c r="I42" s="991"/>
      <c r="J42" s="991"/>
      <c r="K42" s="991"/>
      <c r="L42" s="1097"/>
      <c r="M42" s="1097"/>
      <c r="N42" s="1097"/>
      <c r="O42" s="1097"/>
      <c r="P42" s="1073"/>
    </row>
    <row r="43" spans="2:16" ht="15" thickBot="1" x14ac:dyDescent="0.4">
      <c r="B43" s="1"/>
      <c r="C43" s="73"/>
      <c r="D43" s="5"/>
      <c r="E43" s="5"/>
      <c r="F43" s="5"/>
      <c r="G43" s="5"/>
      <c r="H43" s="5"/>
      <c r="I43" s="5"/>
      <c r="J43" s="5"/>
      <c r="K43" s="5"/>
    </row>
    <row r="44" spans="2:16" ht="24" customHeight="1" thickBot="1" x14ac:dyDescent="0.4">
      <c r="B44" s="996" t="s">
        <v>675</v>
      </c>
      <c r="C44" s="997"/>
      <c r="D44" s="997"/>
      <c r="E44" s="998"/>
      <c r="F44" s="5"/>
      <c r="G44" s="5"/>
      <c r="H44" s="5"/>
      <c r="I44" s="5"/>
      <c r="J44" s="5"/>
      <c r="K44" s="5"/>
    </row>
    <row r="45" spans="2:16" ht="15" thickBot="1" x14ac:dyDescent="0.4">
      <c r="B45" s="987">
        <v>1</v>
      </c>
      <c r="C45" s="91"/>
      <c r="D45" s="48" t="s">
        <v>676</v>
      </c>
      <c r="E45" s="498" t="s">
        <v>1949</v>
      </c>
      <c r="F45" s="5"/>
      <c r="G45" s="5"/>
      <c r="H45" s="5"/>
      <c r="I45" s="5"/>
      <c r="J45" s="5"/>
      <c r="K45" s="5"/>
    </row>
    <row r="46" spans="2:16" ht="36.5" thickBot="1" x14ac:dyDescent="0.4">
      <c r="B46" s="988"/>
      <c r="C46" s="91"/>
      <c r="D46" s="40" t="s">
        <v>525</v>
      </c>
      <c r="E46" s="498" t="s">
        <v>1937</v>
      </c>
      <c r="F46" s="5"/>
      <c r="G46" s="5"/>
      <c r="H46" s="5"/>
      <c r="I46" s="5"/>
      <c r="J46" s="5"/>
      <c r="K46" s="5"/>
    </row>
    <row r="47" spans="2:16" ht="27" customHeight="1" thickBot="1" x14ac:dyDescent="0.4">
      <c r="B47" s="988"/>
      <c r="C47" s="91"/>
      <c r="D47" s="40" t="s">
        <v>677</v>
      </c>
      <c r="E47" s="504" t="s">
        <v>2078</v>
      </c>
      <c r="F47" s="5"/>
      <c r="G47" s="5"/>
      <c r="H47" s="5"/>
      <c r="I47" s="5"/>
      <c r="J47" s="5"/>
      <c r="K47" s="5"/>
    </row>
    <row r="48" spans="2:16" ht="24.5" thickBot="1" x14ac:dyDescent="0.4">
      <c r="B48" s="988"/>
      <c r="C48" s="91"/>
      <c r="D48" s="40" t="s">
        <v>527</v>
      </c>
      <c r="E48" s="504" t="s">
        <v>2079</v>
      </c>
      <c r="F48" s="5"/>
      <c r="G48" s="5"/>
      <c r="H48" s="5"/>
      <c r="I48" s="5"/>
      <c r="J48" s="5"/>
      <c r="K48" s="5"/>
    </row>
    <row r="49" spans="2:11" ht="29.5" thickBot="1" x14ac:dyDescent="0.4">
      <c r="B49" s="988"/>
      <c r="C49" s="91"/>
      <c r="D49" s="40" t="s">
        <v>529</v>
      </c>
      <c r="E49" s="505" t="s">
        <v>2090</v>
      </c>
      <c r="F49" s="5"/>
      <c r="G49" s="5"/>
      <c r="H49" s="5"/>
      <c r="I49" s="5"/>
      <c r="J49" s="5"/>
      <c r="K49" s="5"/>
    </row>
    <row r="50" spans="2:11" ht="15" thickBot="1" x14ac:dyDescent="0.4">
      <c r="B50" s="988"/>
      <c r="C50" s="91"/>
      <c r="D50" s="40" t="s">
        <v>531</v>
      </c>
      <c r="E50" s="504">
        <v>3118372313</v>
      </c>
      <c r="F50" s="5"/>
      <c r="G50" s="5"/>
      <c r="H50" s="5"/>
      <c r="I50" s="5"/>
      <c r="J50" s="5"/>
      <c r="K50" s="5"/>
    </row>
    <row r="51" spans="2:11" ht="15" thickBot="1" x14ac:dyDescent="0.4">
      <c r="B51" s="989"/>
      <c r="C51" s="2"/>
      <c r="D51" s="40" t="s">
        <v>678</v>
      </c>
      <c r="E51" s="504" t="s">
        <v>2059</v>
      </c>
      <c r="F51" s="5"/>
      <c r="G51" s="5"/>
      <c r="H51" s="5"/>
      <c r="I51" s="5"/>
      <c r="J51" s="5"/>
      <c r="K51" s="5"/>
    </row>
    <row r="52" spans="2:11" ht="15" thickBot="1" x14ac:dyDescent="0.4">
      <c r="B52" s="1"/>
      <c r="C52" s="73"/>
      <c r="D52" s="5"/>
      <c r="E52" s="5"/>
      <c r="F52" s="5"/>
      <c r="G52" s="5"/>
      <c r="H52" s="5"/>
      <c r="I52" s="5"/>
      <c r="J52" s="5"/>
      <c r="K52" s="5"/>
    </row>
    <row r="53" spans="2:11" ht="15" thickBot="1" x14ac:dyDescent="0.4">
      <c r="B53" s="996" t="s">
        <v>679</v>
      </c>
      <c r="C53" s="997"/>
      <c r="D53" s="997"/>
      <c r="E53" s="998"/>
      <c r="F53" s="5"/>
      <c r="G53" s="5"/>
      <c r="H53" s="5"/>
      <c r="I53" s="5"/>
      <c r="J53" s="5"/>
      <c r="K53" s="5"/>
    </row>
    <row r="54" spans="2:11" ht="15" thickBot="1" x14ac:dyDescent="0.4">
      <c r="B54" s="987">
        <v>1</v>
      </c>
      <c r="C54" s="91"/>
      <c r="D54" s="48" t="s">
        <v>676</v>
      </c>
      <c r="E54" s="207" t="s">
        <v>1165</v>
      </c>
      <c r="F54" s="5"/>
      <c r="G54" s="5"/>
      <c r="H54" s="5"/>
      <c r="I54" s="5"/>
      <c r="J54" s="5"/>
      <c r="K54" s="5"/>
    </row>
    <row r="55" spans="2:11" ht="15" thickBot="1" x14ac:dyDescent="0.4">
      <c r="B55" s="988"/>
      <c r="C55" s="91"/>
      <c r="D55" s="40" t="s">
        <v>525</v>
      </c>
      <c r="E55" s="207" t="s">
        <v>681</v>
      </c>
      <c r="F55" s="5"/>
      <c r="G55" s="5"/>
      <c r="H55" s="5"/>
      <c r="I55" s="5"/>
      <c r="J55" s="5"/>
      <c r="K55" s="5"/>
    </row>
    <row r="56" spans="2:11" ht="15" thickBot="1" x14ac:dyDescent="0.4">
      <c r="B56" s="988"/>
      <c r="C56" s="91"/>
      <c r="D56" s="40" t="s">
        <v>677</v>
      </c>
      <c r="E56" s="227"/>
      <c r="F56" s="5"/>
      <c r="G56" s="5"/>
      <c r="H56" s="5"/>
      <c r="I56" s="5"/>
      <c r="J56" s="5"/>
      <c r="K56" s="5"/>
    </row>
    <row r="57" spans="2:11" ht="15" thickBot="1" x14ac:dyDescent="0.4">
      <c r="B57" s="988"/>
      <c r="C57" s="91"/>
      <c r="D57" s="40" t="s">
        <v>527</v>
      </c>
      <c r="E57" s="227"/>
      <c r="F57" s="5"/>
      <c r="G57" s="5"/>
      <c r="H57" s="5"/>
      <c r="I57" s="5"/>
      <c r="J57" s="5"/>
      <c r="K57" s="5"/>
    </row>
    <row r="58" spans="2:11" ht="15" thickBot="1" x14ac:dyDescent="0.4">
      <c r="B58" s="988"/>
      <c r="C58" s="91"/>
      <c r="D58" s="40" t="s">
        <v>529</v>
      </c>
      <c r="E58" s="227"/>
      <c r="F58" s="5"/>
      <c r="G58" s="5"/>
      <c r="H58" s="5"/>
      <c r="I58" s="5"/>
      <c r="J58" s="5"/>
      <c r="K58" s="5"/>
    </row>
    <row r="59" spans="2:11" ht="15" thickBot="1" x14ac:dyDescent="0.4">
      <c r="B59" s="988"/>
      <c r="C59" s="91"/>
      <c r="D59" s="40" t="s">
        <v>531</v>
      </c>
      <c r="E59" s="227"/>
      <c r="F59" s="5"/>
      <c r="G59" s="5"/>
      <c r="H59" s="5"/>
      <c r="I59" s="5"/>
      <c r="J59" s="5"/>
      <c r="K59" s="5"/>
    </row>
    <row r="60" spans="2:11" ht="15" thickBot="1" x14ac:dyDescent="0.4">
      <c r="B60" s="989"/>
      <c r="C60" s="2"/>
      <c r="D60" s="40" t="s">
        <v>678</v>
      </c>
      <c r="E60" s="227"/>
      <c r="F60" s="5"/>
      <c r="G60" s="5"/>
      <c r="H60" s="5"/>
      <c r="I60" s="5"/>
      <c r="J60" s="5"/>
      <c r="K60" s="5"/>
    </row>
    <row r="61" spans="2:11" x14ac:dyDescent="0.35">
      <c r="B61" s="1"/>
      <c r="C61" s="73"/>
      <c r="D61" s="5"/>
      <c r="E61" s="5"/>
      <c r="F61" s="5"/>
      <c r="G61" s="5"/>
      <c r="H61" s="5"/>
      <c r="I61" s="5"/>
      <c r="J61" s="5"/>
      <c r="K61" s="5"/>
    </row>
    <row r="62" spans="2:11" ht="15" thickBot="1" x14ac:dyDescent="0.4">
      <c r="B62" s="1"/>
      <c r="C62" s="73"/>
      <c r="D62" s="5"/>
      <c r="E62" s="5"/>
      <c r="F62" s="5"/>
      <c r="G62" s="5"/>
      <c r="H62" s="5"/>
      <c r="I62" s="5"/>
      <c r="J62" s="5"/>
      <c r="K62" s="5"/>
    </row>
    <row r="63" spans="2:11" ht="15" thickBot="1" x14ac:dyDescent="0.4">
      <c r="B63" s="996" t="s">
        <v>682</v>
      </c>
      <c r="C63" s="997"/>
      <c r="D63" s="997"/>
      <c r="E63" s="997"/>
      <c r="F63" s="998"/>
      <c r="G63" s="5"/>
      <c r="H63" s="5"/>
      <c r="I63" s="5"/>
      <c r="J63" s="5"/>
      <c r="K63" s="5"/>
    </row>
    <row r="64" spans="2:11" ht="24.5" thickBot="1" x14ac:dyDescent="0.4">
      <c r="B64" s="47" t="s">
        <v>683</v>
      </c>
      <c r="C64" s="40" t="s">
        <v>684</v>
      </c>
      <c r="D64" s="40" t="s">
        <v>685</v>
      </c>
      <c r="E64" s="40" t="s">
        <v>686</v>
      </c>
      <c r="F64" s="5"/>
      <c r="G64" s="5"/>
      <c r="H64" s="5"/>
      <c r="I64" s="5"/>
      <c r="J64" s="5"/>
    </row>
    <row r="65" spans="2:11" ht="60.5" thickBot="1" x14ac:dyDescent="0.4">
      <c r="B65" s="49">
        <v>42401</v>
      </c>
      <c r="C65" s="40">
        <v>0.01</v>
      </c>
      <c r="D65" s="50" t="s">
        <v>1166</v>
      </c>
      <c r="E65" s="40"/>
      <c r="F65" s="5"/>
      <c r="G65" s="5"/>
      <c r="H65" s="5"/>
      <c r="I65" s="5"/>
      <c r="J65" s="5"/>
    </row>
    <row r="66" spans="2:11" ht="15" thickBot="1" x14ac:dyDescent="0.4">
      <c r="B66" s="3"/>
      <c r="C66" s="92"/>
      <c r="D66" s="5"/>
      <c r="E66" s="5"/>
      <c r="F66" s="5"/>
      <c r="G66" s="5"/>
      <c r="H66" s="5"/>
      <c r="I66" s="5"/>
      <c r="J66" s="5"/>
      <c r="K66" s="5"/>
    </row>
    <row r="67" spans="2:11" ht="15" thickBot="1" x14ac:dyDescent="0.4">
      <c r="B67" s="4" t="s">
        <v>593</v>
      </c>
      <c r="C67" s="93"/>
      <c r="D67" s="5"/>
      <c r="E67" s="5"/>
      <c r="F67" s="5"/>
      <c r="G67" s="5"/>
      <c r="H67" s="5"/>
      <c r="I67" s="5"/>
      <c r="J67" s="5"/>
      <c r="K67" s="5"/>
    </row>
    <row r="68" spans="2:11" s="129" customFormat="1" x14ac:dyDescent="0.35">
      <c r="B68" s="1061" t="s">
        <v>1167</v>
      </c>
      <c r="C68" s="1062"/>
      <c r="D68" s="1062"/>
      <c r="E68" s="1062"/>
      <c r="F68" s="1062"/>
      <c r="G68" s="1062"/>
      <c r="H68" s="128"/>
      <c r="I68" s="128"/>
      <c r="J68" s="128"/>
      <c r="K68" s="128"/>
    </row>
    <row r="69" spans="2:11" s="129" customFormat="1" x14ac:dyDescent="0.35">
      <c r="B69" s="1061" t="s">
        <v>1168</v>
      </c>
      <c r="C69" s="1062"/>
      <c r="D69" s="1062"/>
      <c r="E69" s="1062"/>
      <c r="F69" s="1062"/>
      <c r="G69" s="1062"/>
      <c r="H69" s="128"/>
      <c r="I69" s="128"/>
      <c r="J69" s="128"/>
      <c r="K69" s="128"/>
    </row>
    <row r="70" spans="2:11" s="129" customFormat="1" ht="35.5" customHeight="1" x14ac:dyDescent="0.35">
      <c r="B70" s="1091"/>
      <c r="C70" s="1092"/>
      <c r="D70" s="1092"/>
      <c r="E70" s="1092"/>
      <c r="F70" s="1092"/>
      <c r="G70" s="1092"/>
      <c r="H70" s="128"/>
      <c r="I70" s="128"/>
      <c r="J70" s="128"/>
      <c r="K70" s="128"/>
    </row>
    <row r="71" spans="2:11" ht="15" thickBot="1" x14ac:dyDescent="0.4">
      <c r="B71" s="1"/>
      <c r="C71" s="73"/>
      <c r="D71" s="5"/>
      <c r="E71" s="5"/>
      <c r="F71" s="5"/>
      <c r="G71" s="5"/>
      <c r="H71" s="5"/>
      <c r="I71" s="5"/>
      <c r="J71" s="5"/>
      <c r="K71" s="5"/>
    </row>
    <row r="72" spans="2:11" ht="24.5" thickBot="1" x14ac:dyDescent="0.4">
      <c r="B72" s="51" t="s">
        <v>688</v>
      </c>
      <c r="C72" s="94"/>
      <c r="D72" s="5"/>
      <c r="E72" s="5"/>
      <c r="F72" s="5"/>
      <c r="G72" s="5"/>
      <c r="H72" s="5"/>
      <c r="I72" s="5"/>
      <c r="J72" s="5"/>
      <c r="K72" s="5"/>
    </row>
    <row r="73" spans="2:11" ht="15" thickBot="1" x14ac:dyDescent="0.4">
      <c r="B73" s="37"/>
      <c r="C73" s="85"/>
      <c r="D73" s="5"/>
      <c r="E73" s="5"/>
      <c r="F73" s="5"/>
      <c r="G73" s="5"/>
      <c r="H73" s="5"/>
      <c r="I73" s="5"/>
      <c r="J73" s="5"/>
      <c r="K73" s="5"/>
    </row>
    <row r="74" spans="2:11" ht="72.5" thickBot="1" x14ac:dyDescent="0.4">
      <c r="B74" s="52" t="s">
        <v>689</v>
      </c>
      <c r="C74" s="95"/>
      <c r="D74" s="43" t="s">
        <v>1169</v>
      </c>
      <c r="E74" s="5"/>
      <c r="F74" s="5"/>
      <c r="G74" s="5"/>
      <c r="H74" s="5"/>
      <c r="I74" s="5"/>
      <c r="J74" s="5"/>
      <c r="K74" s="5"/>
    </row>
    <row r="75" spans="2:11" x14ac:dyDescent="0.35">
      <c r="B75" s="987" t="s">
        <v>691</v>
      </c>
      <c r="C75" s="91"/>
      <c r="D75" s="53" t="s">
        <v>692</v>
      </c>
      <c r="E75" s="5"/>
      <c r="F75" s="5"/>
      <c r="G75" s="5"/>
      <c r="H75" s="5"/>
      <c r="I75" s="5"/>
      <c r="J75" s="5"/>
      <c r="K75" s="5"/>
    </row>
    <row r="76" spans="2:11" ht="96" x14ac:dyDescent="0.35">
      <c r="B76" s="988"/>
      <c r="C76" s="91"/>
      <c r="D76" s="46" t="s">
        <v>1170</v>
      </c>
      <c r="E76" s="5"/>
      <c r="F76" s="5"/>
      <c r="G76" s="5"/>
      <c r="H76" s="5"/>
      <c r="I76" s="5"/>
      <c r="J76" s="5"/>
      <c r="K76" s="5"/>
    </row>
    <row r="77" spans="2:11" x14ac:dyDescent="0.35">
      <c r="B77" s="988"/>
      <c r="C77" s="91"/>
      <c r="D77" s="53" t="s">
        <v>695</v>
      </c>
      <c r="E77" s="5"/>
      <c r="F77" s="5"/>
      <c r="G77" s="5"/>
      <c r="H77" s="5"/>
      <c r="I77" s="5"/>
      <c r="J77" s="5"/>
      <c r="K77" s="5"/>
    </row>
    <row r="78" spans="2:11" ht="60" x14ac:dyDescent="0.35">
      <c r="B78" s="988"/>
      <c r="C78" s="91"/>
      <c r="D78" s="46" t="s">
        <v>1171</v>
      </c>
      <c r="E78" s="5"/>
      <c r="F78" s="5"/>
      <c r="G78" s="5"/>
      <c r="H78" s="5"/>
      <c r="I78" s="5"/>
      <c r="J78" s="5"/>
      <c r="K78" s="5"/>
    </row>
    <row r="79" spans="2:11" x14ac:dyDescent="0.35">
      <c r="B79" s="988"/>
      <c r="C79" s="91"/>
      <c r="D79" s="46" t="s">
        <v>697</v>
      </c>
      <c r="E79" s="5"/>
      <c r="F79" s="5"/>
      <c r="G79" s="5"/>
      <c r="H79" s="5"/>
      <c r="I79" s="5"/>
      <c r="J79" s="5"/>
      <c r="K79" s="5"/>
    </row>
    <row r="80" spans="2:11" x14ac:dyDescent="0.35">
      <c r="B80" s="988"/>
      <c r="C80" s="91"/>
      <c r="D80" s="46" t="s">
        <v>1172</v>
      </c>
      <c r="E80" s="5"/>
      <c r="F80" s="5"/>
      <c r="G80" s="5"/>
      <c r="H80" s="5"/>
      <c r="I80" s="5"/>
      <c r="J80" s="5"/>
      <c r="K80" s="5"/>
    </row>
    <row r="81" spans="2:11" x14ac:dyDescent="0.35">
      <c r="B81" s="988"/>
      <c r="C81" s="91"/>
      <c r="D81" s="46" t="s">
        <v>1173</v>
      </c>
      <c r="E81" s="5"/>
      <c r="F81" s="5"/>
      <c r="G81" s="5"/>
      <c r="H81" s="5"/>
      <c r="I81" s="5"/>
      <c r="J81" s="5"/>
      <c r="K81" s="5"/>
    </row>
    <row r="82" spans="2:11" x14ac:dyDescent="0.35">
      <c r="B82" s="988"/>
      <c r="C82" s="91"/>
      <c r="D82" s="53" t="s">
        <v>923</v>
      </c>
      <c r="E82" s="5"/>
      <c r="F82" s="5"/>
      <c r="G82" s="5"/>
      <c r="H82" s="5"/>
      <c r="I82" s="5"/>
      <c r="J82" s="5"/>
      <c r="K82" s="5"/>
    </row>
    <row r="83" spans="2:11" ht="24.5" thickBot="1" x14ac:dyDescent="0.4">
      <c r="B83" s="989"/>
      <c r="C83" s="2"/>
      <c r="D83" s="40" t="s">
        <v>1137</v>
      </c>
      <c r="E83" s="5"/>
      <c r="F83" s="5"/>
      <c r="G83" s="5"/>
      <c r="H83" s="5"/>
      <c r="I83" s="5"/>
      <c r="J83" s="5"/>
      <c r="K83" s="5"/>
    </row>
    <row r="84" spans="2:11" ht="24.5" thickBot="1" x14ac:dyDescent="0.4">
      <c r="B84" s="47" t="s">
        <v>704</v>
      </c>
      <c r="C84" s="2"/>
      <c r="D84" s="40"/>
      <c r="E84" s="5"/>
      <c r="F84" s="5"/>
      <c r="G84" s="5"/>
      <c r="H84" s="5"/>
      <c r="I84" s="5"/>
      <c r="J84" s="5"/>
      <c r="K84" s="5"/>
    </row>
    <row r="85" spans="2:11" ht="36" x14ac:dyDescent="0.35">
      <c r="B85" s="987" t="s">
        <v>705</v>
      </c>
      <c r="C85" s="91"/>
      <c r="D85" s="46" t="s">
        <v>1174</v>
      </c>
      <c r="E85" s="5"/>
      <c r="F85" s="5"/>
      <c r="G85" s="5"/>
      <c r="H85" s="5"/>
      <c r="I85" s="5"/>
      <c r="J85" s="5"/>
      <c r="K85" s="5"/>
    </row>
    <row r="86" spans="2:11" ht="48" x14ac:dyDescent="0.35">
      <c r="B86" s="988"/>
      <c r="C86" s="91"/>
      <c r="D86" s="25" t="s">
        <v>1175</v>
      </c>
      <c r="E86" s="5"/>
      <c r="F86" s="5"/>
      <c r="G86" s="5"/>
      <c r="H86" s="5"/>
      <c r="I86" s="5"/>
      <c r="J86" s="5"/>
      <c r="K86" s="5"/>
    </row>
    <row r="87" spans="2:11" ht="36" x14ac:dyDescent="0.35">
      <c r="B87" s="988"/>
      <c r="C87" s="91"/>
      <c r="D87" s="25" t="s">
        <v>1176</v>
      </c>
      <c r="E87" s="5"/>
      <c r="F87" s="5"/>
      <c r="G87" s="5"/>
      <c r="H87" s="5"/>
      <c r="I87" s="5"/>
      <c r="J87" s="5"/>
      <c r="K87" s="5"/>
    </row>
    <row r="88" spans="2:11" ht="36" x14ac:dyDescent="0.35">
      <c r="B88" s="988"/>
      <c r="C88" s="91"/>
      <c r="D88" s="25" t="s">
        <v>1177</v>
      </c>
      <c r="E88" s="5"/>
      <c r="F88" s="5"/>
      <c r="G88" s="5"/>
      <c r="H88" s="5"/>
      <c r="I88" s="5"/>
      <c r="J88" s="5"/>
      <c r="K88" s="5"/>
    </row>
    <row r="89" spans="2:11" ht="36" x14ac:dyDescent="0.35">
      <c r="B89" s="988"/>
      <c r="C89" s="91"/>
      <c r="D89" s="25" t="s">
        <v>1178</v>
      </c>
      <c r="E89" s="5"/>
      <c r="F89" s="5"/>
      <c r="G89" s="5"/>
      <c r="H89" s="5"/>
      <c r="I89" s="5"/>
      <c r="J89" s="5"/>
      <c r="K89" s="5"/>
    </row>
    <row r="90" spans="2:11" ht="84" x14ac:dyDescent="0.35">
      <c r="B90" s="988"/>
      <c r="C90" s="91"/>
      <c r="D90" s="46" t="s">
        <v>1179</v>
      </c>
      <c r="E90" s="5"/>
      <c r="F90" s="5"/>
      <c r="G90" s="5"/>
      <c r="H90" s="5"/>
      <c r="I90" s="5"/>
      <c r="J90" s="5"/>
      <c r="K90" s="5"/>
    </row>
    <row r="91" spans="2:11" ht="36" x14ac:dyDescent="0.35">
      <c r="B91" s="988"/>
      <c r="C91" s="91"/>
      <c r="D91" s="46" t="s">
        <v>1180</v>
      </c>
      <c r="E91" s="5"/>
      <c r="F91" s="5"/>
      <c r="G91" s="5"/>
      <c r="H91" s="5"/>
      <c r="I91" s="5"/>
      <c r="J91" s="5"/>
      <c r="K91" s="5"/>
    </row>
    <row r="92" spans="2:11" ht="36" x14ac:dyDescent="0.35">
      <c r="B92" s="988"/>
      <c r="C92" s="91"/>
      <c r="D92" s="46" t="s">
        <v>1181</v>
      </c>
      <c r="E92" s="5"/>
      <c r="F92" s="5"/>
      <c r="G92" s="5"/>
      <c r="H92" s="5"/>
      <c r="I92" s="5"/>
      <c r="J92" s="5"/>
      <c r="K92" s="5"/>
    </row>
    <row r="93" spans="2:11" ht="36" x14ac:dyDescent="0.35">
      <c r="B93" s="988"/>
      <c r="C93" s="91"/>
      <c r="D93" s="46" t="s">
        <v>1182</v>
      </c>
      <c r="E93" s="5"/>
      <c r="F93" s="5"/>
      <c r="G93" s="5"/>
      <c r="H93" s="5"/>
      <c r="I93" s="5"/>
      <c r="J93" s="5"/>
      <c r="K93" s="5"/>
    </row>
    <row r="94" spans="2:11" ht="96.5" thickBot="1" x14ac:dyDescent="0.4">
      <c r="B94" s="989"/>
      <c r="C94" s="2"/>
      <c r="D94" s="40" t="s">
        <v>1183</v>
      </c>
      <c r="E94" s="5"/>
      <c r="F94" s="5"/>
      <c r="G94" s="5"/>
      <c r="H94" s="5"/>
      <c r="I94" s="5"/>
      <c r="J94" s="5"/>
      <c r="K94" s="5"/>
    </row>
    <row r="95" spans="2:11" ht="24" x14ac:dyDescent="0.35">
      <c r="B95" s="987" t="s">
        <v>722</v>
      </c>
      <c r="C95" s="91"/>
      <c r="D95" s="53" t="s">
        <v>1184</v>
      </c>
      <c r="E95" s="5"/>
      <c r="F95" s="5"/>
      <c r="G95" s="5"/>
      <c r="H95" s="5"/>
      <c r="I95" s="5"/>
      <c r="J95" s="5"/>
      <c r="K95" s="5"/>
    </row>
    <row r="96" spans="2:11" x14ac:dyDescent="0.35">
      <c r="B96" s="988"/>
      <c r="C96" s="91"/>
      <c r="D96" s="46" t="s">
        <v>1185</v>
      </c>
      <c r="E96" s="5"/>
      <c r="F96" s="5"/>
      <c r="G96" s="5"/>
      <c r="H96" s="5"/>
      <c r="I96" s="5"/>
      <c r="J96" s="5"/>
      <c r="K96" s="5"/>
    </row>
    <row r="97" spans="2:11" x14ac:dyDescent="0.35">
      <c r="B97" s="988"/>
      <c r="C97" s="91"/>
      <c r="D97" s="46" t="s">
        <v>723</v>
      </c>
      <c r="E97" s="5"/>
      <c r="F97" s="5"/>
      <c r="G97" s="5"/>
      <c r="H97" s="5"/>
      <c r="I97" s="5"/>
      <c r="J97" s="5"/>
      <c r="K97" s="5"/>
    </row>
    <row r="98" spans="2:11" ht="37" x14ac:dyDescent="0.35">
      <c r="B98" s="988"/>
      <c r="C98" s="91"/>
      <c r="D98" s="46" t="s">
        <v>1186</v>
      </c>
      <c r="E98" s="5"/>
      <c r="F98" s="5"/>
      <c r="G98" s="5"/>
      <c r="H98" s="5"/>
      <c r="I98" s="5"/>
      <c r="J98" s="5"/>
      <c r="K98" s="5"/>
    </row>
    <row r="99" spans="2:11" ht="37" x14ac:dyDescent="0.35">
      <c r="B99" s="988"/>
      <c r="C99" s="91"/>
      <c r="D99" s="46" t="s">
        <v>1187</v>
      </c>
      <c r="E99" s="5"/>
      <c r="F99" s="5"/>
      <c r="G99" s="5"/>
      <c r="H99" s="5"/>
      <c r="I99" s="5"/>
      <c r="J99" s="5"/>
      <c r="K99" s="5"/>
    </row>
    <row r="100" spans="2:11" ht="37" x14ac:dyDescent="0.35">
      <c r="B100" s="988"/>
      <c r="C100" s="91"/>
      <c r="D100" s="46" t="s">
        <v>1188</v>
      </c>
      <c r="E100" s="5"/>
      <c r="F100" s="5"/>
      <c r="G100" s="5"/>
      <c r="H100" s="5"/>
      <c r="I100" s="5"/>
      <c r="J100" s="5"/>
      <c r="K100" s="5"/>
    </row>
    <row r="101" spans="2:11" x14ac:dyDescent="0.35">
      <c r="B101" s="988"/>
      <c r="C101" s="91"/>
      <c r="D101" s="53" t="s">
        <v>866</v>
      </c>
      <c r="E101" s="5"/>
      <c r="F101" s="5"/>
      <c r="G101" s="5"/>
      <c r="H101" s="5"/>
      <c r="I101" s="5"/>
      <c r="J101" s="5"/>
      <c r="K101" s="5"/>
    </row>
    <row r="102" spans="2:11" ht="36" x14ac:dyDescent="0.35">
      <c r="B102" s="988"/>
      <c r="C102" s="91"/>
      <c r="D102" s="53" t="s">
        <v>1189</v>
      </c>
      <c r="E102" s="5"/>
      <c r="F102" s="5"/>
      <c r="G102" s="5"/>
      <c r="H102" s="5"/>
      <c r="I102" s="5"/>
      <c r="J102" s="5"/>
      <c r="K102" s="5"/>
    </row>
    <row r="103" spans="2:11" x14ac:dyDescent="0.35">
      <c r="B103" s="988"/>
      <c r="C103" s="91"/>
      <c r="D103" s="16"/>
      <c r="E103" s="5"/>
      <c r="F103" s="5"/>
      <c r="G103" s="5"/>
      <c r="H103" s="5"/>
      <c r="I103" s="5"/>
      <c r="J103" s="5"/>
      <c r="K103" s="5"/>
    </row>
    <row r="104" spans="2:11" x14ac:dyDescent="0.35">
      <c r="B104" s="988"/>
      <c r="C104" s="91"/>
      <c r="D104" s="46" t="s">
        <v>723</v>
      </c>
      <c r="E104" s="5"/>
      <c r="F104" s="5"/>
      <c r="G104" s="5"/>
      <c r="H104" s="5"/>
      <c r="I104" s="5"/>
      <c r="J104" s="5"/>
      <c r="K104" s="5"/>
    </row>
    <row r="105" spans="2:11" ht="37" x14ac:dyDescent="0.35">
      <c r="B105" s="988"/>
      <c r="C105" s="91"/>
      <c r="D105" s="46" t="s">
        <v>1190</v>
      </c>
      <c r="E105" s="5"/>
      <c r="F105" s="5"/>
      <c r="G105" s="5"/>
      <c r="H105" s="5"/>
      <c r="I105" s="5"/>
      <c r="J105" s="5"/>
      <c r="K105" s="5"/>
    </row>
    <row r="106" spans="2:11" ht="37.5" thickBot="1" x14ac:dyDescent="0.4">
      <c r="B106" s="989"/>
      <c r="C106" s="2"/>
      <c r="D106" s="40" t="s">
        <v>1191</v>
      </c>
      <c r="E106" s="5"/>
      <c r="F106" s="5"/>
      <c r="G106" s="5"/>
      <c r="H106" s="5"/>
      <c r="I106" s="5"/>
      <c r="J106" s="5"/>
      <c r="K106" s="5"/>
    </row>
    <row r="107" spans="2:11" x14ac:dyDescent="0.35">
      <c r="B107" s="5"/>
      <c r="D107" s="5"/>
      <c r="E107" s="5"/>
      <c r="F107" s="5"/>
      <c r="G107" s="5"/>
      <c r="H107" s="5"/>
      <c r="I107" s="5"/>
      <c r="J107" s="5"/>
      <c r="K107" s="5"/>
    </row>
    <row r="108" spans="2:11" x14ac:dyDescent="0.35">
      <c r="B108" s="5"/>
      <c r="D108" s="5"/>
      <c r="E108" s="5"/>
      <c r="F108" s="5"/>
      <c r="G108" s="5"/>
      <c r="H108" s="5"/>
      <c r="I108" s="5"/>
      <c r="J108" s="5"/>
      <c r="K108" s="5"/>
    </row>
    <row r="109" spans="2:11" x14ac:dyDescent="0.35">
      <c r="B109" s="5"/>
      <c r="D109" s="5"/>
      <c r="E109" s="5"/>
      <c r="F109" s="5"/>
      <c r="G109" s="5"/>
      <c r="H109" s="5"/>
      <c r="I109" s="5"/>
      <c r="J109" s="5"/>
      <c r="K109" s="5"/>
    </row>
    <row r="110" spans="2:11" x14ac:dyDescent="0.35">
      <c r="B110" s="5"/>
      <c r="D110" s="5"/>
      <c r="E110" s="5"/>
      <c r="F110" s="5"/>
      <c r="G110" s="5"/>
      <c r="H110" s="5"/>
      <c r="I110" s="5"/>
      <c r="J110" s="5"/>
      <c r="K110" s="5"/>
    </row>
    <row r="111" spans="2:11" x14ac:dyDescent="0.35">
      <c r="B111" s="5"/>
      <c r="D111" s="5"/>
      <c r="E111" s="5"/>
      <c r="F111" s="5"/>
      <c r="G111" s="5"/>
      <c r="H111" s="5"/>
      <c r="I111" s="5"/>
      <c r="J111" s="5"/>
      <c r="K111" s="5"/>
    </row>
    <row r="112" spans="2:11" x14ac:dyDescent="0.35">
      <c r="B112" s="5"/>
      <c r="D112" s="5"/>
      <c r="E112" s="5"/>
      <c r="F112" s="5"/>
      <c r="G112" s="5"/>
      <c r="H112" s="5"/>
      <c r="I112" s="5"/>
      <c r="J112" s="5"/>
      <c r="K112" s="5"/>
    </row>
    <row r="113" spans="2:11" x14ac:dyDescent="0.35">
      <c r="B113" s="5"/>
      <c r="D113" s="5"/>
      <c r="E113" s="5"/>
      <c r="F113" s="5"/>
      <c r="G113" s="5"/>
      <c r="H113" s="5"/>
      <c r="I113" s="5"/>
      <c r="J113" s="5"/>
      <c r="K113" s="5"/>
    </row>
    <row r="114" spans="2:11" x14ac:dyDescent="0.35">
      <c r="B114" s="5"/>
      <c r="D114" s="5"/>
      <c r="E114" s="5"/>
      <c r="F114" s="5"/>
      <c r="G114" s="5"/>
      <c r="H114" s="5"/>
      <c r="I114" s="5"/>
      <c r="J114" s="5"/>
      <c r="K114" s="5"/>
    </row>
    <row r="115" spans="2:11" x14ac:dyDescent="0.35">
      <c r="B115" s="5"/>
      <c r="D115" s="5"/>
      <c r="E115" s="5"/>
      <c r="F115" s="5"/>
      <c r="G115" s="5"/>
      <c r="H115" s="5"/>
      <c r="I115" s="5"/>
      <c r="J115" s="5"/>
      <c r="K115" s="5"/>
    </row>
    <row r="116" spans="2:11" x14ac:dyDescent="0.35">
      <c r="B116" s="5"/>
      <c r="D116" s="5"/>
      <c r="E116" s="5"/>
      <c r="F116" s="5"/>
      <c r="G116" s="5"/>
      <c r="H116" s="5"/>
      <c r="I116" s="5"/>
      <c r="J116" s="5"/>
      <c r="K116" s="5"/>
    </row>
    <row r="117" spans="2:11" x14ac:dyDescent="0.35">
      <c r="B117" s="5"/>
      <c r="D117" s="5"/>
      <c r="E117" s="5"/>
      <c r="F117" s="5"/>
      <c r="G117" s="5"/>
      <c r="H117" s="5"/>
      <c r="I117" s="5"/>
      <c r="J117" s="5"/>
      <c r="K117" s="5"/>
    </row>
    <row r="118" spans="2:11" x14ac:dyDescent="0.35">
      <c r="B118" s="5"/>
      <c r="D118" s="5"/>
      <c r="E118" s="5"/>
      <c r="F118" s="5"/>
      <c r="G118" s="5"/>
      <c r="H118" s="5"/>
      <c r="I118" s="5"/>
      <c r="J118" s="5"/>
      <c r="K118" s="5"/>
    </row>
    <row r="119" spans="2:11" x14ac:dyDescent="0.35">
      <c r="B119" s="5"/>
      <c r="D119" s="5"/>
      <c r="E119" s="5"/>
      <c r="F119" s="5"/>
      <c r="G119" s="5"/>
      <c r="H119" s="5"/>
      <c r="I119" s="5"/>
      <c r="J119" s="5"/>
      <c r="K119" s="5"/>
    </row>
    <row r="120" spans="2:11" x14ac:dyDescent="0.35">
      <c r="B120" s="5"/>
      <c r="D120" s="5"/>
      <c r="E120" s="5"/>
      <c r="F120" s="5"/>
      <c r="G120" s="5"/>
      <c r="H120" s="5"/>
      <c r="I120" s="5"/>
      <c r="J120" s="5"/>
      <c r="K120" s="5"/>
    </row>
    <row r="121" spans="2:11" x14ac:dyDescent="0.35">
      <c r="B121" s="5"/>
      <c r="D121" s="5"/>
      <c r="E121" s="5"/>
      <c r="F121" s="5"/>
      <c r="G121" s="5"/>
      <c r="H121" s="5"/>
      <c r="I121" s="5"/>
      <c r="J121" s="5"/>
      <c r="K121" s="5"/>
    </row>
    <row r="122" spans="2:11" x14ac:dyDescent="0.35">
      <c r="B122" s="5"/>
      <c r="D122" s="5"/>
      <c r="E122" s="5"/>
      <c r="F122" s="5"/>
      <c r="G122" s="5"/>
      <c r="H122" s="5"/>
      <c r="I122" s="5"/>
      <c r="J122" s="5"/>
      <c r="K122" s="5"/>
    </row>
    <row r="123" spans="2:11" x14ac:dyDescent="0.35">
      <c r="B123" s="5"/>
      <c r="D123" s="5"/>
      <c r="E123" s="5"/>
      <c r="F123" s="5"/>
      <c r="G123" s="5"/>
      <c r="H123" s="5"/>
      <c r="I123" s="5"/>
      <c r="J123" s="5"/>
      <c r="K123" s="5"/>
    </row>
    <row r="124" spans="2:11" x14ac:dyDescent="0.35">
      <c r="B124" s="5"/>
      <c r="D124" s="5"/>
      <c r="E124" s="5"/>
      <c r="F124" s="5"/>
      <c r="G124" s="5"/>
      <c r="H124" s="5"/>
      <c r="I124" s="5"/>
      <c r="J124" s="5"/>
      <c r="K124" s="5"/>
    </row>
    <row r="125" spans="2:11" x14ac:dyDescent="0.35">
      <c r="B125" s="5"/>
      <c r="D125" s="5"/>
      <c r="E125" s="5"/>
      <c r="F125" s="5"/>
      <c r="G125" s="5"/>
      <c r="H125" s="5"/>
      <c r="I125" s="5"/>
      <c r="J125" s="5"/>
      <c r="K125" s="5"/>
    </row>
    <row r="126" spans="2:11" x14ac:dyDescent="0.35">
      <c r="B126" s="5"/>
      <c r="D126" s="5"/>
      <c r="E126" s="5"/>
      <c r="F126" s="5"/>
      <c r="G126" s="5"/>
      <c r="H126" s="5"/>
      <c r="I126" s="5"/>
      <c r="J126" s="5"/>
      <c r="K126" s="5"/>
    </row>
    <row r="127" spans="2:11" x14ac:dyDescent="0.35">
      <c r="B127" s="5"/>
      <c r="D127" s="5"/>
      <c r="E127" s="5"/>
      <c r="F127" s="5"/>
      <c r="G127" s="5"/>
      <c r="H127" s="5"/>
      <c r="I127" s="5"/>
      <c r="J127" s="5"/>
      <c r="K127" s="5"/>
    </row>
    <row r="128" spans="2:11" x14ac:dyDescent="0.35">
      <c r="B128" s="5"/>
      <c r="D128" s="5"/>
      <c r="E128" s="5"/>
      <c r="F128" s="5"/>
      <c r="G128" s="5"/>
      <c r="H128" s="5"/>
      <c r="I128" s="5"/>
      <c r="J128" s="5"/>
      <c r="K128" s="5"/>
    </row>
    <row r="129" spans="2:11" x14ac:dyDescent="0.35">
      <c r="B129" s="5"/>
      <c r="D129" s="5"/>
      <c r="E129" s="5"/>
      <c r="F129" s="5"/>
      <c r="G129" s="5"/>
      <c r="H129" s="5"/>
      <c r="I129" s="5"/>
      <c r="J129" s="5"/>
      <c r="K129" s="5"/>
    </row>
    <row r="130" spans="2:11" x14ac:dyDescent="0.35">
      <c r="B130" s="5"/>
      <c r="D130" s="5"/>
      <c r="E130" s="5"/>
      <c r="F130" s="5"/>
      <c r="G130" s="5"/>
      <c r="H130" s="5"/>
      <c r="I130" s="5"/>
      <c r="J130" s="5"/>
      <c r="K130" s="5"/>
    </row>
    <row r="131" spans="2:11" x14ac:dyDescent="0.35">
      <c r="B131" s="5"/>
      <c r="D131" s="5"/>
      <c r="E131" s="5"/>
      <c r="F131" s="5"/>
      <c r="G131" s="5"/>
      <c r="H131" s="5"/>
      <c r="I131" s="5"/>
      <c r="J131" s="5"/>
      <c r="K131" s="5"/>
    </row>
    <row r="132" spans="2:11" x14ac:dyDescent="0.35">
      <c r="B132" s="5"/>
      <c r="D132" s="5"/>
      <c r="E132" s="5"/>
      <c r="F132" s="5"/>
      <c r="G132" s="5"/>
      <c r="H132" s="5"/>
      <c r="I132" s="5"/>
      <c r="J132" s="5"/>
      <c r="K132" s="5"/>
    </row>
    <row r="133" spans="2:11" x14ac:dyDescent="0.35">
      <c r="B133" s="5"/>
      <c r="D133" s="5"/>
      <c r="E133" s="5"/>
      <c r="F133" s="5"/>
      <c r="G133" s="5"/>
      <c r="H133" s="5"/>
      <c r="I133" s="5"/>
      <c r="J133" s="5"/>
      <c r="K133" s="5"/>
    </row>
    <row r="134" spans="2:11" x14ac:dyDescent="0.35">
      <c r="B134" s="5"/>
      <c r="D134" s="5"/>
      <c r="E134" s="5"/>
      <c r="F134" s="5"/>
      <c r="G134" s="5"/>
      <c r="H134" s="5"/>
      <c r="I134" s="5"/>
      <c r="J134" s="5"/>
      <c r="K134" s="5"/>
    </row>
    <row r="135" spans="2:11" x14ac:dyDescent="0.35">
      <c r="B135" s="5"/>
      <c r="D135" s="5"/>
      <c r="E135" s="5"/>
      <c r="F135" s="5"/>
      <c r="G135" s="5"/>
      <c r="H135" s="5"/>
      <c r="I135" s="5"/>
      <c r="J135" s="5"/>
      <c r="K135" s="5"/>
    </row>
    <row r="136" spans="2:11" x14ac:dyDescent="0.35">
      <c r="B136" s="5"/>
      <c r="D136" s="5"/>
      <c r="E136" s="5"/>
      <c r="F136" s="5"/>
      <c r="G136" s="5"/>
      <c r="H136" s="5"/>
      <c r="I136" s="5"/>
      <c r="J136" s="5"/>
      <c r="K136" s="5"/>
    </row>
    <row r="137" spans="2:11" x14ac:dyDescent="0.35">
      <c r="B137" s="5"/>
      <c r="D137" s="5"/>
      <c r="E137" s="5"/>
      <c r="F137" s="5"/>
      <c r="G137" s="5"/>
      <c r="H137" s="5"/>
      <c r="I137" s="5"/>
      <c r="J137" s="5"/>
      <c r="K137" s="5"/>
    </row>
    <row r="138" spans="2:11" x14ac:dyDescent="0.35">
      <c r="B138" s="5"/>
      <c r="D138" s="5"/>
      <c r="E138" s="5"/>
      <c r="F138" s="5"/>
      <c r="G138" s="5"/>
      <c r="H138" s="5"/>
      <c r="I138" s="5"/>
      <c r="J138" s="5"/>
      <c r="K138" s="5"/>
    </row>
    <row r="139" spans="2:11" x14ac:dyDescent="0.35">
      <c r="B139" s="5"/>
      <c r="D139" s="5"/>
      <c r="E139" s="5"/>
      <c r="F139" s="5"/>
      <c r="G139" s="5"/>
      <c r="H139" s="5"/>
      <c r="I139" s="5"/>
      <c r="J139" s="5"/>
      <c r="K139" s="5"/>
    </row>
    <row r="140" spans="2:11" x14ac:dyDescent="0.35">
      <c r="B140" s="5"/>
      <c r="D140" s="5"/>
      <c r="E140" s="5"/>
      <c r="F140" s="5"/>
      <c r="G140" s="5"/>
      <c r="H140" s="5"/>
      <c r="I140" s="5"/>
      <c r="J140" s="5"/>
      <c r="K140" s="5"/>
    </row>
    <row r="141" spans="2:11" x14ac:dyDescent="0.35">
      <c r="B141" s="5"/>
      <c r="D141" s="5"/>
      <c r="E141" s="5"/>
      <c r="F141" s="5"/>
      <c r="G141" s="5"/>
      <c r="H141" s="5"/>
      <c r="I141" s="5"/>
      <c r="J141" s="5"/>
      <c r="K141" s="5"/>
    </row>
    <row r="142" spans="2:11" x14ac:dyDescent="0.35">
      <c r="B142" s="5"/>
      <c r="D142" s="5"/>
      <c r="E142" s="5"/>
      <c r="F142" s="5"/>
      <c r="G142" s="5"/>
      <c r="H142" s="5"/>
      <c r="I142" s="5"/>
      <c r="J142" s="5"/>
      <c r="K142" s="5"/>
    </row>
    <row r="143" spans="2:11" x14ac:dyDescent="0.35">
      <c r="B143" s="5"/>
      <c r="D143" s="5"/>
      <c r="E143" s="5"/>
      <c r="F143" s="5"/>
      <c r="G143" s="5"/>
      <c r="H143" s="5"/>
      <c r="I143" s="5"/>
      <c r="J143" s="5"/>
      <c r="K143" s="5"/>
    </row>
    <row r="144" spans="2:11" x14ac:dyDescent="0.35">
      <c r="B144" s="5"/>
      <c r="D144" s="5"/>
      <c r="E144" s="5"/>
      <c r="F144" s="5"/>
      <c r="G144" s="5"/>
      <c r="H144" s="5"/>
      <c r="I144" s="5"/>
      <c r="J144" s="5"/>
      <c r="K144" s="5"/>
    </row>
    <row r="145" spans="2:11" x14ac:dyDescent="0.35">
      <c r="B145" s="5"/>
      <c r="D145" s="5"/>
      <c r="E145" s="5"/>
      <c r="F145" s="5"/>
      <c r="G145" s="5"/>
      <c r="H145" s="5"/>
      <c r="I145" s="5"/>
      <c r="J145" s="5"/>
      <c r="K145" s="5"/>
    </row>
    <row r="146" spans="2:11" x14ac:dyDescent="0.35">
      <c r="B146" s="5"/>
      <c r="D146" s="5"/>
      <c r="E146" s="5"/>
      <c r="F146" s="5"/>
      <c r="G146" s="5"/>
      <c r="H146" s="5"/>
      <c r="I146" s="5"/>
      <c r="J146" s="5"/>
      <c r="K146" s="5"/>
    </row>
    <row r="147" spans="2:11" x14ac:dyDescent="0.35">
      <c r="B147" s="5"/>
      <c r="D147" s="5"/>
      <c r="E147" s="5"/>
      <c r="F147" s="5"/>
      <c r="G147" s="5"/>
      <c r="H147" s="5"/>
      <c r="I147" s="5"/>
      <c r="J147" s="5"/>
      <c r="K147" s="5"/>
    </row>
    <row r="148" spans="2:11" x14ac:dyDescent="0.35">
      <c r="B148" s="5"/>
      <c r="D148" s="5"/>
      <c r="E148" s="5"/>
      <c r="F148" s="5"/>
      <c r="G148" s="5"/>
      <c r="H148" s="5"/>
      <c r="I148" s="5"/>
      <c r="J148" s="5"/>
      <c r="K148" s="5"/>
    </row>
    <row r="149" spans="2:11" x14ac:dyDescent="0.35">
      <c r="B149" s="5"/>
      <c r="D149" s="5"/>
      <c r="E149" s="5"/>
      <c r="F149" s="5"/>
      <c r="G149" s="5"/>
      <c r="H149" s="5"/>
      <c r="I149" s="5"/>
      <c r="J149" s="5"/>
      <c r="K149" s="5"/>
    </row>
    <row r="150" spans="2:11" x14ac:dyDescent="0.35">
      <c r="B150" s="5"/>
      <c r="D150" s="5"/>
      <c r="E150" s="5"/>
      <c r="F150" s="5"/>
      <c r="G150" s="5"/>
      <c r="H150" s="5"/>
      <c r="I150" s="5"/>
      <c r="J150" s="5"/>
      <c r="K150" s="5"/>
    </row>
    <row r="151" spans="2:11" x14ac:dyDescent="0.35">
      <c r="B151" s="5"/>
      <c r="D151" s="5"/>
      <c r="E151" s="5"/>
      <c r="F151" s="5"/>
      <c r="G151" s="5"/>
      <c r="H151" s="5"/>
      <c r="I151" s="5"/>
      <c r="J151" s="5"/>
      <c r="K151" s="5"/>
    </row>
    <row r="152" spans="2:11" x14ac:dyDescent="0.35">
      <c r="B152" s="5"/>
      <c r="D152" s="5"/>
      <c r="E152" s="5"/>
      <c r="F152" s="5"/>
      <c r="G152" s="5"/>
      <c r="H152" s="5"/>
      <c r="I152" s="5"/>
      <c r="J152" s="5"/>
      <c r="K152" s="5"/>
    </row>
    <row r="153" spans="2:11" x14ac:dyDescent="0.35">
      <c r="B153" s="5"/>
      <c r="D153" s="5"/>
      <c r="E153" s="5"/>
      <c r="F153" s="5"/>
      <c r="G153" s="5"/>
      <c r="H153" s="5"/>
      <c r="I153" s="5"/>
      <c r="J153" s="5"/>
      <c r="K153" s="5"/>
    </row>
    <row r="154" spans="2:11" x14ac:dyDescent="0.35">
      <c r="B154" s="5"/>
      <c r="D154" s="5"/>
      <c r="E154" s="5"/>
      <c r="F154" s="5"/>
      <c r="G154" s="5"/>
      <c r="H154" s="5"/>
      <c r="I154" s="5"/>
      <c r="J154" s="5"/>
      <c r="K154" s="5"/>
    </row>
    <row r="155" spans="2:11" x14ac:dyDescent="0.35">
      <c r="B155" s="5"/>
      <c r="D155" s="5"/>
      <c r="E155" s="5"/>
      <c r="F155" s="5"/>
      <c r="G155" s="5"/>
      <c r="H155" s="5"/>
      <c r="I155" s="5"/>
      <c r="J155" s="5"/>
      <c r="K155" s="5"/>
    </row>
    <row r="156" spans="2:11" x14ac:dyDescent="0.35">
      <c r="B156" s="5"/>
      <c r="D156" s="5"/>
      <c r="E156" s="5"/>
      <c r="F156" s="5"/>
      <c r="G156" s="5"/>
      <c r="H156" s="5"/>
      <c r="I156" s="5"/>
      <c r="J156" s="5"/>
      <c r="K156" s="5"/>
    </row>
    <row r="157" spans="2:11" x14ac:dyDescent="0.35">
      <c r="B157" s="5"/>
      <c r="D157" s="5"/>
      <c r="E157" s="5"/>
      <c r="F157" s="5"/>
      <c r="G157" s="5"/>
      <c r="H157" s="5"/>
      <c r="I157" s="5"/>
      <c r="J157" s="5"/>
      <c r="K157" s="5"/>
    </row>
    <row r="158" spans="2:11" x14ac:dyDescent="0.35">
      <c r="B158" s="5"/>
      <c r="D158" s="5"/>
      <c r="E158" s="5"/>
      <c r="F158" s="5"/>
      <c r="G158" s="5"/>
      <c r="H158" s="5"/>
      <c r="I158" s="5"/>
      <c r="J158" s="5"/>
      <c r="K158" s="5"/>
    </row>
    <row r="159" spans="2:11" x14ac:dyDescent="0.35">
      <c r="B159" s="5"/>
      <c r="D159" s="5"/>
      <c r="E159" s="5"/>
      <c r="F159" s="5"/>
      <c r="G159" s="5"/>
      <c r="H159" s="5"/>
      <c r="I159" s="5"/>
      <c r="J159" s="5"/>
      <c r="K159" s="5"/>
    </row>
    <row r="160" spans="2:11" x14ac:dyDescent="0.35">
      <c r="B160" s="5"/>
      <c r="D160" s="5"/>
      <c r="E160" s="5"/>
      <c r="F160" s="5"/>
      <c r="G160" s="5"/>
      <c r="H160" s="5"/>
      <c r="I160" s="5"/>
      <c r="J160" s="5"/>
      <c r="K160" s="5"/>
    </row>
    <row r="161" spans="2:11" x14ac:dyDescent="0.35">
      <c r="B161" s="5"/>
      <c r="D161" s="5"/>
      <c r="E161" s="5"/>
      <c r="F161" s="5"/>
      <c r="G161" s="5"/>
      <c r="H161" s="5"/>
      <c r="I161" s="5"/>
      <c r="J161" s="5"/>
      <c r="K161" s="5"/>
    </row>
    <row r="162" spans="2:11" x14ac:dyDescent="0.35">
      <c r="B162" s="5"/>
      <c r="D162" s="5"/>
      <c r="E162" s="5"/>
      <c r="F162" s="5"/>
      <c r="G162" s="5"/>
      <c r="H162" s="5"/>
      <c r="I162" s="5"/>
      <c r="J162" s="5"/>
      <c r="K162" s="5"/>
    </row>
    <row r="163" spans="2:11" x14ac:dyDescent="0.35">
      <c r="B163" s="5"/>
      <c r="D163" s="5"/>
      <c r="E163" s="5"/>
      <c r="F163" s="5"/>
      <c r="G163" s="5"/>
      <c r="H163" s="5"/>
      <c r="I163" s="5"/>
      <c r="J163" s="5"/>
      <c r="K163" s="5"/>
    </row>
    <row r="164" spans="2:11" x14ac:dyDescent="0.35">
      <c r="B164" s="5"/>
      <c r="D164" s="5"/>
      <c r="E164" s="5"/>
      <c r="F164" s="5"/>
      <c r="G164" s="5"/>
      <c r="H164" s="5"/>
      <c r="I164" s="5"/>
      <c r="J164" s="5"/>
      <c r="K164" s="5"/>
    </row>
    <row r="165" spans="2:11" x14ac:dyDescent="0.35">
      <c r="B165" s="5"/>
      <c r="D165" s="5"/>
      <c r="E165" s="5"/>
      <c r="F165" s="5"/>
      <c r="G165" s="5"/>
      <c r="H165" s="5"/>
      <c r="I165" s="5"/>
      <c r="J165" s="5"/>
      <c r="K165" s="5"/>
    </row>
    <row r="166" spans="2:11" x14ac:dyDescent="0.35">
      <c r="B166" s="5"/>
      <c r="D166" s="5"/>
      <c r="E166" s="5"/>
      <c r="F166" s="5"/>
      <c r="G166" s="5"/>
      <c r="H166" s="5"/>
      <c r="I166" s="5"/>
      <c r="J166" s="5"/>
      <c r="K166" s="5"/>
    </row>
    <row r="167" spans="2:11" x14ac:dyDescent="0.35">
      <c r="B167" s="5"/>
      <c r="D167" s="5"/>
      <c r="E167" s="5"/>
      <c r="F167" s="5"/>
      <c r="G167" s="5"/>
      <c r="H167" s="5"/>
      <c r="I167" s="5"/>
      <c r="J167" s="5"/>
      <c r="K167" s="5"/>
    </row>
    <row r="168" spans="2:11" x14ac:dyDescent="0.35">
      <c r="B168" s="5"/>
      <c r="D168" s="5"/>
      <c r="E168" s="5"/>
      <c r="F168" s="5"/>
      <c r="G168" s="5"/>
      <c r="H168" s="5"/>
      <c r="I168" s="5"/>
      <c r="J168" s="5"/>
      <c r="K168" s="5"/>
    </row>
    <row r="169" spans="2:11" x14ac:dyDescent="0.35">
      <c r="B169" s="5"/>
      <c r="D169" s="5"/>
      <c r="E169" s="5"/>
      <c r="F169" s="5"/>
      <c r="G169" s="5"/>
      <c r="H169" s="5"/>
      <c r="I169" s="5"/>
      <c r="J169" s="5"/>
      <c r="K169" s="5"/>
    </row>
    <row r="170" spans="2:11" x14ac:dyDescent="0.35">
      <c r="B170" s="5"/>
      <c r="D170" s="5"/>
      <c r="E170" s="5"/>
      <c r="F170" s="5"/>
      <c r="G170" s="5"/>
      <c r="H170" s="5"/>
      <c r="I170" s="5"/>
      <c r="J170" s="5"/>
      <c r="K170" s="5"/>
    </row>
    <row r="171" spans="2:11" x14ac:dyDescent="0.35">
      <c r="B171" s="5"/>
      <c r="D171" s="5"/>
      <c r="E171" s="5"/>
      <c r="F171" s="5"/>
      <c r="G171" s="5"/>
      <c r="H171" s="5"/>
      <c r="I171" s="5"/>
      <c r="J171" s="5"/>
      <c r="K171" s="5"/>
    </row>
    <row r="172" spans="2:11" x14ac:dyDescent="0.35">
      <c r="B172" s="5"/>
      <c r="D172" s="5"/>
      <c r="E172" s="5"/>
      <c r="F172" s="5"/>
      <c r="G172" s="5"/>
      <c r="H172" s="5"/>
      <c r="I172" s="5"/>
      <c r="J172" s="5"/>
      <c r="K172" s="5"/>
    </row>
    <row r="173" spans="2:11" x14ac:dyDescent="0.35">
      <c r="B173" s="5"/>
      <c r="D173" s="5"/>
      <c r="E173" s="5"/>
      <c r="F173" s="5"/>
      <c r="G173" s="5"/>
      <c r="H173" s="5"/>
      <c r="I173" s="5"/>
      <c r="J173" s="5"/>
      <c r="K173" s="5"/>
    </row>
    <row r="174" spans="2:11" x14ac:dyDescent="0.35">
      <c r="B174" s="5"/>
      <c r="D174" s="5"/>
      <c r="E174" s="5"/>
      <c r="F174" s="5"/>
      <c r="G174" s="5"/>
      <c r="H174" s="5"/>
      <c r="I174" s="5"/>
      <c r="J174" s="5"/>
      <c r="K174" s="5"/>
    </row>
    <row r="175" spans="2:11" x14ac:dyDescent="0.35">
      <c r="B175" s="5"/>
      <c r="D175" s="5"/>
      <c r="E175" s="5"/>
      <c r="F175" s="5"/>
      <c r="G175" s="5"/>
      <c r="H175" s="5"/>
      <c r="I175" s="5"/>
      <c r="J175" s="5"/>
      <c r="K175" s="5"/>
    </row>
    <row r="176" spans="2:11" x14ac:dyDescent="0.35">
      <c r="B176" s="5"/>
      <c r="D176" s="5"/>
      <c r="E176" s="5"/>
      <c r="F176" s="5"/>
      <c r="G176" s="5"/>
      <c r="H176" s="5"/>
      <c r="I176" s="5"/>
      <c r="J176" s="5"/>
      <c r="K176" s="5"/>
    </row>
    <row r="177" spans="2:11" x14ac:dyDescent="0.35">
      <c r="B177" s="5"/>
      <c r="D177" s="5"/>
      <c r="E177" s="5"/>
      <c r="F177" s="5"/>
      <c r="G177" s="5"/>
      <c r="H177" s="5"/>
      <c r="I177" s="5"/>
      <c r="J177" s="5"/>
      <c r="K177" s="5"/>
    </row>
    <row r="178" spans="2:11" x14ac:dyDescent="0.35">
      <c r="B178" s="5"/>
      <c r="D178" s="5"/>
      <c r="E178" s="5"/>
      <c r="F178" s="5"/>
      <c r="G178" s="5"/>
      <c r="H178" s="5"/>
      <c r="I178" s="5"/>
      <c r="J178" s="5"/>
      <c r="K178" s="5"/>
    </row>
    <row r="179" spans="2:11" x14ac:dyDescent="0.35">
      <c r="B179" s="5"/>
      <c r="D179" s="5"/>
      <c r="E179" s="5"/>
      <c r="F179" s="5"/>
      <c r="G179" s="5"/>
      <c r="H179" s="5"/>
      <c r="I179" s="5"/>
      <c r="J179" s="5"/>
      <c r="K179" s="5"/>
    </row>
  </sheetData>
  <mergeCells count="47">
    <mergeCell ref="B10:D10"/>
    <mergeCell ref="F10:S10"/>
    <mergeCell ref="F11:S11"/>
    <mergeCell ref="E12:R12"/>
    <mergeCell ref="E13:R13"/>
    <mergeCell ref="E29:E30"/>
    <mergeCell ref="F29:F30"/>
    <mergeCell ref="G29:G30"/>
    <mergeCell ref="J29:J30"/>
    <mergeCell ref="L29:L30"/>
    <mergeCell ref="B95:B106"/>
    <mergeCell ref="D16:D18"/>
    <mergeCell ref="E16:J16"/>
    <mergeCell ref="E17:G17"/>
    <mergeCell ref="H17:J17"/>
    <mergeCell ref="B15:B40"/>
    <mergeCell ref="D15:P15"/>
    <mergeCell ref="D23:P23"/>
    <mergeCell ref="D24:P24"/>
    <mergeCell ref="D25:P25"/>
    <mergeCell ref="D26:P26"/>
    <mergeCell ref="K16:P16"/>
    <mergeCell ref="B63:F63"/>
    <mergeCell ref="D41:P41"/>
    <mergeCell ref="B68:G68"/>
    <mergeCell ref="B69:G69"/>
    <mergeCell ref="Q15:Q18"/>
    <mergeCell ref="B75:B83"/>
    <mergeCell ref="B85:B94"/>
    <mergeCell ref="B70:G70"/>
    <mergeCell ref="B45:B51"/>
    <mergeCell ref="B53:E53"/>
    <mergeCell ref="B54:B60"/>
    <mergeCell ref="K17:M17"/>
    <mergeCell ref="N17:P17"/>
    <mergeCell ref="K29:K30"/>
    <mergeCell ref="D42:P42"/>
    <mergeCell ref="B44:E44"/>
    <mergeCell ref="D27:P27"/>
    <mergeCell ref="D28:P28"/>
    <mergeCell ref="C29:C30"/>
    <mergeCell ref="D29:D30"/>
    <mergeCell ref="A1:P1"/>
    <mergeCell ref="A2:P2"/>
    <mergeCell ref="A3:P3"/>
    <mergeCell ref="A4:D4"/>
    <mergeCell ref="A5:P5"/>
  </mergeCells>
  <conditionalFormatting sqref="E12:R12">
    <cfRule type="expression" dxfId="75" priority="1">
      <formula>E11="SI SE REPORTA"</formula>
    </cfRule>
  </conditionalFormatting>
  <conditionalFormatting sqref="F10">
    <cfRule type="notContainsBlanks" dxfId="74" priority="4">
      <formula>LEN(TRIM(F10))&gt;0</formula>
    </cfRule>
  </conditionalFormatting>
  <conditionalFormatting sqref="F11:S11">
    <cfRule type="expression" dxfId="73" priority="2">
      <formula>E11="NO SE REPORTA"</formula>
    </cfRule>
    <cfRule type="expression" dxfId="72" priority="3">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E19:P21" xr:uid="{00000000-0002-0000-1300-000000000000}">
      <formula1>0</formula1>
    </dataValidation>
    <dataValidation type="whole" operator="greaterThanOrEqual" allowBlank="1" showInputMessage="1" showErrorMessage="1" errorTitle="ERROR" error="Valor en PESOS (sin centavos)" sqref="H31:K39" xr:uid="{00000000-0002-0000-1300-000001000000}">
      <formula1>0</formula1>
    </dataValidation>
    <dataValidation type="list" allowBlank="1" showInputMessage="1" showErrorMessage="1" sqref="E11" xr:uid="{00000000-0002-0000-1300-000002000000}">
      <formula1>REPORTE</formula1>
    </dataValidation>
    <dataValidation type="list" allowBlank="1" showInputMessage="1" showErrorMessage="1" sqref="E10" xr:uid="{00000000-0002-0000-1300-000003000000}">
      <formula1>SI</formula1>
    </dataValidation>
  </dataValidations>
  <hyperlinks>
    <hyperlink ref="B9" location="'ANEXO 3'!A1" display="VOLVER AL INDICE" xr:uid="{00000000-0004-0000-1300-000000000000}"/>
    <hyperlink ref="E49" r:id="rId1" xr:uid="{00000000-0004-0000-1300-000001000000}"/>
  </hyperlinks>
  <pageMargins left="0.25" right="0.25" top="0.75" bottom="0.75" header="0.3" footer="0.3"/>
  <pageSetup paperSize="178" orientation="landscape" horizontalDpi="1200" verticalDpi="1200"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4">
    <tabColor theme="2"/>
  </sheetPr>
  <dimension ref="A1:U180"/>
  <sheetViews>
    <sheetView workbookViewId="0">
      <selection activeCell="N19" sqref="N19"/>
    </sheetView>
  </sheetViews>
  <sheetFormatPr baseColWidth="10" defaultColWidth="11.453125" defaultRowHeight="14.5" x14ac:dyDescent="0.35"/>
  <cols>
    <col min="1" max="1" width="1.81640625" customWidth="1"/>
    <col min="2" max="2" width="12.81640625" customWidth="1"/>
    <col min="3" max="3" width="5" style="84" bestFit="1" customWidth="1"/>
    <col min="4" max="4" width="34.81640625" customWidth="1"/>
    <col min="5" max="5" width="12.1796875" customWidth="1"/>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23</v>
      </c>
      <c r="B5" s="947"/>
      <c r="C5" s="947"/>
      <c r="D5" s="947"/>
      <c r="E5" s="947"/>
      <c r="F5" s="947"/>
      <c r="G5" s="947"/>
      <c r="H5" s="947"/>
      <c r="I5" s="947"/>
      <c r="J5" s="947"/>
      <c r="K5" s="947"/>
      <c r="L5" s="947"/>
      <c r="M5" s="947"/>
      <c r="N5" s="947"/>
      <c r="O5" s="947"/>
      <c r="P5" s="948"/>
    </row>
    <row r="6" spans="1:21" x14ac:dyDescent="0.35">
      <c r="B6" s="1" t="s">
        <v>626</v>
      </c>
      <c r="C6" s="73"/>
      <c r="D6" s="5"/>
      <c r="E6" s="71"/>
      <c r="F6" s="5" t="s">
        <v>627</v>
      </c>
      <c r="G6" s="5"/>
      <c r="H6" s="5"/>
      <c r="I6" s="5"/>
      <c r="J6" s="5"/>
      <c r="K6" s="5"/>
    </row>
    <row r="7" spans="1:21" ht="15" thickBot="1" x14ac:dyDescent="0.4">
      <c r="B7" s="72"/>
      <c r="C7" s="74"/>
      <c r="D7" s="5"/>
      <c r="E7" s="17"/>
      <c r="F7" s="5" t="s">
        <v>628</v>
      </c>
      <c r="G7" s="5"/>
      <c r="H7" s="5"/>
      <c r="I7" s="5"/>
      <c r="J7" s="5"/>
      <c r="K7" s="5"/>
    </row>
    <row r="8" spans="1:21" ht="15" thickBot="1" x14ac:dyDescent="0.4">
      <c r="B8" s="163" t="s">
        <v>629</v>
      </c>
      <c r="C8" s="200">
        <v>2024</v>
      </c>
      <c r="D8" s="204">
        <f>IF(E10="NO APLICA","NO APLICA",IF(E11="NO SE REPORTA","SIN INFORMACION",+K21))</f>
        <v>1</v>
      </c>
      <c r="E8" s="201"/>
      <c r="F8" s="5" t="s">
        <v>630</v>
      </c>
      <c r="G8" s="5"/>
      <c r="H8" s="5"/>
      <c r="I8" s="5"/>
      <c r="J8" s="5"/>
      <c r="K8" s="5"/>
    </row>
    <row r="9" spans="1:21" x14ac:dyDescent="0.35">
      <c r="B9" s="335" t="s">
        <v>631</v>
      </c>
      <c r="C9" s="85"/>
      <c r="D9" s="5"/>
      <c r="E9" s="5"/>
      <c r="F9" s="5"/>
      <c r="G9" s="5"/>
      <c r="H9" s="5"/>
      <c r="I9" s="5"/>
      <c r="J9" s="5"/>
      <c r="K9" s="5"/>
    </row>
    <row r="10" spans="1:21" x14ac:dyDescent="0.35">
      <c r="B10" s="957" t="s">
        <v>632</v>
      </c>
      <c r="C10" s="957"/>
      <c r="D10" s="957"/>
      <c r="E10" s="338" t="s">
        <v>633</v>
      </c>
      <c r="F10" s="964"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65"/>
      <c r="H10" s="965"/>
      <c r="I10" s="965"/>
      <c r="J10" s="965"/>
      <c r="K10" s="965"/>
      <c r="L10" s="965"/>
      <c r="M10" s="965"/>
      <c r="N10" s="965"/>
      <c r="O10" s="965"/>
      <c r="P10" s="965"/>
      <c r="Q10" s="965"/>
      <c r="R10" s="965"/>
      <c r="S10" s="965"/>
      <c r="T10" s="5"/>
      <c r="U10" s="5"/>
    </row>
    <row r="11" spans="1:21" ht="14.5" customHeight="1" x14ac:dyDescent="0.35">
      <c r="B11" s="337"/>
      <c r="C11" s="85"/>
      <c r="D11" s="163" t="str">
        <f>IF(E10="SI APLICA","¿El indicador no se reporta por limitaciones de información disponible? ","")</f>
        <v xml:space="preserve">¿El indicador no se reporta por limitaciones de información disponible? </v>
      </c>
      <c r="E11" s="339" t="s">
        <v>634</v>
      </c>
      <c r="F11" s="958"/>
      <c r="G11" s="959"/>
      <c r="H11" s="959"/>
      <c r="I11" s="959"/>
      <c r="J11" s="959"/>
      <c r="K11" s="959"/>
      <c r="L11" s="959"/>
      <c r="M11" s="959"/>
      <c r="N11" s="959"/>
      <c r="O11" s="959"/>
      <c r="P11" s="959"/>
      <c r="Q11" s="959"/>
      <c r="R11" s="959"/>
      <c r="S11" s="959"/>
    </row>
    <row r="12" spans="1:21" ht="31" customHeight="1" x14ac:dyDescent="0.35">
      <c r="B12" s="335"/>
      <c r="C12" s="85"/>
      <c r="D12" s="163" t="str">
        <f>IF(E11="SI SE REPORTA","¿Qué programas o proyectos del Plan de Acción están asociados al indicador? ","")</f>
        <v xml:space="preserve">¿Qué programas o proyectos del Plan de Acción están asociados al indicador? </v>
      </c>
      <c r="E12" s="960" t="s">
        <v>2091</v>
      </c>
      <c r="F12" s="960"/>
      <c r="G12" s="960"/>
      <c r="H12" s="960"/>
      <c r="I12" s="960"/>
      <c r="J12" s="960"/>
      <c r="K12" s="960"/>
      <c r="L12" s="960"/>
      <c r="M12" s="960"/>
      <c r="N12" s="960"/>
      <c r="O12" s="960"/>
      <c r="P12" s="960"/>
      <c r="Q12" s="960"/>
      <c r="R12" s="960"/>
    </row>
    <row r="13" spans="1:21" ht="22" customHeight="1" x14ac:dyDescent="0.35">
      <c r="B13" s="335"/>
      <c r="C13" s="85"/>
      <c r="D13" s="163" t="s">
        <v>635</v>
      </c>
      <c r="E13" s="961"/>
      <c r="F13" s="962"/>
      <c r="G13" s="962"/>
      <c r="H13" s="962"/>
      <c r="I13" s="962"/>
      <c r="J13" s="962"/>
      <c r="K13" s="962"/>
      <c r="L13" s="962"/>
      <c r="M13" s="962"/>
      <c r="N13" s="962"/>
      <c r="O13" s="962"/>
      <c r="P13" s="962"/>
      <c r="Q13" s="962"/>
      <c r="R13" s="963"/>
    </row>
    <row r="14" spans="1:21" ht="7" customHeight="1" thickBot="1" x14ac:dyDescent="0.4">
      <c r="B14" s="335"/>
      <c r="C14" s="85"/>
      <c r="D14" s="5"/>
      <c r="E14" s="5"/>
      <c r="F14" s="5"/>
      <c r="G14" s="5"/>
      <c r="H14" s="5"/>
      <c r="I14" s="5"/>
      <c r="J14" s="5"/>
      <c r="K14" s="5"/>
    </row>
    <row r="15" spans="1:21" ht="15" thickBot="1" x14ac:dyDescent="0.4">
      <c r="B15" s="1103" t="s">
        <v>636</v>
      </c>
      <c r="C15" s="99"/>
      <c r="D15" s="978" t="s">
        <v>940</v>
      </c>
      <c r="E15" s="979"/>
      <c r="F15" s="979"/>
      <c r="G15" s="979"/>
      <c r="H15" s="979"/>
      <c r="I15" s="979"/>
      <c r="J15" s="979"/>
      <c r="K15" s="979"/>
      <c r="L15" s="1089"/>
    </row>
    <row r="16" spans="1:21" ht="15" thickBot="1" x14ac:dyDescent="0.4">
      <c r="B16" s="1104"/>
      <c r="C16" s="105"/>
      <c r="D16" s="980"/>
      <c r="E16" s="1109" t="s">
        <v>1192</v>
      </c>
      <c r="F16" s="1110"/>
      <c r="G16" s="1111"/>
      <c r="H16" s="1109" t="s">
        <v>1193</v>
      </c>
      <c r="I16" s="1110"/>
      <c r="J16" s="1111"/>
      <c r="K16" s="1051" t="s">
        <v>1120</v>
      </c>
      <c r="L16" s="13"/>
    </row>
    <row r="17" spans="2:12" ht="15" thickBot="1" x14ac:dyDescent="0.4">
      <c r="B17" s="1104"/>
      <c r="C17" s="105"/>
      <c r="D17" s="995"/>
      <c r="E17" s="193" t="s">
        <v>1149</v>
      </c>
      <c r="F17" s="193" t="s">
        <v>1150</v>
      </c>
      <c r="G17" s="193" t="s">
        <v>1194</v>
      </c>
      <c r="H17" s="193" t="s">
        <v>1149</v>
      </c>
      <c r="I17" s="193" t="s">
        <v>1150</v>
      </c>
      <c r="J17" s="193" t="s">
        <v>1194</v>
      </c>
      <c r="K17" s="1052"/>
      <c r="L17" s="13"/>
    </row>
    <row r="18" spans="2:12" ht="15" thickBot="1" x14ac:dyDescent="0.4">
      <c r="B18" s="1104"/>
      <c r="C18" s="105"/>
      <c r="D18" s="40" t="s">
        <v>1195</v>
      </c>
      <c r="E18" s="516">
        <v>26</v>
      </c>
      <c r="F18" s="516">
        <v>29</v>
      </c>
      <c r="G18" s="797">
        <f>+E18+F18</f>
        <v>55</v>
      </c>
      <c r="H18" s="516"/>
      <c r="I18" s="516"/>
      <c r="J18" s="517">
        <f>+H18+I18</f>
        <v>0</v>
      </c>
      <c r="K18" s="517">
        <f>+G18+J18</f>
        <v>55</v>
      </c>
      <c r="L18" s="13"/>
    </row>
    <row r="19" spans="2:12" ht="24.5" thickBot="1" x14ac:dyDescent="0.4">
      <c r="B19" s="1104"/>
      <c r="C19" s="105"/>
      <c r="D19" s="40" t="s">
        <v>1196</v>
      </c>
      <c r="E19" s="516">
        <v>26</v>
      </c>
      <c r="F19" s="516">
        <v>29</v>
      </c>
      <c r="G19" s="517">
        <f>+E19+F19</f>
        <v>55</v>
      </c>
      <c r="H19" s="516"/>
      <c r="I19" s="516"/>
      <c r="J19" s="517">
        <f>+H19+I19</f>
        <v>0</v>
      </c>
      <c r="K19" s="517">
        <f>+G19+J19</f>
        <v>55</v>
      </c>
      <c r="L19" s="13"/>
    </row>
    <row r="20" spans="2:12" ht="24.5" thickBot="1" x14ac:dyDescent="0.4">
      <c r="B20" s="1104"/>
      <c r="C20" s="105"/>
      <c r="D20" s="40" t="s">
        <v>1197</v>
      </c>
      <c r="E20" s="516">
        <v>26</v>
      </c>
      <c r="F20" s="516">
        <v>29</v>
      </c>
      <c r="G20" s="517">
        <f>+E20+F20</f>
        <v>55</v>
      </c>
      <c r="H20" s="516"/>
      <c r="I20" s="516"/>
      <c r="J20" s="517">
        <f>+H20+I20</f>
        <v>0</v>
      </c>
      <c r="K20" s="517">
        <f>+G20+J20</f>
        <v>55</v>
      </c>
      <c r="L20" s="13"/>
    </row>
    <row r="21" spans="2:12" ht="24.5" thickBot="1" x14ac:dyDescent="0.4">
      <c r="B21" s="1104"/>
      <c r="C21" s="105"/>
      <c r="D21" s="40" t="s">
        <v>23</v>
      </c>
      <c r="E21" s="532">
        <f>IFERROR(E20/E19,"N.A.")</f>
        <v>1</v>
      </c>
      <c r="F21" s="532">
        <f t="shared" ref="F21:K21" si="0">IFERROR(F20/F19,"N.A.")</f>
        <v>1</v>
      </c>
      <c r="G21" s="532">
        <f t="shared" si="0"/>
        <v>1</v>
      </c>
      <c r="H21" s="532" t="str">
        <f t="shared" si="0"/>
        <v>N.A.</v>
      </c>
      <c r="I21" s="532" t="str">
        <f t="shared" si="0"/>
        <v>N.A.</v>
      </c>
      <c r="J21" s="143" t="str">
        <f t="shared" si="0"/>
        <v>N.A.</v>
      </c>
      <c r="K21" s="143">
        <f t="shared" si="0"/>
        <v>1</v>
      </c>
      <c r="L21" s="13"/>
    </row>
    <row r="22" spans="2:12" x14ac:dyDescent="0.35">
      <c r="B22" s="1104"/>
      <c r="C22" s="100"/>
      <c r="D22" s="969"/>
      <c r="E22" s="970"/>
      <c r="F22" s="970"/>
      <c r="G22" s="970"/>
      <c r="H22" s="970"/>
      <c r="I22" s="970"/>
      <c r="J22" s="970"/>
      <c r="K22" s="970"/>
      <c r="L22" s="1074"/>
    </row>
    <row r="23" spans="2:12" x14ac:dyDescent="0.35">
      <c r="B23" s="1104"/>
      <c r="C23" s="100"/>
      <c r="D23" s="981" t="s">
        <v>866</v>
      </c>
      <c r="E23" s="982"/>
      <c r="F23" s="982"/>
      <c r="G23" s="982"/>
      <c r="H23" s="982"/>
      <c r="I23" s="982"/>
      <c r="J23" s="982"/>
      <c r="K23" s="982"/>
      <c r="L23" s="1075"/>
    </row>
    <row r="24" spans="2:12" x14ac:dyDescent="0.35">
      <c r="B24" s="1104"/>
      <c r="C24" s="100"/>
      <c r="D24" s="981" t="s">
        <v>1198</v>
      </c>
      <c r="E24" s="982"/>
      <c r="F24" s="982"/>
      <c r="G24" s="982"/>
      <c r="H24" s="982"/>
      <c r="I24" s="982"/>
      <c r="J24" s="982"/>
      <c r="K24" s="982"/>
      <c r="L24" s="1075"/>
    </row>
    <row r="25" spans="2:12" ht="15" thickBot="1" x14ac:dyDescent="0.4">
      <c r="B25" s="1104"/>
      <c r="C25" s="100"/>
      <c r="D25" s="993" t="s">
        <v>947</v>
      </c>
      <c r="E25" s="994"/>
      <c r="F25" s="994"/>
      <c r="G25" s="994"/>
      <c r="H25" s="994"/>
      <c r="I25" s="994"/>
      <c r="J25" s="994"/>
      <c r="K25" s="994"/>
      <c r="L25" s="1076"/>
    </row>
    <row r="26" spans="2:12" ht="21" customHeight="1" x14ac:dyDescent="0.35">
      <c r="B26" s="1104"/>
      <c r="C26" s="1044" t="s">
        <v>585</v>
      </c>
      <c r="D26" s="1051" t="s">
        <v>868</v>
      </c>
      <c r="E26" s="1077" t="s">
        <v>1161</v>
      </c>
      <c r="F26" s="1077" t="s">
        <v>1162</v>
      </c>
      <c r="G26" s="1077" t="s">
        <v>1163</v>
      </c>
      <c r="H26" s="192" t="s">
        <v>1127</v>
      </c>
      <c r="I26" s="192" t="s">
        <v>1128</v>
      </c>
      <c r="J26" s="1077" t="s">
        <v>872</v>
      </c>
      <c r="K26" s="1077" t="s">
        <v>873</v>
      </c>
      <c r="L26" s="1077" t="s">
        <v>593</v>
      </c>
    </row>
    <row r="27" spans="2:12" ht="15" thickBot="1" x14ac:dyDescent="0.4">
      <c r="B27" s="1104"/>
      <c r="C27" s="1045"/>
      <c r="D27" s="1052"/>
      <c r="E27" s="1078"/>
      <c r="F27" s="1078"/>
      <c r="G27" s="1078"/>
      <c r="H27" s="193" t="s">
        <v>1129</v>
      </c>
      <c r="I27" s="193" t="s">
        <v>1130</v>
      </c>
      <c r="J27" s="1078"/>
      <c r="K27" s="1078"/>
      <c r="L27" s="1078"/>
    </row>
    <row r="28" spans="2:12" ht="78" customHeight="1" thickBot="1" x14ac:dyDescent="0.4">
      <c r="B28" s="1104"/>
      <c r="C28" s="258"/>
      <c r="D28" s="1067" t="s">
        <v>2092</v>
      </c>
      <c r="E28" s="1107" t="s">
        <v>2093</v>
      </c>
      <c r="F28" s="504" t="s">
        <v>2086</v>
      </c>
      <c r="G28" s="798" t="s">
        <v>2423</v>
      </c>
      <c r="H28" s="1070">
        <v>51230681</v>
      </c>
      <c r="I28" s="1070">
        <v>57769613</v>
      </c>
      <c r="J28" s="1070">
        <v>50233751</v>
      </c>
      <c r="K28" s="1070">
        <v>28861483</v>
      </c>
      <c r="L28" s="198"/>
    </row>
    <row r="29" spans="2:12" ht="62.15" customHeight="1" thickBot="1" x14ac:dyDescent="0.4">
      <c r="B29" s="1104"/>
      <c r="C29" s="258"/>
      <c r="D29" s="1069"/>
      <c r="E29" s="1108"/>
      <c r="F29" s="504" t="s">
        <v>2082</v>
      </c>
      <c r="G29" s="798" t="s">
        <v>2424</v>
      </c>
      <c r="H29" s="1072"/>
      <c r="I29" s="1072"/>
      <c r="J29" s="1072"/>
      <c r="K29" s="1072"/>
      <c r="L29" s="198"/>
    </row>
    <row r="30" spans="2:12" ht="15" thickBot="1" x14ac:dyDescent="0.4">
      <c r="B30" s="1104"/>
      <c r="C30" s="258"/>
      <c r="D30" s="30"/>
      <c r="E30" s="30"/>
      <c r="F30" s="30"/>
      <c r="G30" s="30"/>
      <c r="H30" s="198"/>
      <c r="I30" s="198"/>
      <c r="J30" s="198"/>
      <c r="K30" s="198"/>
      <c r="L30" s="198"/>
    </row>
    <row r="31" spans="2:12" ht="15" thickBot="1" x14ac:dyDescent="0.4">
      <c r="B31" s="1104"/>
      <c r="C31" s="258"/>
      <c r="D31" s="30"/>
      <c r="E31" s="30"/>
      <c r="F31" s="30"/>
      <c r="G31" s="30"/>
      <c r="H31" s="198"/>
      <c r="I31" s="198"/>
      <c r="J31" s="198"/>
      <c r="K31" s="198"/>
      <c r="L31" s="198"/>
    </row>
    <row r="32" spans="2:12" ht="15" thickBot="1" x14ac:dyDescent="0.4">
      <c r="B32" s="1104"/>
      <c r="C32" s="258"/>
      <c r="D32" s="30"/>
      <c r="E32" s="30"/>
      <c r="F32" s="30"/>
      <c r="G32" s="30"/>
      <c r="H32" s="198"/>
      <c r="I32" s="198"/>
      <c r="J32" s="198"/>
      <c r="K32" s="198"/>
      <c r="L32" s="198"/>
    </row>
    <row r="33" spans="2:12" ht="15" thickBot="1" x14ac:dyDescent="0.4">
      <c r="B33" s="1104"/>
      <c r="C33" s="258"/>
      <c r="D33" s="30"/>
      <c r="E33" s="30"/>
      <c r="F33" s="30"/>
      <c r="G33" s="30"/>
      <c r="H33" s="198"/>
      <c r="I33" s="198"/>
      <c r="J33" s="198"/>
      <c r="K33" s="198"/>
      <c r="L33" s="198"/>
    </row>
    <row r="34" spans="2:12" ht="15" thickBot="1" x14ac:dyDescent="0.4">
      <c r="B34" s="1104"/>
      <c r="C34" s="258"/>
      <c r="D34" s="30"/>
      <c r="E34" s="30"/>
      <c r="F34" s="30"/>
      <c r="G34" s="30"/>
      <c r="H34" s="198"/>
      <c r="I34" s="198"/>
      <c r="J34" s="198"/>
      <c r="K34" s="198"/>
      <c r="L34" s="198"/>
    </row>
    <row r="35" spans="2:12" ht="15" thickBot="1" x14ac:dyDescent="0.4">
      <c r="B35" s="1104"/>
      <c r="C35" s="258"/>
      <c r="D35" s="30"/>
      <c r="E35" s="30"/>
      <c r="F35" s="30"/>
      <c r="G35" s="30"/>
      <c r="H35" s="198"/>
      <c r="I35" s="198"/>
      <c r="J35" s="198"/>
      <c r="K35" s="198"/>
      <c r="L35" s="198"/>
    </row>
    <row r="36" spans="2:12" ht="15" thickBot="1" x14ac:dyDescent="0.4">
      <c r="B36" s="1104"/>
      <c r="C36" s="258"/>
      <c r="D36" s="30"/>
      <c r="E36" s="30"/>
      <c r="F36" s="30"/>
      <c r="G36" s="30"/>
      <c r="H36" s="198"/>
      <c r="I36" s="198"/>
      <c r="J36" s="198"/>
      <c r="K36" s="198"/>
      <c r="L36" s="198"/>
    </row>
    <row r="37" spans="2:12" ht="15" thickBot="1" x14ac:dyDescent="0.4">
      <c r="B37" s="1105"/>
      <c r="C37" s="106"/>
      <c r="D37" s="26"/>
      <c r="E37" s="39" t="s">
        <v>764</v>
      </c>
      <c r="F37" s="26"/>
      <c r="G37" s="26"/>
      <c r="H37" s="181">
        <f>SUM(H28:H36)</f>
        <v>51230681</v>
      </c>
      <c r="I37" s="181">
        <f>SUM(I28:I36)</f>
        <v>57769613</v>
      </c>
      <c r="J37" s="181">
        <f>SUM(J28:J36)</f>
        <v>50233751</v>
      </c>
      <c r="K37" s="181">
        <f>SUM(K28:K36)</f>
        <v>28861483</v>
      </c>
      <c r="L37" s="198"/>
    </row>
    <row r="38" spans="2:12" ht="36" customHeight="1" thickBot="1" x14ac:dyDescent="0.4">
      <c r="B38" s="70" t="s">
        <v>671</v>
      </c>
      <c r="C38" s="104"/>
      <c r="D38" s="990" t="s">
        <v>1199</v>
      </c>
      <c r="E38" s="991"/>
      <c r="F38" s="991"/>
      <c r="G38" s="991"/>
      <c r="H38" s="991"/>
      <c r="I38" s="991"/>
      <c r="J38" s="991"/>
      <c r="K38" s="991"/>
      <c r="L38" s="1073"/>
    </row>
    <row r="39" spans="2:12" ht="24" customHeight="1" thickBot="1" x14ac:dyDescent="0.4">
      <c r="B39" s="70" t="s">
        <v>673</v>
      </c>
      <c r="C39" s="104"/>
      <c r="D39" s="990" t="s">
        <v>1200</v>
      </c>
      <c r="E39" s="991"/>
      <c r="F39" s="991"/>
      <c r="G39" s="991"/>
      <c r="H39" s="991"/>
      <c r="I39" s="991"/>
      <c r="J39" s="991"/>
      <c r="K39" s="991"/>
      <c r="L39" s="1073"/>
    </row>
    <row r="40" spans="2:12" ht="15" thickBot="1" x14ac:dyDescent="0.4">
      <c r="B40" s="1"/>
      <c r="C40" s="73"/>
      <c r="D40" s="5"/>
      <c r="E40" s="5"/>
      <c r="F40" s="5"/>
      <c r="G40" s="5"/>
      <c r="H40" s="5"/>
      <c r="I40" s="5"/>
      <c r="J40" s="5"/>
      <c r="K40" s="5"/>
    </row>
    <row r="41" spans="2:12" ht="24" customHeight="1" thickBot="1" x14ac:dyDescent="0.4">
      <c r="B41" s="996" t="s">
        <v>675</v>
      </c>
      <c r="C41" s="997"/>
      <c r="D41" s="997"/>
      <c r="E41" s="998"/>
      <c r="F41" s="5"/>
      <c r="G41" s="5"/>
      <c r="H41" s="5"/>
      <c r="I41" s="5"/>
      <c r="J41" s="5"/>
      <c r="K41" s="5"/>
    </row>
    <row r="42" spans="2:12" ht="15" thickBot="1" x14ac:dyDescent="0.4">
      <c r="B42" s="987">
        <v>1</v>
      </c>
      <c r="C42" s="91"/>
      <c r="D42" s="48" t="s">
        <v>676</v>
      </c>
      <c r="E42" s="498" t="s">
        <v>1949</v>
      </c>
      <c r="F42" s="5"/>
      <c r="G42" s="5"/>
      <c r="H42" s="5"/>
      <c r="I42" s="5"/>
      <c r="J42" s="5"/>
      <c r="K42" s="5"/>
    </row>
    <row r="43" spans="2:12" ht="36.5" thickBot="1" x14ac:dyDescent="0.4">
      <c r="B43" s="988"/>
      <c r="C43" s="91"/>
      <c r="D43" s="40" t="s">
        <v>525</v>
      </c>
      <c r="E43" s="498" t="s">
        <v>1937</v>
      </c>
      <c r="F43" s="5"/>
      <c r="G43" s="5"/>
      <c r="H43" s="5"/>
      <c r="I43" s="5"/>
      <c r="J43" s="5"/>
      <c r="K43" s="5"/>
    </row>
    <row r="44" spans="2:12" ht="15" thickBot="1" x14ac:dyDescent="0.4">
      <c r="B44" s="988"/>
      <c r="C44" s="91"/>
      <c r="D44" s="40" t="s">
        <v>677</v>
      </c>
      <c r="E44" s="504" t="s">
        <v>2078</v>
      </c>
      <c r="F44" s="5"/>
      <c r="G44" s="5"/>
      <c r="H44" s="5"/>
      <c r="I44" s="5"/>
      <c r="J44" s="5"/>
      <c r="K44" s="5"/>
    </row>
    <row r="45" spans="2:12" ht="24.5" thickBot="1" x14ac:dyDescent="0.4">
      <c r="B45" s="988"/>
      <c r="C45" s="91"/>
      <c r="D45" s="40" t="s">
        <v>527</v>
      </c>
      <c r="E45" s="504" t="s">
        <v>2079</v>
      </c>
      <c r="F45" s="5"/>
      <c r="G45" s="5"/>
      <c r="H45" s="5"/>
      <c r="I45" s="5"/>
      <c r="J45" s="5"/>
      <c r="K45" s="5"/>
    </row>
    <row r="46" spans="2:12" ht="29.5" thickBot="1" x14ac:dyDescent="0.4">
      <c r="B46" s="988"/>
      <c r="C46" s="91"/>
      <c r="D46" s="40" t="s">
        <v>529</v>
      </c>
      <c r="E46" s="505" t="s">
        <v>2080</v>
      </c>
      <c r="F46" s="5"/>
      <c r="G46" s="5"/>
      <c r="H46" s="5"/>
      <c r="I46" s="5"/>
      <c r="J46" s="5"/>
      <c r="K46" s="5"/>
    </row>
    <row r="47" spans="2:12" ht="15" thickBot="1" x14ac:dyDescent="0.4">
      <c r="B47" s="988"/>
      <c r="C47" s="91"/>
      <c r="D47" s="40" t="s">
        <v>531</v>
      </c>
      <c r="E47" s="504">
        <v>3118372313</v>
      </c>
      <c r="F47" s="5"/>
      <c r="G47" s="5"/>
      <c r="H47" s="5"/>
      <c r="I47" s="5"/>
      <c r="J47" s="5"/>
      <c r="K47" s="5"/>
    </row>
    <row r="48" spans="2:12" ht="15" thickBot="1" x14ac:dyDescent="0.4">
      <c r="B48" s="989"/>
      <c r="C48" s="2"/>
      <c r="D48" s="40" t="s">
        <v>678</v>
      </c>
      <c r="E48" s="504" t="s">
        <v>2059</v>
      </c>
      <c r="F48" s="5"/>
      <c r="G48" s="5"/>
      <c r="H48" s="5"/>
      <c r="I48" s="5"/>
      <c r="J48" s="5"/>
      <c r="K48" s="5"/>
    </row>
    <row r="49" spans="2:11" ht="15" thickBot="1" x14ac:dyDescent="0.4">
      <c r="B49" s="1"/>
      <c r="C49" s="73"/>
      <c r="D49" s="5"/>
      <c r="E49" s="5"/>
      <c r="F49" s="5"/>
      <c r="G49" s="5"/>
      <c r="H49" s="5"/>
      <c r="I49" s="5"/>
      <c r="J49" s="5"/>
      <c r="K49" s="5"/>
    </row>
    <row r="50" spans="2:11" ht="15" thickBot="1" x14ac:dyDescent="0.4">
      <c r="B50" s="996" t="s">
        <v>679</v>
      </c>
      <c r="C50" s="997"/>
      <c r="D50" s="997"/>
      <c r="E50" s="998"/>
      <c r="F50" s="5"/>
      <c r="G50" s="5"/>
      <c r="H50" s="5"/>
      <c r="I50" s="5"/>
      <c r="J50" s="5"/>
      <c r="K50" s="5"/>
    </row>
    <row r="51" spans="2:11" ht="15" thickBot="1" x14ac:dyDescent="0.4">
      <c r="B51" s="987">
        <v>1</v>
      </c>
      <c r="C51" s="91"/>
      <c r="D51" s="48" t="s">
        <v>676</v>
      </c>
      <c r="E51" s="207" t="s">
        <v>680</v>
      </c>
      <c r="F51" s="5"/>
      <c r="G51" s="5"/>
      <c r="H51" s="5"/>
      <c r="I51" s="5"/>
      <c r="J51" s="5"/>
      <c r="K51" s="5"/>
    </row>
    <row r="52" spans="2:11" ht="15" thickBot="1" x14ac:dyDescent="0.4">
      <c r="B52" s="988"/>
      <c r="C52" s="91"/>
      <c r="D52" s="40" t="s">
        <v>525</v>
      </c>
      <c r="E52" s="207" t="s">
        <v>681</v>
      </c>
      <c r="F52" s="5"/>
      <c r="G52" s="5"/>
      <c r="H52" s="5"/>
      <c r="I52" s="5"/>
      <c r="J52" s="5"/>
      <c r="K52" s="5"/>
    </row>
    <row r="53" spans="2:11" ht="15" thickBot="1" x14ac:dyDescent="0.4">
      <c r="B53" s="988"/>
      <c r="C53" s="91"/>
      <c r="D53" s="40" t="s">
        <v>677</v>
      </c>
      <c r="E53" s="227"/>
      <c r="F53" s="5"/>
      <c r="G53" s="5"/>
      <c r="H53" s="5"/>
      <c r="I53" s="5"/>
      <c r="J53" s="5"/>
      <c r="K53" s="5"/>
    </row>
    <row r="54" spans="2:11" ht="15" thickBot="1" x14ac:dyDescent="0.4">
      <c r="B54" s="988"/>
      <c r="C54" s="91"/>
      <c r="D54" s="40" t="s">
        <v>527</v>
      </c>
      <c r="E54" s="227"/>
      <c r="F54" s="5"/>
      <c r="G54" s="5"/>
      <c r="H54" s="5"/>
      <c r="I54" s="5"/>
      <c r="J54" s="5"/>
      <c r="K54" s="5"/>
    </row>
    <row r="55" spans="2:11" ht="15" thickBot="1" x14ac:dyDescent="0.4">
      <c r="B55" s="988"/>
      <c r="C55" s="91"/>
      <c r="D55" s="40" t="s">
        <v>529</v>
      </c>
      <c r="E55" s="227"/>
      <c r="F55" s="5"/>
      <c r="G55" s="5"/>
      <c r="H55" s="5"/>
      <c r="I55" s="5"/>
      <c r="J55" s="5"/>
      <c r="K55" s="5"/>
    </row>
    <row r="56" spans="2:11" ht="15" thickBot="1" x14ac:dyDescent="0.4">
      <c r="B56" s="988"/>
      <c r="C56" s="91"/>
      <c r="D56" s="40" t="s">
        <v>531</v>
      </c>
      <c r="E56" s="227"/>
      <c r="F56" s="5"/>
      <c r="G56" s="5"/>
      <c r="H56" s="5"/>
      <c r="I56" s="5"/>
      <c r="J56" s="5"/>
      <c r="K56" s="5"/>
    </row>
    <row r="57" spans="2:11" ht="15" thickBot="1" x14ac:dyDescent="0.4">
      <c r="B57" s="989"/>
      <c r="C57" s="2"/>
      <c r="D57" s="40" t="s">
        <v>678</v>
      </c>
      <c r="E57" s="227"/>
      <c r="F57" s="5"/>
      <c r="G57" s="5"/>
      <c r="H57" s="5"/>
      <c r="I57" s="5"/>
      <c r="J57" s="5"/>
      <c r="K57" s="5"/>
    </row>
    <row r="58" spans="2:11" ht="15" thickBot="1" x14ac:dyDescent="0.4">
      <c r="B58" s="1"/>
      <c r="C58" s="73"/>
      <c r="D58" s="5"/>
      <c r="E58" s="5"/>
      <c r="F58" s="5"/>
      <c r="G58" s="5"/>
      <c r="H58" s="5"/>
      <c r="I58" s="5"/>
      <c r="J58" s="5"/>
      <c r="K58" s="5"/>
    </row>
    <row r="59" spans="2:11" ht="15" customHeight="1" thickBot="1" x14ac:dyDescent="0.4">
      <c r="B59" s="116" t="s">
        <v>682</v>
      </c>
      <c r="C59" s="117"/>
      <c r="D59" s="117"/>
      <c r="E59" s="118"/>
      <c r="G59" s="5"/>
      <c r="H59" s="5"/>
      <c r="I59" s="5"/>
      <c r="J59" s="5"/>
      <c r="K59" s="5"/>
    </row>
    <row r="60" spans="2:11" ht="24.5" thickBot="1" x14ac:dyDescent="0.4">
      <c r="B60" s="47" t="s">
        <v>683</v>
      </c>
      <c r="C60" s="40" t="s">
        <v>684</v>
      </c>
      <c r="D60" s="40" t="s">
        <v>685</v>
      </c>
      <c r="E60" s="40" t="s">
        <v>686</v>
      </c>
      <c r="F60" s="5"/>
      <c r="G60" s="5"/>
      <c r="H60" s="5"/>
      <c r="I60" s="5"/>
      <c r="J60" s="5"/>
    </row>
    <row r="61" spans="2:11" ht="60.5" thickBot="1" x14ac:dyDescent="0.4">
      <c r="B61" s="49">
        <v>42401</v>
      </c>
      <c r="C61" s="40">
        <v>0.01</v>
      </c>
      <c r="D61" s="50" t="s">
        <v>1201</v>
      </c>
      <c r="E61" s="40"/>
      <c r="F61" s="5"/>
      <c r="G61" s="5"/>
      <c r="H61" s="5"/>
      <c r="I61" s="5"/>
      <c r="J61" s="5"/>
    </row>
    <row r="62" spans="2:11" ht="15" thickBot="1" x14ac:dyDescent="0.4">
      <c r="B62" s="3"/>
      <c r="C62" s="92"/>
      <c r="D62" s="5"/>
      <c r="E62" s="5"/>
      <c r="F62" s="5"/>
      <c r="G62" s="5"/>
      <c r="H62" s="5"/>
      <c r="I62" s="5"/>
      <c r="J62" s="5"/>
      <c r="K62" s="5"/>
    </row>
    <row r="63" spans="2:11" x14ac:dyDescent="0.35">
      <c r="B63" s="126" t="s">
        <v>593</v>
      </c>
      <c r="C63" s="93"/>
      <c r="D63" s="5"/>
      <c r="E63" s="5"/>
      <c r="F63" s="5"/>
      <c r="G63" s="5"/>
      <c r="H63" s="5"/>
      <c r="I63" s="5"/>
      <c r="J63" s="5"/>
      <c r="K63" s="5"/>
    </row>
    <row r="64" spans="2:11" ht="81" customHeight="1" x14ac:dyDescent="0.35">
      <c r="B64" s="1112" t="s">
        <v>1202</v>
      </c>
      <c r="C64" s="1113"/>
      <c r="D64" s="1114"/>
      <c r="E64" s="5"/>
      <c r="F64" s="5"/>
      <c r="G64" s="5"/>
      <c r="H64" s="5"/>
      <c r="I64" s="5"/>
      <c r="J64" s="5"/>
      <c r="K64" s="5"/>
    </row>
    <row r="65" spans="2:11" x14ac:dyDescent="0.35">
      <c r="B65" s="1115"/>
      <c r="C65" s="1116"/>
      <c r="D65" s="1117"/>
      <c r="E65" s="5"/>
      <c r="F65" s="5"/>
      <c r="G65" s="5"/>
      <c r="H65" s="5"/>
      <c r="I65" s="5"/>
      <c r="J65" s="5"/>
      <c r="K65" s="5"/>
    </row>
    <row r="66" spans="2:11" x14ac:dyDescent="0.35">
      <c r="B66" s="1"/>
      <c r="C66" s="73"/>
      <c r="D66" s="5"/>
      <c r="E66" s="5"/>
      <c r="F66" s="5"/>
      <c r="G66" s="5"/>
      <c r="H66" s="5"/>
      <c r="I66" s="5"/>
      <c r="J66" s="5"/>
      <c r="K66" s="5"/>
    </row>
    <row r="67" spans="2:11" ht="15" thickBot="1" x14ac:dyDescent="0.4">
      <c r="B67" s="5"/>
      <c r="D67" s="5"/>
      <c r="E67" s="5"/>
      <c r="F67" s="5"/>
      <c r="G67" s="5"/>
      <c r="H67" s="5"/>
      <c r="I67" s="5"/>
      <c r="J67" s="5"/>
      <c r="K67" s="5"/>
    </row>
    <row r="68" spans="2:11" ht="24.5" thickBot="1" x14ac:dyDescent="0.4">
      <c r="B68" s="51" t="s">
        <v>1134</v>
      </c>
      <c r="C68" s="94"/>
      <c r="D68" s="5"/>
      <c r="E68" s="5"/>
      <c r="F68" s="5"/>
      <c r="G68" s="5"/>
      <c r="H68" s="5"/>
      <c r="I68" s="5"/>
      <c r="J68" s="5"/>
      <c r="K68" s="5"/>
    </row>
    <row r="69" spans="2:11" ht="15" thickBot="1" x14ac:dyDescent="0.4">
      <c r="B69" s="37"/>
      <c r="C69" s="85"/>
      <c r="D69" s="5"/>
      <c r="E69" s="5"/>
      <c r="F69" s="5"/>
      <c r="G69" s="5"/>
      <c r="H69" s="5"/>
      <c r="I69" s="5"/>
      <c r="J69" s="5"/>
      <c r="K69" s="5"/>
    </row>
    <row r="70" spans="2:11" ht="72.5" thickBot="1" x14ac:dyDescent="0.4">
      <c r="B70" s="52" t="s">
        <v>689</v>
      </c>
      <c r="C70" s="95"/>
      <c r="D70" s="43" t="s">
        <v>1203</v>
      </c>
      <c r="E70" s="5"/>
      <c r="F70" s="5"/>
      <c r="G70" s="5"/>
      <c r="H70" s="5"/>
      <c r="I70" s="5"/>
      <c r="J70" s="5"/>
      <c r="K70" s="5"/>
    </row>
    <row r="71" spans="2:11" x14ac:dyDescent="0.35">
      <c r="B71" s="987" t="s">
        <v>691</v>
      </c>
      <c r="C71" s="91"/>
      <c r="D71" s="53" t="s">
        <v>692</v>
      </c>
      <c r="E71" s="5"/>
      <c r="F71" s="5"/>
      <c r="G71" s="5"/>
      <c r="H71" s="5"/>
      <c r="I71" s="5"/>
      <c r="J71" s="5"/>
      <c r="K71" s="5"/>
    </row>
    <row r="72" spans="2:11" ht="96" x14ac:dyDescent="0.35">
      <c r="B72" s="988"/>
      <c r="C72" s="91"/>
      <c r="D72" s="46" t="s">
        <v>1204</v>
      </c>
      <c r="E72" s="5"/>
      <c r="F72" s="5"/>
      <c r="G72" s="5"/>
      <c r="H72" s="5"/>
      <c r="I72" s="5"/>
      <c r="J72" s="5"/>
      <c r="K72" s="5"/>
    </row>
    <row r="73" spans="2:11" x14ac:dyDescent="0.35">
      <c r="B73" s="988"/>
      <c r="C73" s="91"/>
      <c r="D73" s="53" t="s">
        <v>695</v>
      </c>
      <c r="E73" s="5"/>
      <c r="F73" s="5"/>
      <c r="G73" s="5"/>
      <c r="H73" s="5"/>
      <c r="I73" s="5"/>
      <c r="J73" s="5"/>
      <c r="K73" s="5"/>
    </row>
    <row r="74" spans="2:11" x14ac:dyDescent="0.35">
      <c r="B74" s="988"/>
      <c r="C74" s="91"/>
      <c r="D74" s="46" t="s">
        <v>800</v>
      </c>
      <c r="E74" s="5"/>
      <c r="F74" s="5"/>
      <c r="G74" s="5"/>
      <c r="H74" s="5"/>
      <c r="I74" s="5"/>
      <c r="J74" s="5"/>
      <c r="K74" s="5"/>
    </row>
    <row r="75" spans="2:11" ht="24" x14ac:dyDescent="0.35">
      <c r="B75" s="988"/>
      <c r="C75" s="91"/>
      <c r="D75" s="46" t="s">
        <v>1205</v>
      </c>
      <c r="E75" s="5"/>
      <c r="F75" s="5"/>
      <c r="G75" s="5"/>
      <c r="H75" s="5"/>
      <c r="I75" s="5"/>
      <c r="J75" s="5"/>
      <c r="K75" s="5"/>
    </row>
    <row r="76" spans="2:11" x14ac:dyDescent="0.35">
      <c r="B76" s="988"/>
      <c r="C76" s="91"/>
      <c r="D76" s="46" t="s">
        <v>1206</v>
      </c>
      <c r="E76" s="5"/>
      <c r="F76" s="5"/>
      <c r="G76" s="5"/>
      <c r="H76" s="5"/>
      <c r="I76" s="5"/>
      <c r="J76" s="5"/>
      <c r="K76" s="5"/>
    </row>
    <row r="77" spans="2:11" x14ac:dyDescent="0.35">
      <c r="B77" s="988"/>
      <c r="C77" s="91"/>
      <c r="D77" s="46" t="s">
        <v>1207</v>
      </c>
      <c r="E77" s="5"/>
      <c r="F77" s="5"/>
      <c r="G77" s="5"/>
      <c r="H77" s="5"/>
      <c r="I77" s="5"/>
      <c r="J77" s="5"/>
      <c r="K77" s="5"/>
    </row>
    <row r="78" spans="2:11" x14ac:dyDescent="0.35">
      <c r="B78" s="988"/>
      <c r="C78" s="91"/>
      <c r="D78" s="46" t="s">
        <v>1208</v>
      </c>
      <c r="E78" s="5"/>
      <c r="F78" s="5"/>
      <c r="G78" s="5"/>
      <c r="H78" s="5"/>
      <c r="I78" s="5"/>
      <c r="J78" s="5"/>
      <c r="K78" s="5"/>
    </row>
    <row r="79" spans="2:11" ht="24" x14ac:dyDescent="0.35">
      <c r="B79" s="988"/>
      <c r="C79" s="91"/>
      <c r="D79" s="46" t="s">
        <v>1209</v>
      </c>
      <c r="E79" s="5"/>
      <c r="F79" s="5"/>
      <c r="G79" s="5"/>
      <c r="H79" s="5"/>
      <c r="I79" s="5"/>
      <c r="J79" s="5"/>
      <c r="K79" s="5"/>
    </row>
    <row r="80" spans="2:11" x14ac:dyDescent="0.35">
      <c r="B80" s="988"/>
      <c r="C80" s="91"/>
      <c r="D80" s="53" t="s">
        <v>923</v>
      </c>
      <c r="E80" s="5"/>
      <c r="F80" s="5"/>
      <c r="G80" s="5"/>
      <c r="H80" s="5"/>
      <c r="I80" s="5"/>
      <c r="J80" s="5"/>
      <c r="K80" s="5"/>
    </row>
    <row r="81" spans="2:11" ht="24" x14ac:dyDescent="0.35">
      <c r="B81" s="988"/>
      <c r="C81" s="91"/>
      <c r="D81" s="46" t="s">
        <v>1022</v>
      </c>
      <c r="E81" s="5"/>
      <c r="F81" s="5"/>
      <c r="G81" s="5"/>
      <c r="H81" s="5"/>
      <c r="I81" s="5"/>
      <c r="J81" s="5"/>
      <c r="K81" s="5"/>
    </row>
    <row r="82" spans="2:11" ht="36" x14ac:dyDescent="0.35">
      <c r="B82" s="988"/>
      <c r="C82" s="91"/>
      <c r="D82" s="46" t="s">
        <v>1210</v>
      </c>
      <c r="E82" s="5"/>
      <c r="F82" s="5"/>
      <c r="G82" s="5"/>
      <c r="H82" s="5"/>
      <c r="I82" s="5"/>
      <c r="J82" s="5"/>
      <c r="K82" s="5"/>
    </row>
    <row r="83" spans="2:11" ht="72.5" thickBot="1" x14ac:dyDescent="0.4">
      <c r="B83" s="989"/>
      <c r="C83" s="2"/>
      <c r="D83" s="40" t="s">
        <v>1211</v>
      </c>
      <c r="E83" s="5"/>
      <c r="F83" s="5"/>
      <c r="G83" s="5"/>
      <c r="H83" s="5"/>
      <c r="I83" s="5"/>
      <c r="J83" s="5"/>
      <c r="K83" s="5"/>
    </row>
    <row r="84" spans="2:11" ht="24.5" thickBot="1" x14ac:dyDescent="0.4">
      <c r="B84" s="47" t="s">
        <v>704</v>
      </c>
      <c r="C84" s="2"/>
      <c r="D84" s="40"/>
      <c r="E84" s="5"/>
      <c r="F84" s="5"/>
      <c r="G84" s="5"/>
      <c r="H84" s="5"/>
      <c r="I84" s="5"/>
      <c r="J84" s="5"/>
      <c r="K84" s="5"/>
    </row>
    <row r="85" spans="2:11" ht="72" x14ac:dyDescent="0.35">
      <c r="B85" s="987" t="s">
        <v>705</v>
      </c>
      <c r="C85" s="91"/>
      <c r="D85" s="46" t="s">
        <v>1212</v>
      </c>
      <c r="E85" s="5"/>
      <c r="F85" s="5"/>
      <c r="G85" s="5"/>
      <c r="H85" s="5"/>
      <c r="I85" s="5"/>
      <c r="J85" s="5"/>
      <c r="K85" s="5"/>
    </row>
    <row r="86" spans="2:11" ht="84" x14ac:dyDescent="0.35">
      <c r="B86" s="988"/>
      <c r="C86" s="91"/>
      <c r="D86" s="46" t="s">
        <v>1213</v>
      </c>
      <c r="E86" s="5"/>
      <c r="F86" s="5"/>
      <c r="G86" s="5"/>
      <c r="H86" s="5"/>
      <c r="I86" s="5"/>
      <c r="J86" s="5"/>
      <c r="K86" s="5"/>
    </row>
    <row r="87" spans="2:11" ht="120" x14ac:dyDescent="0.35">
      <c r="B87" s="988"/>
      <c r="C87" s="91"/>
      <c r="D87" s="46" t="s">
        <v>1214</v>
      </c>
      <c r="E87" s="5"/>
      <c r="F87" s="5"/>
      <c r="G87" s="5"/>
      <c r="H87" s="5"/>
      <c r="I87" s="5"/>
      <c r="J87" s="5"/>
      <c r="K87" s="5"/>
    </row>
    <row r="88" spans="2:11" ht="120.5" thickBot="1" x14ac:dyDescent="0.4">
      <c r="B88" s="989"/>
      <c r="C88" s="2"/>
      <c r="D88" s="40" t="s">
        <v>1215</v>
      </c>
      <c r="E88" s="5"/>
      <c r="F88" s="5"/>
      <c r="G88" s="5"/>
      <c r="H88" s="5"/>
      <c r="I88" s="5"/>
      <c r="J88" s="5"/>
      <c r="K88" s="5"/>
    </row>
    <row r="89" spans="2:11" ht="24" x14ac:dyDescent="0.35">
      <c r="B89" s="987" t="s">
        <v>722</v>
      </c>
      <c r="C89" s="91"/>
      <c r="D89" s="53" t="s">
        <v>23</v>
      </c>
      <c r="E89" s="5"/>
      <c r="F89" s="5"/>
      <c r="G89" s="5"/>
      <c r="H89" s="5"/>
      <c r="I89" s="5"/>
      <c r="J89" s="5"/>
      <c r="K89" s="5"/>
    </row>
    <row r="90" spans="2:11" x14ac:dyDescent="0.35">
      <c r="B90" s="988"/>
      <c r="C90" s="91"/>
      <c r="D90" s="46" t="s">
        <v>1185</v>
      </c>
      <c r="E90" s="5"/>
      <c r="F90" s="5"/>
      <c r="G90" s="5"/>
      <c r="H90" s="5"/>
      <c r="I90" s="5"/>
      <c r="J90" s="5"/>
      <c r="K90" s="5"/>
    </row>
    <row r="91" spans="2:11" x14ac:dyDescent="0.35">
      <c r="B91" s="988"/>
      <c r="C91" s="91"/>
      <c r="D91" s="46" t="s">
        <v>723</v>
      </c>
      <c r="E91" s="5"/>
      <c r="F91" s="5"/>
      <c r="G91" s="5"/>
      <c r="H91" s="5"/>
      <c r="I91" s="5"/>
      <c r="J91" s="5"/>
      <c r="K91" s="5"/>
    </row>
    <row r="92" spans="2:11" ht="37" x14ac:dyDescent="0.35">
      <c r="B92" s="988"/>
      <c r="C92" s="91"/>
      <c r="D92" s="46" t="s">
        <v>1216</v>
      </c>
      <c r="E92" s="5"/>
      <c r="F92" s="5"/>
      <c r="G92" s="5"/>
      <c r="H92" s="5"/>
      <c r="I92" s="5"/>
      <c r="J92" s="5"/>
      <c r="K92" s="5"/>
    </row>
    <row r="93" spans="2:11" ht="37" x14ac:dyDescent="0.35">
      <c r="B93" s="988"/>
      <c r="C93" s="91"/>
      <c r="D93" s="46" t="s">
        <v>1217</v>
      </c>
      <c r="E93" s="5"/>
      <c r="F93" s="5"/>
      <c r="G93" s="5"/>
      <c r="H93" s="5"/>
      <c r="I93" s="5"/>
      <c r="J93" s="5"/>
      <c r="K93" s="5"/>
    </row>
    <row r="94" spans="2:11" ht="37" x14ac:dyDescent="0.35">
      <c r="B94" s="988"/>
      <c r="C94" s="91"/>
      <c r="D94" s="46" t="s">
        <v>1218</v>
      </c>
      <c r="E94" s="5"/>
      <c r="F94" s="5"/>
      <c r="G94" s="5"/>
      <c r="H94" s="5"/>
      <c r="I94" s="5"/>
      <c r="J94" s="5"/>
      <c r="K94" s="5"/>
    </row>
    <row r="95" spans="2:11" ht="72" x14ac:dyDescent="0.35">
      <c r="B95" s="988"/>
      <c r="C95" s="91"/>
      <c r="D95" s="54" t="s">
        <v>892</v>
      </c>
      <c r="E95" s="5"/>
      <c r="F95" s="5"/>
      <c r="G95" s="5"/>
      <c r="H95" s="5"/>
      <c r="I95" s="5"/>
      <c r="J95" s="5"/>
      <c r="K95" s="5"/>
    </row>
    <row r="96" spans="2:11" x14ac:dyDescent="0.35">
      <c r="B96" s="988"/>
      <c r="C96" s="91"/>
      <c r="D96" s="53" t="s">
        <v>866</v>
      </c>
      <c r="E96" s="5"/>
      <c r="F96" s="5"/>
      <c r="G96" s="5"/>
      <c r="H96" s="5"/>
      <c r="I96" s="5"/>
      <c r="J96" s="5"/>
      <c r="K96" s="5"/>
    </row>
    <row r="97" spans="2:11" ht="24" x14ac:dyDescent="0.35">
      <c r="B97" s="988"/>
      <c r="C97" s="91"/>
      <c r="D97" s="53" t="s">
        <v>1219</v>
      </c>
      <c r="E97" s="5"/>
      <c r="F97" s="5"/>
      <c r="G97" s="5"/>
      <c r="H97" s="5"/>
      <c r="I97" s="5"/>
      <c r="J97" s="5"/>
      <c r="K97" s="5"/>
    </row>
    <row r="98" spans="2:11" x14ac:dyDescent="0.35">
      <c r="B98" s="988"/>
      <c r="C98" s="91"/>
      <c r="D98" s="16"/>
      <c r="E98" s="5"/>
      <c r="F98" s="5"/>
      <c r="G98" s="5"/>
      <c r="H98" s="5"/>
      <c r="I98" s="5"/>
      <c r="J98" s="5"/>
      <c r="K98" s="5"/>
    </row>
    <row r="99" spans="2:11" x14ac:dyDescent="0.35">
      <c r="B99" s="988"/>
      <c r="C99" s="91"/>
      <c r="D99" s="46" t="s">
        <v>723</v>
      </c>
      <c r="E99" s="5"/>
      <c r="F99" s="5"/>
      <c r="G99" s="5"/>
      <c r="H99" s="5"/>
      <c r="I99" s="5"/>
      <c r="J99" s="5"/>
      <c r="K99" s="5"/>
    </row>
    <row r="100" spans="2:11" ht="37" x14ac:dyDescent="0.35">
      <c r="B100" s="988"/>
      <c r="C100" s="91"/>
      <c r="D100" s="46" t="s">
        <v>1220</v>
      </c>
      <c r="E100" s="5"/>
      <c r="F100" s="5"/>
      <c r="G100" s="5"/>
      <c r="H100" s="5"/>
      <c r="I100" s="5"/>
      <c r="J100" s="5"/>
      <c r="K100" s="5"/>
    </row>
    <row r="101" spans="2:11" ht="37.5" thickBot="1" x14ac:dyDescent="0.4">
      <c r="B101" s="989"/>
      <c r="C101" s="2"/>
      <c r="D101" s="40" t="s">
        <v>1221</v>
      </c>
      <c r="E101" s="5"/>
      <c r="F101" s="5"/>
      <c r="G101" s="5"/>
      <c r="H101" s="5"/>
      <c r="I101" s="5"/>
      <c r="J101" s="5"/>
      <c r="K101" s="5"/>
    </row>
    <row r="102" spans="2:11" x14ac:dyDescent="0.35">
      <c r="B102" s="5"/>
      <c r="D102" s="5"/>
      <c r="E102" s="5"/>
      <c r="F102" s="5"/>
      <c r="G102" s="5"/>
      <c r="H102" s="5"/>
      <c r="I102" s="5"/>
      <c r="J102" s="5"/>
      <c r="K102" s="5"/>
    </row>
    <row r="103" spans="2:11" x14ac:dyDescent="0.35">
      <c r="B103" s="5"/>
      <c r="D103" s="5"/>
      <c r="E103" s="5"/>
      <c r="F103" s="5"/>
      <c r="G103" s="5"/>
      <c r="H103" s="5"/>
      <c r="I103" s="5"/>
      <c r="J103" s="5"/>
      <c r="K103" s="5"/>
    </row>
    <row r="104" spans="2:11" x14ac:dyDescent="0.35">
      <c r="B104" s="5"/>
      <c r="D104" s="5"/>
      <c r="E104" s="5"/>
      <c r="F104" s="5"/>
      <c r="G104" s="5"/>
      <c r="H104" s="5"/>
      <c r="I104" s="5"/>
      <c r="J104" s="5"/>
      <c r="K104" s="5"/>
    </row>
    <row r="105" spans="2:11" x14ac:dyDescent="0.35">
      <c r="B105" s="5"/>
      <c r="D105" s="5"/>
      <c r="E105" s="5"/>
      <c r="F105" s="5"/>
      <c r="G105" s="5"/>
      <c r="H105" s="5"/>
      <c r="I105" s="5"/>
      <c r="J105" s="5"/>
      <c r="K105" s="5"/>
    </row>
    <row r="106" spans="2:11" x14ac:dyDescent="0.35">
      <c r="B106" s="5"/>
      <c r="D106" s="5"/>
      <c r="E106" s="5"/>
      <c r="F106" s="5"/>
      <c r="G106" s="5"/>
      <c r="H106" s="5"/>
      <c r="I106" s="5"/>
      <c r="J106" s="5"/>
      <c r="K106" s="5"/>
    </row>
    <row r="107" spans="2:11" x14ac:dyDescent="0.35">
      <c r="B107" s="5"/>
      <c r="D107" s="5"/>
      <c r="E107" s="5"/>
      <c r="F107" s="5"/>
      <c r="G107" s="5"/>
      <c r="H107" s="5"/>
      <c r="I107" s="5"/>
      <c r="J107" s="5"/>
      <c r="K107" s="5"/>
    </row>
    <row r="108" spans="2:11" x14ac:dyDescent="0.35">
      <c r="B108" s="5"/>
      <c r="D108" s="5"/>
      <c r="E108" s="5"/>
      <c r="F108" s="5"/>
      <c r="G108" s="5"/>
      <c r="H108" s="5"/>
      <c r="I108" s="5"/>
      <c r="J108" s="5"/>
      <c r="K108" s="5"/>
    </row>
    <row r="109" spans="2:11" x14ac:dyDescent="0.35">
      <c r="B109" s="5"/>
      <c r="D109" s="5"/>
      <c r="E109" s="5"/>
      <c r="F109" s="5"/>
      <c r="G109" s="5"/>
      <c r="H109" s="5"/>
      <c r="I109" s="5"/>
      <c r="J109" s="5"/>
      <c r="K109" s="5"/>
    </row>
    <row r="110" spans="2:11" x14ac:dyDescent="0.35">
      <c r="B110" s="5"/>
      <c r="D110" s="5"/>
      <c r="E110" s="5"/>
      <c r="F110" s="5"/>
      <c r="G110" s="5"/>
      <c r="H110" s="5"/>
      <c r="I110" s="5"/>
      <c r="J110" s="5"/>
      <c r="K110" s="5"/>
    </row>
    <row r="111" spans="2:11" x14ac:dyDescent="0.35">
      <c r="B111" s="5"/>
      <c r="D111" s="5"/>
      <c r="E111" s="5"/>
      <c r="F111" s="5"/>
      <c r="G111" s="5"/>
      <c r="H111" s="5"/>
      <c r="I111" s="5"/>
      <c r="J111" s="5"/>
      <c r="K111" s="5"/>
    </row>
    <row r="112" spans="2:11" x14ac:dyDescent="0.35">
      <c r="B112" s="5"/>
      <c r="D112" s="5"/>
      <c r="E112" s="5"/>
      <c r="F112" s="5"/>
      <c r="G112" s="5"/>
      <c r="H112" s="5"/>
      <c r="I112" s="5"/>
      <c r="J112" s="5"/>
      <c r="K112" s="5"/>
    </row>
    <row r="113" spans="2:11" x14ac:dyDescent="0.35">
      <c r="B113" s="5"/>
      <c r="D113" s="5"/>
      <c r="E113" s="5"/>
      <c r="F113" s="5"/>
      <c r="G113" s="5"/>
      <c r="H113" s="5"/>
      <c r="I113" s="5"/>
      <c r="J113" s="5"/>
      <c r="K113" s="5"/>
    </row>
    <row r="114" spans="2:11" x14ac:dyDescent="0.35">
      <c r="B114" s="5"/>
      <c r="D114" s="5"/>
      <c r="E114" s="5"/>
      <c r="F114" s="5"/>
      <c r="G114" s="5"/>
      <c r="H114" s="5"/>
      <c r="I114" s="5"/>
      <c r="J114" s="5"/>
      <c r="K114" s="5"/>
    </row>
    <row r="115" spans="2:11" x14ac:dyDescent="0.35">
      <c r="B115" s="5"/>
      <c r="D115" s="5"/>
      <c r="E115" s="5"/>
      <c r="F115" s="5"/>
      <c r="G115" s="5"/>
      <c r="H115" s="5"/>
      <c r="I115" s="5"/>
      <c r="J115" s="5"/>
      <c r="K115" s="5"/>
    </row>
    <row r="116" spans="2:11" x14ac:dyDescent="0.35">
      <c r="B116" s="5"/>
      <c r="D116" s="5"/>
      <c r="E116" s="5"/>
      <c r="F116" s="5"/>
      <c r="G116" s="5"/>
      <c r="H116" s="5"/>
      <c r="I116" s="5"/>
      <c r="J116" s="5"/>
      <c r="K116" s="5"/>
    </row>
    <row r="117" spans="2:11" x14ac:dyDescent="0.35">
      <c r="B117" s="5"/>
      <c r="D117" s="5"/>
      <c r="E117" s="5"/>
      <c r="F117" s="5"/>
      <c r="G117" s="5"/>
      <c r="H117" s="5"/>
      <c r="I117" s="5"/>
      <c r="J117" s="5"/>
      <c r="K117" s="5"/>
    </row>
    <row r="118" spans="2:11" x14ac:dyDescent="0.35">
      <c r="B118" s="5"/>
      <c r="D118" s="5"/>
      <c r="E118" s="5"/>
      <c r="F118" s="5"/>
      <c r="G118" s="5"/>
      <c r="H118" s="5"/>
      <c r="I118" s="5"/>
      <c r="J118" s="5"/>
      <c r="K118" s="5"/>
    </row>
    <row r="119" spans="2:11" x14ac:dyDescent="0.35">
      <c r="B119" s="5"/>
      <c r="D119" s="5"/>
      <c r="E119" s="5"/>
      <c r="F119" s="5"/>
      <c r="G119" s="5"/>
      <c r="H119" s="5"/>
      <c r="I119" s="5"/>
      <c r="J119" s="5"/>
      <c r="K119" s="5"/>
    </row>
    <row r="120" spans="2:11" x14ac:dyDescent="0.35">
      <c r="B120" s="5"/>
      <c r="D120" s="5"/>
      <c r="E120" s="5"/>
      <c r="F120" s="5"/>
      <c r="G120" s="5"/>
      <c r="H120" s="5"/>
      <c r="I120" s="5"/>
      <c r="J120" s="5"/>
      <c r="K120" s="5"/>
    </row>
    <row r="121" spans="2:11" x14ac:dyDescent="0.35">
      <c r="B121" s="5"/>
      <c r="D121" s="5"/>
      <c r="E121" s="5"/>
      <c r="F121" s="5"/>
      <c r="G121" s="5"/>
      <c r="H121" s="5"/>
      <c r="I121" s="5"/>
      <c r="J121" s="5"/>
      <c r="K121" s="5"/>
    </row>
    <row r="122" spans="2:11" x14ac:dyDescent="0.35">
      <c r="B122" s="5"/>
      <c r="D122" s="5"/>
      <c r="E122" s="5"/>
      <c r="F122" s="5"/>
      <c r="G122" s="5"/>
      <c r="H122" s="5"/>
      <c r="I122" s="5"/>
      <c r="J122" s="5"/>
      <c r="K122" s="5"/>
    </row>
    <row r="123" spans="2:11" x14ac:dyDescent="0.35">
      <c r="B123" s="5"/>
      <c r="D123" s="5"/>
      <c r="E123" s="5"/>
      <c r="F123" s="5"/>
      <c r="G123" s="5"/>
      <c r="H123" s="5"/>
      <c r="I123" s="5"/>
      <c r="J123" s="5"/>
      <c r="K123" s="5"/>
    </row>
    <row r="124" spans="2:11" x14ac:dyDescent="0.35">
      <c r="B124" s="5"/>
      <c r="D124" s="5"/>
      <c r="E124" s="5"/>
      <c r="F124" s="5"/>
      <c r="G124" s="5"/>
      <c r="H124" s="5"/>
      <c r="I124" s="5"/>
      <c r="J124" s="5"/>
      <c r="K124" s="5"/>
    </row>
    <row r="125" spans="2:11" x14ac:dyDescent="0.35">
      <c r="B125" s="5"/>
      <c r="D125" s="5"/>
      <c r="E125" s="5"/>
      <c r="F125" s="5"/>
      <c r="G125" s="5"/>
      <c r="H125" s="5"/>
      <c r="I125" s="5"/>
      <c r="J125" s="5"/>
      <c r="K125" s="5"/>
    </row>
    <row r="126" spans="2:11" x14ac:dyDescent="0.35">
      <c r="B126" s="5"/>
      <c r="D126" s="5"/>
      <c r="E126" s="5"/>
      <c r="F126" s="5"/>
      <c r="G126" s="5"/>
      <c r="H126" s="5"/>
      <c r="I126" s="5"/>
      <c r="J126" s="5"/>
      <c r="K126" s="5"/>
    </row>
    <row r="127" spans="2:11" x14ac:dyDescent="0.35">
      <c r="B127" s="5"/>
      <c r="D127" s="5"/>
      <c r="E127" s="5"/>
      <c r="F127" s="5"/>
      <c r="G127" s="5"/>
      <c r="H127" s="5"/>
      <c r="I127" s="5"/>
      <c r="J127" s="5"/>
      <c r="K127" s="5"/>
    </row>
    <row r="128" spans="2:11" x14ac:dyDescent="0.35">
      <c r="B128" s="5"/>
      <c r="D128" s="5"/>
      <c r="E128" s="5"/>
      <c r="F128" s="5"/>
      <c r="G128" s="5"/>
      <c r="H128" s="5"/>
      <c r="I128" s="5"/>
      <c r="J128" s="5"/>
      <c r="K128" s="5"/>
    </row>
    <row r="129" spans="2:11" x14ac:dyDescent="0.35">
      <c r="B129" s="5"/>
      <c r="D129" s="5"/>
      <c r="E129" s="5"/>
      <c r="F129" s="5"/>
      <c r="G129" s="5"/>
      <c r="H129" s="5"/>
      <c r="I129" s="5"/>
      <c r="J129" s="5"/>
      <c r="K129" s="5"/>
    </row>
    <row r="130" spans="2:11" x14ac:dyDescent="0.35">
      <c r="B130" s="5"/>
      <c r="D130" s="5"/>
      <c r="E130" s="5"/>
      <c r="F130" s="5"/>
      <c r="G130" s="5"/>
      <c r="H130" s="5"/>
      <c r="I130" s="5"/>
      <c r="J130" s="5"/>
      <c r="K130" s="5"/>
    </row>
    <row r="131" spans="2:11" x14ac:dyDescent="0.35">
      <c r="B131" s="5"/>
      <c r="D131" s="5"/>
      <c r="E131" s="5"/>
      <c r="F131" s="5"/>
      <c r="G131" s="5"/>
      <c r="H131" s="5"/>
      <c r="I131" s="5"/>
      <c r="J131" s="5"/>
      <c r="K131" s="5"/>
    </row>
    <row r="132" spans="2:11" x14ac:dyDescent="0.35">
      <c r="B132" s="5"/>
      <c r="D132" s="5"/>
      <c r="E132" s="5"/>
      <c r="F132" s="5"/>
      <c r="G132" s="5"/>
      <c r="H132" s="5"/>
      <c r="I132" s="5"/>
      <c r="J132" s="5"/>
      <c r="K132" s="5"/>
    </row>
    <row r="133" spans="2:11" x14ac:dyDescent="0.35">
      <c r="B133" s="5"/>
      <c r="D133" s="5"/>
      <c r="E133" s="5"/>
      <c r="F133" s="5"/>
      <c r="G133" s="5"/>
      <c r="H133" s="5"/>
      <c r="I133" s="5"/>
      <c r="J133" s="5"/>
      <c r="K133" s="5"/>
    </row>
    <row r="134" spans="2:11" x14ac:dyDescent="0.35">
      <c r="B134" s="5"/>
      <c r="D134" s="5"/>
      <c r="E134" s="5"/>
      <c r="F134" s="5"/>
      <c r="G134" s="5"/>
      <c r="H134" s="5"/>
      <c r="I134" s="5"/>
      <c r="J134" s="5"/>
      <c r="K134" s="5"/>
    </row>
    <row r="135" spans="2:11" x14ac:dyDescent="0.35">
      <c r="B135" s="5"/>
      <c r="D135" s="5"/>
      <c r="E135" s="5"/>
      <c r="F135" s="5"/>
      <c r="G135" s="5"/>
      <c r="H135" s="5"/>
      <c r="I135" s="5"/>
      <c r="J135" s="5"/>
      <c r="K135" s="5"/>
    </row>
    <row r="136" spans="2:11" x14ac:dyDescent="0.35">
      <c r="B136" s="5"/>
      <c r="D136" s="5"/>
      <c r="E136" s="5"/>
      <c r="F136" s="5"/>
      <c r="G136" s="5"/>
      <c r="H136" s="5"/>
      <c r="I136" s="5"/>
      <c r="J136" s="5"/>
      <c r="K136" s="5"/>
    </row>
    <row r="137" spans="2:11" x14ac:dyDescent="0.35">
      <c r="B137" s="5"/>
      <c r="D137" s="5"/>
      <c r="E137" s="5"/>
      <c r="F137" s="5"/>
      <c r="G137" s="5"/>
      <c r="H137" s="5"/>
      <c r="I137" s="5"/>
      <c r="J137" s="5"/>
      <c r="K137" s="5"/>
    </row>
    <row r="138" spans="2:11" x14ac:dyDescent="0.35">
      <c r="B138" s="5"/>
      <c r="D138" s="5"/>
      <c r="E138" s="5"/>
      <c r="F138" s="5"/>
      <c r="G138" s="5"/>
      <c r="H138" s="5"/>
      <c r="I138" s="5"/>
      <c r="J138" s="5"/>
      <c r="K138" s="5"/>
    </row>
    <row r="139" spans="2:11" x14ac:dyDescent="0.35">
      <c r="B139" s="5"/>
      <c r="D139" s="5"/>
      <c r="E139" s="5"/>
      <c r="F139" s="5"/>
      <c r="G139" s="5"/>
      <c r="H139" s="5"/>
      <c r="I139" s="5"/>
      <c r="J139" s="5"/>
      <c r="K139" s="5"/>
    </row>
    <row r="140" spans="2:11" x14ac:dyDescent="0.35">
      <c r="B140" s="5"/>
      <c r="D140" s="5"/>
      <c r="E140" s="5"/>
      <c r="F140" s="5"/>
      <c r="G140" s="5"/>
      <c r="H140" s="5"/>
      <c r="I140" s="5"/>
      <c r="J140" s="5"/>
      <c r="K140" s="5"/>
    </row>
    <row r="141" spans="2:11" x14ac:dyDescent="0.35">
      <c r="B141" s="5"/>
      <c r="D141" s="5"/>
      <c r="E141" s="5"/>
      <c r="F141" s="5"/>
      <c r="G141" s="5"/>
      <c r="H141" s="5"/>
      <c r="I141" s="5"/>
      <c r="J141" s="5"/>
      <c r="K141" s="5"/>
    </row>
    <row r="142" spans="2:11" x14ac:dyDescent="0.35">
      <c r="B142" s="5"/>
      <c r="D142" s="5"/>
      <c r="E142" s="5"/>
      <c r="F142" s="5"/>
      <c r="G142" s="5"/>
      <c r="H142" s="5"/>
      <c r="I142" s="5"/>
      <c r="J142" s="5"/>
      <c r="K142" s="5"/>
    </row>
    <row r="143" spans="2:11" x14ac:dyDescent="0.35">
      <c r="B143" s="5"/>
      <c r="D143" s="5"/>
      <c r="E143" s="5"/>
      <c r="F143" s="5"/>
      <c r="G143" s="5"/>
      <c r="H143" s="5"/>
      <c r="I143" s="5"/>
      <c r="J143" s="5"/>
      <c r="K143" s="5"/>
    </row>
    <row r="144" spans="2:11" x14ac:dyDescent="0.35">
      <c r="B144" s="5"/>
      <c r="D144" s="5"/>
      <c r="E144" s="5"/>
      <c r="F144" s="5"/>
      <c r="G144" s="5"/>
      <c r="H144" s="5"/>
      <c r="I144" s="5"/>
      <c r="J144" s="5"/>
      <c r="K144" s="5"/>
    </row>
    <row r="145" spans="2:11" x14ac:dyDescent="0.35">
      <c r="B145" s="5"/>
      <c r="D145" s="5"/>
      <c r="E145" s="5"/>
      <c r="F145" s="5"/>
      <c r="G145" s="5"/>
      <c r="H145" s="5"/>
      <c r="I145" s="5"/>
      <c r="J145" s="5"/>
      <c r="K145" s="5"/>
    </row>
    <row r="146" spans="2:11" x14ac:dyDescent="0.35">
      <c r="B146" s="5"/>
      <c r="D146" s="5"/>
      <c r="E146" s="5"/>
      <c r="F146" s="5"/>
      <c r="G146" s="5"/>
      <c r="H146" s="5"/>
      <c r="I146" s="5"/>
      <c r="J146" s="5"/>
      <c r="K146" s="5"/>
    </row>
    <row r="147" spans="2:11" x14ac:dyDescent="0.35">
      <c r="B147" s="5"/>
      <c r="D147" s="5"/>
      <c r="E147" s="5"/>
      <c r="F147" s="5"/>
      <c r="G147" s="5"/>
      <c r="H147" s="5"/>
      <c r="I147" s="5"/>
      <c r="J147" s="5"/>
      <c r="K147" s="5"/>
    </row>
    <row r="148" spans="2:11" x14ac:dyDescent="0.35">
      <c r="B148" s="5"/>
      <c r="D148" s="5"/>
      <c r="E148" s="5"/>
      <c r="F148" s="5"/>
      <c r="G148" s="5"/>
      <c r="H148" s="5"/>
      <c r="I148" s="5"/>
      <c r="J148" s="5"/>
      <c r="K148" s="5"/>
    </row>
    <row r="149" spans="2:11" x14ac:dyDescent="0.35">
      <c r="B149" s="5"/>
      <c r="D149" s="5"/>
      <c r="E149" s="5"/>
      <c r="F149" s="5"/>
      <c r="G149" s="5"/>
      <c r="H149" s="5"/>
      <c r="I149" s="5"/>
      <c r="J149" s="5"/>
      <c r="K149" s="5"/>
    </row>
    <row r="150" spans="2:11" x14ac:dyDescent="0.35">
      <c r="B150" s="5"/>
      <c r="D150" s="5"/>
      <c r="E150" s="5"/>
      <c r="F150" s="5"/>
      <c r="G150" s="5"/>
      <c r="H150" s="5"/>
      <c r="I150" s="5"/>
      <c r="J150" s="5"/>
      <c r="K150" s="5"/>
    </row>
    <row r="151" spans="2:11" x14ac:dyDescent="0.35">
      <c r="B151" s="5"/>
      <c r="D151" s="5"/>
      <c r="E151" s="5"/>
      <c r="F151" s="5"/>
      <c r="G151" s="5"/>
      <c r="H151" s="5"/>
      <c r="I151" s="5"/>
      <c r="J151" s="5"/>
      <c r="K151" s="5"/>
    </row>
    <row r="152" spans="2:11" x14ac:dyDescent="0.35">
      <c r="B152" s="5"/>
      <c r="D152" s="5"/>
      <c r="E152" s="5"/>
      <c r="F152" s="5"/>
      <c r="G152" s="5"/>
      <c r="H152" s="5"/>
      <c r="I152" s="5"/>
      <c r="J152" s="5"/>
      <c r="K152" s="5"/>
    </row>
    <row r="153" spans="2:11" x14ac:dyDescent="0.35">
      <c r="B153" s="5"/>
      <c r="D153" s="5"/>
      <c r="E153" s="5"/>
      <c r="F153" s="5"/>
      <c r="G153" s="5"/>
      <c r="H153" s="5"/>
      <c r="I153" s="5"/>
      <c r="J153" s="5"/>
      <c r="K153" s="5"/>
    </row>
    <row r="154" spans="2:11" x14ac:dyDescent="0.35">
      <c r="B154" s="5"/>
      <c r="D154" s="5"/>
      <c r="E154" s="5"/>
      <c r="F154" s="5"/>
      <c r="G154" s="5"/>
      <c r="H154" s="5"/>
      <c r="I154" s="5"/>
      <c r="J154" s="5"/>
      <c r="K154" s="5"/>
    </row>
    <row r="155" spans="2:11" x14ac:dyDescent="0.35">
      <c r="B155" s="5"/>
      <c r="D155" s="5"/>
      <c r="E155" s="5"/>
      <c r="F155" s="5"/>
      <c r="G155" s="5"/>
      <c r="H155" s="5"/>
      <c r="I155" s="5"/>
      <c r="J155" s="5"/>
      <c r="K155" s="5"/>
    </row>
    <row r="156" spans="2:11" x14ac:dyDescent="0.35">
      <c r="B156" s="5"/>
      <c r="D156" s="5"/>
      <c r="E156" s="5"/>
      <c r="F156" s="5"/>
      <c r="G156" s="5"/>
      <c r="H156" s="5"/>
      <c r="I156" s="5"/>
      <c r="J156" s="5"/>
      <c r="K156" s="5"/>
    </row>
    <row r="157" spans="2:11" x14ac:dyDescent="0.35">
      <c r="B157" s="5"/>
      <c r="D157" s="5"/>
      <c r="E157" s="5"/>
      <c r="F157" s="5"/>
      <c r="G157" s="5"/>
      <c r="H157" s="5"/>
      <c r="I157" s="5"/>
      <c r="J157" s="5"/>
      <c r="K157" s="5"/>
    </row>
    <row r="158" spans="2:11" x14ac:dyDescent="0.35">
      <c r="B158" s="5"/>
      <c r="D158" s="5"/>
      <c r="E158" s="5"/>
      <c r="F158" s="5"/>
      <c r="G158" s="5"/>
      <c r="H158" s="5"/>
      <c r="I158" s="5"/>
      <c r="J158" s="5"/>
      <c r="K158" s="5"/>
    </row>
    <row r="159" spans="2:11" x14ac:dyDescent="0.35">
      <c r="B159" s="5"/>
      <c r="D159" s="5"/>
      <c r="E159" s="5"/>
      <c r="F159" s="5"/>
      <c r="G159" s="5"/>
      <c r="H159" s="5"/>
      <c r="I159" s="5"/>
      <c r="J159" s="5"/>
      <c r="K159" s="5"/>
    </row>
    <row r="160" spans="2:11" x14ac:dyDescent="0.35">
      <c r="B160" s="5"/>
      <c r="D160" s="5"/>
      <c r="E160" s="5"/>
      <c r="F160" s="5"/>
      <c r="G160" s="5"/>
      <c r="H160" s="5"/>
      <c r="I160" s="5"/>
      <c r="J160" s="5"/>
      <c r="K160" s="5"/>
    </row>
    <row r="161" spans="2:11" x14ac:dyDescent="0.35">
      <c r="B161" s="5"/>
      <c r="D161" s="5"/>
      <c r="E161" s="5"/>
      <c r="F161" s="5"/>
      <c r="G161" s="5"/>
      <c r="H161" s="5"/>
      <c r="I161" s="5"/>
      <c r="J161" s="5"/>
      <c r="K161" s="5"/>
    </row>
    <row r="162" spans="2:11" x14ac:dyDescent="0.35">
      <c r="B162" s="5"/>
      <c r="D162" s="5"/>
      <c r="E162" s="5"/>
      <c r="F162" s="5"/>
      <c r="G162" s="5"/>
      <c r="H162" s="5"/>
      <c r="I162" s="5"/>
      <c r="J162" s="5"/>
      <c r="K162" s="5"/>
    </row>
    <row r="163" spans="2:11" x14ac:dyDescent="0.35">
      <c r="B163" s="5"/>
      <c r="D163" s="5"/>
      <c r="E163" s="5"/>
      <c r="F163" s="5"/>
      <c r="G163" s="5"/>
      <c r="H163" s="5"/>
      <c r="I163" s="5"/>
      <c r="J163" s="5"/>
      <c r="K163" s="5"/>
    </row>
    <row r="164" spans="2:11" x14ac:dyDescent="0.35">
      <c r="B164" s="5"/>
      <c r="D164" s="5"/>
      <c r="E164" s="5"/>
      <c r="F164" s="5"/>
      <c r="G164" s="5"/>
      <c r="H164" s="5"/>
      <c r="I164" s="5"/>
      <c r="J164" s="5"/>
      <c r="K164" s="5"/>
    </row>
    <row r="165" spans="2:11" x14ac:dyDescent="0.35">
      <c r="B165" s="5"/>
      <c r="D165" s="5"/>
      <c r="E165" s="5"/>
      <c r="F165" s="5"/>
      <c r="G165" s="5"/>
      <c r="H165" s="5"/>
      <c r="I165" s="5"/>
      <c r="J165" s="5"/>
      <c r="K165" s="5"/>
    </row>
    <row r="166" spans="2:11" x14ac:dyDescent="0.35">
      <c r="B166" s="5"/>
      <c r="D166" s="5"/>
      <c r="E166" s="5"/>
      <c r="F166" s="5"/>
      <c r="G166" s="5"/>
      <c r="H166" s="5"/>
      <c r="I166" s="5"/>
      <c r="J166" s="5"/>
      <c r="K166" s="5"/>
    </row>
    <row r="167" spans="2:11" x14ac:dyDescent="0.35">
      <c r="B167" s="5"/>
      <c r="D167" s="5"/>
      <c r="E167" s="5"/>
      <c r="F167" s="5"/>
      <c r="G167" s="5"/>
      <c r="H167" s="5"/>
      <c r="I167" s="5"/>
      <c r="J167" s="5"/>
      <c r="K167" s="5"/>
    </row>
    <row r="168" spans="2:11" x14ac:dyDescent="0.35">
      <c r="B168" s="5"/>
      <c r="D168" s="5"/>
      <c r="E168" s="5"/>
      <c r="F168" s="5"/>
      <c r="G168" s="5"/>
      <c r="H168" s="5"/>
      <c r="I168" s="5"/>
      <c r="J168" s="5"/>
      <c r="K168" s="5"/>
    </row>
    <row r="169" spans="2:11" x14ac:dyDescent="0.35">
      <c r="B169" s="5"/>
      <c r="D169" s="5"/>
      <c r="E169" s="5"/>
      <c r="F169" s="5"/>
      <c r="G169" s="5"/>
      <c r="H169" s="5"/>
      <c r="I169" s="5"/>
      <c r="J169" s="5"/>
      <c r="K169" s="5"/>
    </row>
    <row r="170" spans="2:11" x14ac:dyDescent="0.35">
      <c r="B170" s="5"/>
      <c r="D170" s="5"/>
      <c r="E170" s="5"/>
      <c r="F170" s="5"/>
      <c r="G170" s="5"/>
      <c r="H170" s="5"/>
      <c r="I170" s="5"/>
      <c r="J170" s="5"/>
      <c r="K170" s="5"/>
    </row>
    <row r="171" spans="2:11" x14ac:dyDescent="0.35">
      <c r="B171" s="5"/>
      <c r="D171" s="5"/>
      <c r="E171" s="5"/>
      <c r="F171" s="5"/>
      <c r="G171" s="5"/>
      <c r="H171" s="5"/>
      <c r="I171" s="5"/>
      <c r="J171" s="5"/>
      <c r="K171" s="5"/>
    </row>
    <row r="172" spans="2:11" x14ac:dyDescent="0.35">
      <c r="B172" s="5"/>
      <c r="D172" s="5"/>
      <c r="E172" s="5"/>
      <c r="F172" s="5"/>
      <c r="G172" s="5"/>
      <c r="H172" s="5"/>
      <c r="I172" s="5"/>
      <c r="J172" s="5"/>
      <c r="K172" s="5"/>
    </row>
    <row r="173" spans="2:11" x14ac:dyDescent="0.35">
      <c r="B173" s="5"/>
      <c r="D173" s="5"/>
      <c r="E173" s="5"/>
      <c r="F173" s="5"/>
      <c r="G173" s="5"/>
      <c r="H173" s="5"/>
      <c r="I173" s="5"/>
      <c r="J173" s="5"/>
      <c r="K173" s="5"/>
    </row>
    <row r="174" spans="2:11" x14ac:dyDescent="0.35">
      <c r="B174" s="5"/>
      <c r="D174" s="5"/>
      <c r="E174" s="5"/>
      <c r="F174" s="5"/>
      <c r="G174" s="5"/>
      <c r="H174" s="5"/>
      <c r="I174" s="5"/>
      <c r="J174" s="5"/>
      <c r="K174" s="5"/>
    </row>
    <row r="175" spans="2:11" x14ac:dyDescent="0.35">
      <c r="B175" s="5"/>
      <c r="D175" s="5"/>
      <c r="E175" s="5"/>
      <c r="F175" s="5"/>
      <c r="G175" s="5"/>
      <c r="H175" s="5"/>
      <c r="I175" s="5"/>
      <c r="J175" s="5"/>
      <c r="K175" s="5"/>
    </row>
    <row r="176" spans="2:11" x14ac:dyDescent="0.35">
      <c r="B176" s="5"/>
      <c r="D176" s="5"/>
      <c r="E176" s="5"/>
      <c r="F176" s="5"/>
      <c r="G176" s="5"/>
      <c r="H176" s="5"/>
      <c r="I176" s="5"/>
      <c r="J176" s="5"/>
      <c r="K176" s="5"/>
    </row>
    <row r="177" spans="2:11" x14ac:dyDescent="0.35">
      <c r="B177" s="5"/>
      <c r="D177" s="5"/>
      <c r="E177" s="5"/>
      <c r="F177" s="5"/>
      <c r="G177" s="5"/>
      <c r="H177" s="5"/>
      <c r="I177" s="5"/>
      <c r="J177" s="5"/>
      <c r="K177" s="5"/>
    </row>
    <row r="178" spans="2:11" x14ac:dyDescent="0.35">
      <c r="B178" s="5"/>
      <c r="D178" s="5"/>
      <c r="E178" s="5"/>
      <c r="F178" s="5"/>
      <c r="G178" s="5"/>
      <c r="H178" s="5"/>
      <c r="I178" s="5"/>
      <c r="J178" s="5"/>
      <c r="K178" s="5"/>
    </row>
    <row r="179" spans="2:11" x14ac:dyDescent="0.35">
      <c r="B179" s="5"/>
      <c r="D179" s="5"/>
      <c r="E179" s="5"/>
      <c r="F179" s="5"/>
      <c r="G179" s="5"/>
      <c r="H179" s="5"/>
      <c r="I179" s="5"/>
      <c r="J179" s="5"/>
      <c r="K179" s="5"/>
    </row>
    <row r="180" spans="2:11" x14ac:dyDescent="0.35">
      <c r="B180" s="5"/>
      <c r="D180" s="5"/>
      <c r="E180" s="5"/>
      <c r="F180" s="5"/>
      <c r="G180" s="5"/>
      <c r="H180" s="5"/>
      <c r="I180" s="5"/>
      <c r="J180" s="5"/>
      <c r="K180" s="5"/>
    </row>
  </sheetData>
  <sheetProtection insertRows="0"/>
  <mergeCells count="44">
    <mergeCell ref="B10:D10"/>
    <mergeCell ref="F10:S10"/>
    <mergeCell ref="F11:S11"/>
    <mergeCell ref="E12:R12"/>
    <mergeCell ref="E13:R13"/>
    <mergeCell ref="B71:B83"/>
    <mergeCell ref="B85:B88"/>
    <mergeCell ref="B89:B101"/>
    <mergeCell ref="D16:D17"/>
    <mergeCell ref="E16:G16"/>
    <mergeCell ref="D38:L38"/>
    <mergeCell ref="D39:L39"/>
    <mergeCell ref="B41:E41"/>
    <mergeCell ref="B42:B48"/>
    <mergeCell ref="B50:E50"/>
    <mergeCell ref="B51:B57"/>
    <mergeCell ref="B64:D65"/>
    <mergeCell ref="K26:K27"/>
    <mergeCell ref="B15:B37"/>
    <mergeCell ref="D15:L15"/>
    <mergeCell ref="D22:L22"/>
    <mergeCell ref="D23:L23"/>
    <mergeCell ref="D24:L24"/>
    <mergeCell ref="D25:L25"/>
    <mergeCell ref="K16:K17"/>
    <mergeCell ref="C26:C27"/>
    <mergeCell ref="D26:D27"/>
    <mergeCell ref="E26:E27"/>
    <mergeCell ref="F26:F27"/>
    <mergeCell ref="G26:G27"/>
    <mergeCell ref="J26:J27"/>
    <mergeCell ref="H16:J16"/>
    <mergeCell ref="L26:L27"/>
    <mergeCell ref="A1:P1"/>
    <mergeCell ref="A2:P2"/>
    <mergeCell ref="A3:P3"/>
    <mergeCell ref="A4:D4"/>
    <mergeCell ref="A5:P5"/>
    <mergeCell ref="K28:K29"/>
    <mergeCell ref="E28:E29"/>
    <mergeCell ref="D28:D29"/>
    <mergeCell ref="H28:H29"/>
    <mergeCell ref="I28:I29"/>
    <mergeCell ref="J28:J29"/>
  </mergeCells>
  <conditionalFormatting sqref="E12:R12">
    <cfRule type="expression" dxfId="71" priority="1">
      <formula>E11="SI SE REPORTA"</formula>
    </cfRule>
  </conditionalFormatting>
  <conditionalFormatting sqref="F10">
    <cfRule type="notContainsBlanks" dxfId="70" priority="5">
      <formula>LEN(TRIM(F10))&gt;0</formula>
    </cfRule>
  </conditionalFormatting>
  <conditionalFormatting sqref="F11:S11">
    <cfRule type="expression" dxfId="69" priority="3">
      <formula>E11="NO SE REPORTA"</formula>
    </cfRule>
    <cfRule type="expression" dxfId="68" priority="4">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H18:I20 E18:F20" xr:uid="{00000000-0002-0000-1400-000000000000}">
      <formula1>0</formula1>
    </dataValidation>
    <dataValidation type="whole" operator="greaterThanOrEqual" allowBlank="1" showInputMessage="1" showErrorMessage="1" errorTitle="ERROR" error="Valor en PESOS (sin centavos)" sqref="I28:K36 H28 H30:H36" xr:uid="{00000000-0002-0000-1400-000001000000}">
      <formula1>0</formula1>
    </dataValidation>
    <dataValidation type="list" allowBlank="1" showInputMessage="1" showErrorMessage="1" sqref="E11" xr:uid="{00000000-0002-0000-1400-000002000000}">
      <formula1>REPORTE</formula1>
    </dataValidation>
    <dataValidation type="list" allowBlank="1" showInputMessage="1" showErrorMessage="1" sqref="E10" xr:uid="{00000000-0002-0000-1400-000003000000}">
      <formula1>SI</formula1>
    </dataValidation>
  </dataValidations>
  <hyperlinks>
    <hyperlink ref="B9" location="'ANEXO 3'!A1" display="VOLVER AL INDICE" xr:uid="{00000000-0004-0000-1400-000000000000}"/>
    <hyperlink ref="E46" r:id="rId1" xr:uid="{00000000-0004-0000-1400-000001000000}"/>
  </hyperlinks>
  <pageMargins left="0.25" right="0.25" top="0.75" bottom="0.75" header="0.3" footer="0.3"/>
  <pageSetup paperSize="178" orientation="landscape" horizontalDpi="1200" verticalDpi="1200"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5">
    <tabColor theme="2"/>
  </sheetPr>
  <dimension ref="A1:U179"/>
  <sheetViews>
    <sheetView topLeftCell="A31" workbookViewId="0">
      <selection activeCell="G8" sqref="G8"/>
    </sheetView>
  </sheetViews>
  <sheetFormatPr baseColWidth="10" defaultColWidth="11.453125" defaultRowHeight="14.5" x14ac:dyDescent="0.35"/>
  <cols>
    <col min="1" max="1" width="1.81640625" customWidth="1"/>
    <col min="2" max="2" width="12.81640625" customWidth="1"/>
    <col min="3" max="3" width="5" style="84" bestFit="1" customWidth="1"/>
    <col min="4" max="4" width="34.81640625" customWidth="1"/>
    <col min="5" max="5" width="12.1796875" customWidth="1"/>
    <col min="11" max="11" width="14.453125" customWidth="1"/>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24</v>
      </c>
      <c r="B5" s="947"/>
      <c r="C5" s="947"/>
      <c r="D5" s="947"/>
      <c r="E5" s="947"/>
      <c r="F5" s="947"/>
      <c r="G5" s="947"/>
      <c r="H5" s="947"/>
      <c r="I5" s="947"/>
      <c r="J5" s="947"/>
      <c r="K5" s="947"/>
      <c r="L5" s="947"/>
      <c r="M5" s="947"/>
      <c r="N5" s="947"/>
      <c r="O5" s="947"/>
      <c r="P5" s="948"/>
    </row>
    <row r="6" spans="1:21" x14ac:dyDescent="0.35">
      <c r="B6" s="1" t="s">
        <v>626</v>
      </c>
      <c r="C6" s="73"/>
      <c r="D6" s="5"/>
      <c r="E6" s="71"/>
      <c r="F6" s="5" t="s">
        <v>627</v>
      </c>
      <c r="G6" s="5"/>
      <c r="H6" s="5"/>
      <c r="I6" s="5"/>
      <c r="J6" s="5"/>
      <c r="K6" s="5"/>
    </row>
    <row r="7" spans="1:21" ht="15" thickBot="1" x14ac:dyDescent="0.4">
      <c r="B7" s="72"/>
      <c r="C7" s="73"/>
      <c r="D7" s="5"/>
      <c r="E7" s="17"/>
      <c r="F7" s="5" t="s">
        <v>628</v>
      </c>
      <c r="G7" s="5"/>
      <c r="H7" s="5"/>
      <c r="I7" s="5"/>
      <c r="J7" s="5"/>
      <c r="K7" s="5"/>
    </row>
    <row r="8" spans="1:21" ht="15" thickBot="1" x14ac:dyDescent="0.4">
      <c r="B8" s="164" t="s">
        <v>629</v>
      </c>
      <c r="C8" s="200">
        <v>2023</v>
      </c>
      <c r="D8" s="291">
        <f>IF(E10="NO APLICA","NO APLICA",IF(E11="NO SE REPORTA","SIN INFORMACION",+E22))</f>
        <v>1</v>
      </c>
      <c r="E8" s="201"/>
      <c r="F8" s="5" t="s">
        <v>630</v>
      </c>
      <c r="G8" s="5"/>
      <c r="H8" s="5"/>
      <c r="I8" s="5"/>
      <c r="J8" s="5"/>
      <c r="K8" s="5"/>
    </row>
    <row r="9" spans="1:21" x14ac:dyDescent="0.35">
      <c r="B9" s="335" t="s">
        <v>631</v>
      </c>
      <c r="C9" s="85"/>
      <c r="D9" s="5"/>
      <c r="E9" s="5"/>
      <c r="F9" s="5"/>
      <c r="G9" s="5"/>
      <c r="H9" s="5"/>
      <c r="I9" s="5"/>
      <c r="J9" s="5"/>
      <c r="K9" s="5"/>
    </row>
    <row r="10" spans="1:21" x14ac:dyDescent="0.35">
      <c r="B10" s="957" t="s">
        <v>632</v>
      </c>
      <c r="C10" s="957"/>
      <c r="D10" s="957"/>
      <c r="E10" s="338" t="s">
        <v>633</v>
      </c>
      <c r="F10" s="964"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65"/>
      <c r="H10" s="965"/>
      <c r="I10" s="965"/>
      <c r="J10" s="965"/>
      <c r="K10" s="965"/>
      <c r="L10" s="965"/>
      <c r="M10" s="965"/>
      <c r="N10" s="965"/>
      <c r="O10" s="965"/>
      <c r="P10" s="965"/>
      <c r="Q10" s="965"/>
      <c r="R10" s="965"/>
      <c r="S10" s="965"/>
      <c r="T10" s="5"/>
      <c r="U10" s="5"/>
    </row>
    <row r="11" spans="1:21" ht="14.5" customHeight="1" x14ac:dyDescent="0.35">
      <c r="B11" s="337"/>
      <c r="C11" s="85"/>
      <c r="D11" s="163" t="str">
        <f>IF(E10="SI APLICA","¿El indicador no se reporta por limitaciones de información disponible? ","")</f>
        <v xml:space="preserve">¿El indicador no se reporta por limitaciones de información disponible? </v>
      </c>
      <c r="E11" s="339" t="s">
        <v>634</v>
      </c>
      <c r="F11" s="958"/>
      <c r="G11" s="959"/>
      <c r="H11" s="959"/>
      <c r="I11" s="959"/>
      <c r="J11" s="959"/>
      <c r="K11" s="959"/>
      <c r="L11" s="959"/>
      <c r="M11" s="959"/>
      <c r="N11" s="959"/>
      <c r="O11" s="959"/>
      <c r="P11" s="959"/>
      <c r="Q11" s="959"/>
      <c r="R11" s="959"/>
      <c r="S11" s="959"/>
    </row>
    <row r="12" spans="1:21" ht="30" customHeight="1" x14ac:dyDescent="0.35">
      <c r="B12" s="335"/>
      <c r="C12" s="85"/>
      <c r="D12" s="163" t="str">
        <f>IF(E11="SI SE REPORTA","¿Qué programas o proyectos del Plan de Acción están asociados al indicador? ","")</f>
        <v xml:space="preserve">¿Qué programas o proyectos del Plan de Acción están asociados al indicador? </v>
      </c>
      <c r="E12" s="960" t="s">
        <v>2403</v>
      </c>
      <c r="F12" s="960"/>
      <c r="G12" s="960"/>
      <c r="H12" s="960"/>
      <c r="I12" s="960"/>
      <c r="J12" s="960"/>
      <c r="K12" s="960"/>
      <c r="L12" s="960"/>
      <c r="M12" s="960"/>
      <c r="N12" s="960"/>
      <c r="O12" s="960"/>
      <c r="P12" s="960"/>
      <c r="Q12" s="960"/>
      <c r="R12" s="960"/>
    </row>
    <row r="13" spans="1:21" ht="22" customHeight="1" x14ac:dyDescent="0.35">
      <c r="B13" s="335"/>
      <c r="C13" s="85"/>
      <c r="D13" s="163" t="s">
        <v>635</v>
      </c>
      <c r="E13" s="961"/>
      <c r="F13" s="962"/>
      <c r="G13" s="962"/>
      <c r="H13" s="962"/>
      <c r="I13" s="962"/>
      <c r="J13" s="962"/>
      <c r="K13" s="962"/>
      <c r="L13" s="962"/>
      <c r="M13" s="962"/>
      <c r="N13" s="962"/>
      <c r="O13" s="962"/>
      <c r="P13" s="962"/>
      <c r="Q13" s="962"/>
      <c r="R13" s="963"/>
    </row>
    <row r="14" spans="1:21" ht="7" customHeight="1" thickBot="1" x14ac:dyDescent="0.4">
      <c r="B14" s="335"/>
      <c r="C14" s="85"/>
      <c r="D14" s="5"/>
      <c r="E14" s="5"/>
      <c r="F14" s="5"/>
      <c r="G14" s="5"/>
      <c r="H14" s="5"/>
      <c r="I14" s="5"/>
      <c r="J14" s="5"/>
      <c r="K14" s="5"/>
    </row>
    <row r="15" spans="1:21" ht="15.65" customHeight="1" thickTop="1" thickBot="1" x14ac:dyDescent="0.4">
      <c r="B15" s="1079" t="s">
        <v>636</v>
      </c>
      <c r="C15" s="86"/>
      <c r="D15" s="978" t="s">
        <v>940</v>
      </c>
      <c r="E15" s="979"/>
      <c r="F15" s="979"/>
      <c r="G15" s="979"/>
      <c r="H15" s="979"/>
      <c r="I15" s="979"/>
      <c r="J15" s="979"/>
      <c r="K15" s="980"/>
    </row>
    <row r="16" spans="1:21" ht="15" thickBot="1" x14ac:dyDescent="0.4">
      <c r="B16" s="1080"/>
      <c r="C16" s="91"/>
      <c r="D16" s="526" t="s">
        <v>763</v>
      </c>
      <c r="E16" s="523">
        <v>2024</v>
      </c>
      <c r="F16" s="523">
        <v>2025</v>
      </c>
      <c r="G16" s="523">
        <v>2026</v>
      </c>
      <c r="H16" s="523">
        <v>2027</v>
      </c>
      <c r="I16" s="290"/>
      <c r="J16" s="5"/>
      <c r="K16" s="21"/>
    </row>
    <row r="17" spans="2:11" ht="24.5" thickBot="1" x14ac:dyDescent="0.4">
      <c r="B17" s="1080"/>
      <c r="C17" s="91"/>
      <c r="D17" s="40" t="s">
        <v>1222</v>
      </c>
      <c r="E17" s="513">
        <v>2642</v>
      </c>
      <c r="F17" s="513"/>
      <c r="G17" s="513"/>
      <c r="H17" s="513"/>
      <c r="I17" s="290"/>
      <c r="J17" s="5"/>
      <c r="K17" s="21"/>
    </row>
    <row r="18" spans="2:11" ht="15" thickBot="1" x14ac:dyDescent="0.4">
      <c r="B18" s="1080"/>
      <c r="C18" s="91"/>
      <c r="D18" s="40" t="s">
        <v>1223</v>
      </c>
      <c r="E18" s="513"/>
      <c r="F18" s="513"/>
      <c r="G18" s="513"/>
      <c r="H18" s="577"/>
      <c r="I18" s="290"/>
      <c r="J18" s="5"/>
      <c r="K18" s="21"/>
    </row>
    <row r="19" spans="2:11" ht="15" thickBot="1" x14ac:dyDescent="0.4">
      <c r="B19" s="1080"/>
      <c r="C19" s="91"/>
      <c r="D19" s="40" t="s">
        <v>1224</v>
      </c>
      <c r="E19" s="513"/>
      <c r="F19" s="513"/>
      <c r="G19" s="513"/>
      <c r="H19" s="577"/>
      <c r="I19" s="290"/>
      <c r="J19" s="5"/>
      <c r="K19" s="21"/>
    </row>
    <row r="20" spans="2:11" ht="15" thickBot="1" x14ac:dyDescent="0.4">
      <c r="B20" s="1080"/>
      <c r="C20" s="91"/>
      <c r="D20" s="40" t="s">
        <v>1225</v>
      </c>
      <c r="E20" s="513">
        <v>2642</v>
      </c>
      <c r="F20" s="513"/>
      <c r="G20" s="513"/>
      <c r="H20" s="577"/>
      <c r="I20" s="290"/>
      <c r="J20" s="5"/>
      <c r="K20" s="21"/>
    </row>
    <row r="21" spans="2:11" ht="15" thickBot="1" x14ac:dyDescent="0.4">
      <c r="B21" s="1080"/>
      <c r="C21" s="91"/>
      <c r="D21" s="40" t="s">
        <v>764</v>
      </c>
      <c r="E21" s="552">
        <f>SUM(E18:E20)</f>
        <v>2642</v>
      </c>
      <c r="F21" s="552">
        <f>SUM(F18:F20)</f>
        <v>0</v>
      </c>
      <c r="G21" s="552">
        <f>SUM(G18:G20)</f>
        <v>0</v>
      </c>
      <c r="H21" s="552">
        <f>SUM(H18:H20)</f>
        <v>0</v>
      </c>
      <c r="I21" s="290"/>
      <c r="J21" s="5"/>
      <c r="K21" s="21"/>
    </row>
    <row r="22" spans="2:11" ht="24.5" thickBot="1" x14ac:dyDescent="0.4">
      <c r="B22" s="1080"/>
      <c r="C22" s="98"/>
      <c r="D22" s="52" t="s">
        <v>24</v>
      </c>
      <c r="E22" s="570">
        <f>+E21/E17</f>
        <v>1</v>
      </c>
      <c r="F22" s="570" t="e">
        <f>+F21/F17</f>
        <v>#DIV/0!</v>
      </c>
      <c r="G22" s="570" t="e">
        <f>+G21/G17</f>
        <v>#DIV/0!</v>
      </c>
      <c r="H22" s="570" t="e">
        <f>+H21/H17</f>
        <v>#DIV/0!</v>
      </c>
      <c r="I22" s="290"/>
      <c r="J22" s="5"/>
      <c r="K22" s="21"/>
    </row>
    <row r="23" spans="2:11" x14ac:dyDescent="0.35">
      <c r="B23" s="1080"/>
      <c r="C23" s="89"/>
      <c r="D23" s="981" t="s">
        <v>866</v>
      </c>
      <c r="E23" s="982"/>
      <c r="F23" s="982"/>
      <c r="G23" s="982"/>
      <c r="H23" s="982"/>
      <c r="I23" s="982"/>
      <c r="J23" s="982"/>
      <c r="K23" s="983"/>
    </row>
    <row r="24" spans="2:11" x14ac:dyDescent="0.35">
      <c r="B24" s="1080"/>
      <c r="C24" s="89"/>
      <c r="D24" s="981" t="s">
        <v>1226</v>
      </c>
      <c r="E24" s="982"/>
      <c r="F24" s="982"/>
      <c r="G24" s="982"/>
      <c r="H24" s="982"/>
      <c r="I24" s="982"/>
      <c r="J24" s="982"/>
      <c r="K24" s="983"/>
    </row>
    <row r="25" spans="2:11" ht="15" thickBot="1" x14ac:dyDescent="0.4">
      <c r="B25" s="1080"/>
      <c r="C25" s="89"/>
      <c r="D25" s="993" t="s">
        <v>947</v>
      </c>
      <c r="E25" s="994"/>
      <c r="F25" s="994"/>
      <c r="G25" s="994"/>
      <c r="H25" s="994"/>
      <c r="I25" s="994"/>
      <c r="J25" s="994"/>
      <c r="K25" s="995"/>
    </row>
    <row r="26" spans="2:11" ht="54" customHeight="1" thickBot="1" x14ac:dyDescent="0.4">
      <c r="B26" s="206"/>
      <c r="C26" s="95" t="s">
        <v>585</v>
      </c>
      <c r="D26" s="524" t="s">
        <v>868</v>
      </c>
      <c r="E26" s="524" t="s">
        <v>1227</v>
      </c>
      <c r="F26" s="524" t="s">
        <v>1228</v>
      </c>
      <c r="G26" s="524" t="s">
        <v>950</v>
      </c>
      <c r="H26" s="524" t="s">
        <v>951</v>
      </c>
      <c r="I26" s="524" t="s">
        <v>872</v>
      </c>
      <c r="J26" s="524" t="s">
        <v>873</v>
      </c>
      <c r="K26" s="524" t="s">
        <v>593</v>
      </c>
    </row>
    <row r="27" spans="2:11" ht="36.5" thickBot="1" x14ac:dyDescent="0.4">
      <c r="B27" s="206"/>
      <c r="C27" s="2">
        <v>1</v>
      </c>
      <c r="D27" s="29" t="s">
        <v>2146</v>
      </c>
      <c r="E27" s="578" t="s">
        <v>1957</v>
      </c>
      <c r="F27" s="518">
        <v>20</v>
      </c>
      <c r="G27" s="518">
        <v>228362073.22499999</v>
      </c>
      <c r="H27" s="518">
        <v>83172840</v>
      </c>
      <c r="I27" s="518">
        <v>83172840</v>
      </c>
      <c r="J27" s="518">
        <v>71582813</v>
      </c>
      <c r="K27" s="518"/>
    </row>
    <row r="28" spans="2:11" ht="45" customHeight="1" thickBot="1" x14ac:dyDescent="0.4">
      <c r="B28" s="206"/>
      <c r="C28" s="2">
        <v>2</v>
      </c>
      <c r="D28" s="29" t="s">
        <v>2148</v>
      </c>
      <c r="E28" s="578" t="s">
        <v>1957</v>
      </c>
      <c r="F28" s="518">
        <f>1153+1359+40+6+64</f>
        <v>2622</v>
      </c>
      <c r="G28" s="518">
        <v>1616566886</v>
      </c>
      <c r="H28" s="518">
        <v>1572120511</v>
      </c>
      <c r="I28" s="518">
        <v>1572120511</v>
      </c>
      <c r="J28" s="518">
        <v>765231643</v>
      </c>
      <c r="K28" s="518"/>
    </row>
    <row r="29" spans="2:11" ht="15" thickBot="1" x14ac:dyDescent="0.4">
      <c r="B29" s="206"/>
      <c r="C29" s="2">
        <v>3</v>
      </c>
      <c r="D29" s="29"/>
      <c r="E29" s="499"/>
      <c r="F29" s="518"/>
      <c r="G29" s="518"/>
      <c r="H29" s="518"/>
      <c r="I29" s="518"/>
      <c r="J29" s="518"/>
      <c r="K29" s="518"/>
    </row>
    <row r="30" spans="2:11" ht="15" thickBot="1" x14ac:dyDescent="0.4">
      <c r="B30" s="206"/>
      <c r="C30" s="2">
        <v>4</v>
      </c>
      <c r="D30" s="29"/>
      <c r="E30" s="499"/>
      <c r="F30" s="518"/>
      <c r="G30" s="518"/>
      <c r="H30" s="518"/>
      <c r="I30" s="518"/>
      <c r="J30" s="518"/>
      <c r="K30" s="518"/>
    </row>
    <row r="31" spans="2:11" ht="15" thickBot="1" x14ac:dyDescent="0.4">
      <c r="B31" s="206"/>
      <c r="C31" s="2">
        <v>5</v>
      </c>
      <c r="D31" s="29"/>
      <c r="E31" s="499"/>
      <c r="F31" s="518"/>
      <c r="G31" s="518"/>
      <c r="H31" s="518"/>
      <c r="I31" s="518"/>
      <c r="J31" s="518"/>
      <c r="K31" s="518"/>
    </row>
    <row r="32" spans="2:11" ht="15" thickBot="1" x14ac:dyDescent="0.4">
      <c r="B32" s="206"/>
      <c r="C32" s="2">
        <v>6</v>
      </c>
      <c r="D32" s="30"/>
      <c r="E32" s="499"/>
      <c r="F32" s="518"/>
      <c r="G32" s="518"/>
      <c r="H32" s="518"/>
      <c r="I32" s="518"/>
      <c r="J32" s="518"/>
      <c r="K32" s="518"/>
    </row>
    <row r="33" spans="2:11" ht="15" thickBot="1" x14ac:dyDescent="0.4">
      <c r="B33" s="47"/>
      <c r="C33" s="2"/>
      <c r="D33" s="191" t="s">
        <v>764</v>
      </c>
      <c r="E33" s="191"/>
      <c r="F33" s="528">
        <f>SUM(F27:F32)</f>
        <v>2642</v>
      </c>
      <c r="G33" s="528">
        <f>SUM(G27:G32)</f>
        <v>1844928959.2249999</v>
      </c>
      <c r="H33" s="528">
        <f>SUM(H27:H32)</f>
        <v>1655293351</v>
      </c>
      <c r="I33" s="528">
        <f>SUM(I27:I32)</f>
        <v>1655293351</v>
      </c>
      <c r="J33" s="528">
        <f>SUM(J27:J32)</f>
        <v>836814456</v>
      </c>
      <c r="K33" s="518"/>
    </row>
    <row r="34" spans="2:11" ht="24" customHeight="1" thickBot="1" x14ac:dyDescent="0.4">
      <c r="B34" s="70" t="s">
        <v>671</v>
      </c>
      <c r="C34" s="104"/>
      <c r="D34" s="990" t="s">
        <v>1229</v>
      </c>
      <c r="E34" s="991"/>
      <c r="F34" s="991"/>
      <c r="G34" s="991"/>
      <c r="H34" s="991"/>
      <c r="I34" s="991"/>
      <c r="J34" s="991"/>
      <c r="K34" s="992"/>
    </row>
    <row r="35" spans="2:11" ht="24" customHeight="1" thickBot="1" x14ac:dyDescent="0.4">
      <c r="B35" s="70" t="s">
        <v>673</v>
      </c>
      <c r="C35" s="104"/>
      <c r="D35" s="990" t="s">
        <v>953</v>
      </c>
      <c r="E35" s="991"/>
      <c r="F35" s="991"/>
      <c r="G35" s="991"/>
      <c r="H35" s="991"/>
      <c r="I35" s="991"/>
      <c r="J35" s="991"/>
      <c r="K35" s="992"/>
    </row>
    <row r="36" spans="2:11" ht="15" thickBot="1" x14ac:dyDescent="0.4">
      <c r="B36" s="1"/>
      <c r="C36" s="73"/>
      <c r="D36" s="5"/>
      <c r="E36" s="5"/>
      <c r="F36" s="5"/>
      <c r="G36" s="5"/>
      <c r="H36" s="5"/>
      <c r="I36" s="5"/>
      <c r="J36" s="5"/>
      <c r="K36" s="5"/>
    </row>
    <row r="37" spans="2:11" ht="24" customHeight="1" thickBot="1" x14ac:dyDescent="0.4">
      <c r="B37" s="996" t="s">
        <v>675</v>
      </c>
      <c r="C37" s="997"/>
      <c r="D37" s="997"/>
      <c r="E37" s="998"/>
      <c r="F37" s="5"/>
      <c r="G37" s="5"/>
      <c r="H37" s="5"/>
      <c r="I37" s="5"/>
      <c r="J37" s="5"/>
      <c r="K37" s="5"/>
    </row>
    <row r="38" spans="2:11" ht="15" thickBot="1" x14ac:dyDescent="0.4">
      <c r="B38" s="987">
        <v>1</v>
      </c>
      <c r="C38" s="91"/>
      <c r="D38" s="48" t="s">
        <v>676</v>
      </c>
      <c r="E38" s="316" t="s">
        <v>1949</v>
      </c>
      <c r="F38" s="5"/>
      <c r="G38" s="5"/>
      <c r="H38" s="5"/>
      <c r="I38" s="5"/>
      <c r="J38" s="5"/>
      <c r="K38" s="5"/>
    </row>
    <row r="39" spans="2:11" ht="36.5" thickBot="1" x14ac:dyDescent="0.4">
      <c r="B39" s="988"/>
      <c r="C39" s="91"/>
      <c r="D39" s="40" t="s">
        <v>525</v>
      </c>
      <c r="E39" s="316" t="s">
        <v>1937</v>
      </c>
      <c r="F39" s="5"/>
      <c r="G39" s="5"/>
      <c r="H39" s="5"/>
      <c r="I39" s="5"/>
      <c r="J39" s="5"/>
      <c r="K39" s="5"/>
    </row>
    <row r="40" spans="2:11" ht="15" thickBot="1" x14ac:dyDescent="0.4">
      <c r="B40" s="988"/>
      <c r="C40" s="91"/>
      <c r="D40" s="40" t="s">
        <v>677</v>
      </c>
      <c r="E40" s="316" t="s">
        <v>2144</v>
      </c>
      <c r="F40" s="5"/>
      <c r="G40" s="5"/>
      <c r="H40" s="5"/>
      <c r="I40" s="5"/>
      <c r="J40" s="5"/>
      <c r="K40" s="5"/>
    </row>
    <row r="41" spans="2:11" ht="36.5" thickBot="1" x14ac:dyDescent="0.4">
      <c r="B41" s="988"/>
      <c r="C41" s="91"/>
      <c r="D41" s="40" t="s">
        <v>527</v>
      </c>
      <c r="E41" s="316" t="s">
        <v>1937</v>
      </c>
      <c r="F41" s="5"/>
      <c r="G41" s="5"/>
      <c r="H41" s="5"/>
      <c r="I41" s="5"/>
      <c r="J41" s="5"/>
      <c r="K41" s="5"/>
    </row>
    <row r="42" spans="2:11" ht="29.5" thickBot="1" x14ac:dyDescent="0.4">
      <c r="B42" s="988"/>
      <c r="C42" s="91"/>
      <c r="D42" s="40" t="s">
        <v>529</v>
      </c>
      <c r="E42" s="576" t="s">
        <v>1958</v>
      </c>
      <c r="F42" s="5"/>
      <c r="G42" s="5"/>
      <c r="H42" s="5"/>
      <c r="I42" s="5"/>
      <c r="J42" s="5"/>
      <c r="K42" s="5"/>
    </row>
    <row r="43" spans="2:11" ht="15" thickBot="1" x14ac:dyDescent="0.4">
      <c r="B43" s="988"/>
      <c r="C43" s="91"/>
      <c r="D43" s="40" t="s">
        <v>531</v>
      </c>
      <c r="E43" s="316">
        <v>3138863436</v>
      </c>
      <c r="F43" s="5"/>
      <c r="G43" s="5"/>
      <c r="H43" s="5"/>
      <c r="I43" s="5"/>
      <c r="J43" s="5"/>
      <c r="K43" s="5"/>
    </row>
    <row r="44" spans="2:11" ht="15" thickBot="1" x14ac:dyDescent="0.4">
      <c r="B44" s="989"/>
      <c r="C44" s="2"/>
      <c r="D44" s="40" t="s">
        <v>678</v>
      </c>
      <c r="E44" s="316" t="s">
        <v>2059</v>
      </c>
      <c r="F44" s="5"/>
      <c r="G44" s="5"/>
      <c r="H44" s="5"/>
      <c r="I44" s="5"/>
      <c r="J44" s="5"/>
      <c r="K44" s="5"/>
    </row>
    <row r="45" spans="2:11" ht="15" thickBot="1" x14ac:dyDescent="0.4">
      <c r="B45" s="1"/>
      <c r="C45" s="73"/>
      <c r="D45" s="5"/>
      <c r="E45" s="5"/>
      <c r="F45" s="5"/>
      <c r="G45" s="5"/>
      <c r="H45" s="5"/>
      <c r="I45" s="5"/>
      <c r="J45" s="5"/>
      <c r="K45" s="5"/>
    </row>
    <row r="46" spans="2:11" ht="15" thickBot="1" x14ac:dyDescent="0.4">
      <c r="B46" s="996" t="s">
        <v>679</v>
      </c>
      <c r="C46" s="997"/>
      <c r="D46" s="997"/>
      <c r="E46" s="998"/>
      <c r="F46" s="5"/>
      <c r="G46" s="5"/>
      <c r="H46" s="5"/>
      <c r="I46" s="5"/>
      <c r="J46" s="5"/>
      <c r="K46" s="5"/>
    </row>
    <row r="47" spans="2:11" ht="15" thickBot="1" x14ac:dyDescent="0.4">
      <c r="B47" s="987">
        <v>1</v>
      </c>
      <c r="C47" s="91"/>
      <c r="D47" s="48" t="s">
        <v>676</v>
      </c>
      <c r="E47" s="207" t="s">
        <v>680</v>
      </c>
      <c r="F47" s="5"/>
      <c r="G47" s="5"/>
      <c r="H47" s="5"/>
      <c r="I47" s="5"/>
      <c r="J47" s="5"/>
      <c r="K47" s="5"/>
    </row>
    <row r="48" spans="2:11" ht="15" thickBot="1" x14ac:dyDescent="0.4">
      <c r="B48" s="988"/>
      <c r="C48" s="91"/>
      <c r="D48" s="40" t="s">
        <v>525</v>
      </c>
      <c r="E48" s="207" t="s">
        <v>773</v>
      </c>
      <c r="F48" s="5"/>
      <c r="G48" s="5"/>
      <c r="H48" s="5"/>
      <c r="I48" s="5"/>
      <c r="J48" s="5"/>
      <c r="K48" s="5"/>
    </row>
    <row r="49" spans="2:11" ht="15" thickBot="1" x14ac:dyDescent="0.4">
      <c r="B49" s="988"/>
      <c r="C49" s="91"/>
      <c r="D49" s="40" t="s">
        <v>677</v>
      </c>
      <c r="E49" s="227"/>
      <c r="F49" s="5"/>
      <c r="G49" s="5"/>
      <c r="H49" s="5"/>
      <c r="I49" s="5"/>
      <c r="J49" s="5"/>
      <c r="K49" s="5"/>
    </row>
    <row r="50" spans="2:11" ht="15" thickBot="1" x14ac:dyDescent="0.4">
      <c r="B50" s="988"/>
      <c r="C50" s="91"/>
      <c r="D50" s="40" t="s">
        <v>527</v>
      </c>
      <c r="E50" s="227"/>
      <c r="F50" s="5"/>
      <c r="G50" s="5"/>
      <c r="H50" s="5"/>
      <c r="I50" s="5"/>
      <c r="J50" s="5"/>
      <c r="K50" s="5"/>
    </row>
    <row r="51" spans="2:11" ht="15" thickBot="1" x14ac:dyDescent="0.4">
      <c r="B51" s="988"/>
      <c r="C51" s="91"/>
      <c r="D51" s="40" t="s">
        <v>529</v>
      </c>
      <c r="E51" s="227"/>
      <c r="F51" s="5"/>
      <c r="G51" s="5"/>
      <c r="H51" s="5"/>
      <c r="I51" s="5"/>
      <c r="J51" s="5"/>
      <c r="K51" s="5"/>
    </row>
    <row r="52" spans="2:11" ht="15" thickBot="1" x14ac:dyDescent="0.4">
      <c r="B52" s="988"/>
      <c r="C52" s="91"/>
      <c r="D52" s="40" t="s">
        <v>531</v>
      </c>
      <c r="E52" s="227"/>
      <c r="F52" s="5"/>
      <c r="G52" s="5"/>
      <c r="H52" s="5"/>
      <c r="I52" s="5"/>
      <c r="J52" s="5"/>
      <c r="K52" s="5"/>
    </row>
    <row r="53" spans="2:11" ht="15" thickBot="1" x14ac:dyDescent="0.4">
      <c r="B53" s="989"/>
      <c r="C53" s="2"/>
      <c r="D53" s="40" t="s">
        <v>678</v>
      </c>
      <c r="E53" s="227"/>
      <c r="F53" s="5"/>
      <c r="G53" s="5"/>
      <c r="H53" s="5"/>
      <c r="I53" s="5"/>
      <c r="J53" s="5"/>
      <c r="K53" s="5"/>
    </row>
    <row r="54" spans="2:11" ht="15" thickBot="1" x14ac:dyDescent="0.4">
      <c r="B54" s="1"/>
      <c r="C54" s="73"/>
      <c r="D54" s="5"/>
      <c r="E54" s="5"/>
      <c r="F54" s="5"/>
      <c r="G54" s="5"/>
      <c r="H54" s="5"/>
      <c r="I54" s="5"/>
      <c r="J54" s="5"/>
      <c r="K54" s="5"/>
    </row>
    <row r="55" spans="2:11" ht="15" customHeight="1" thickBot="1" x14ac:dyDescent="0.4">
      <c r="B55" s="119" t="s">
        <v>682</v>
      </c>
      <c r="C55" s="120"/>
      <c r="D55" s="120"/>
      <c r="E55" s="121"/>
      <c r="F55" s="5"/>
      <c r="G55" s="5"/>
      <c r="H55" s="5"/>
      <c r="I55" s="5"/>
      <c r="J55" s="5"/>
      <c r="K55" s="5"/>
    </row>
    <row r="56" spans="2:11" ht="24.5" thickBot="1" x14ac:dyDescent="0.4">
      <c r="B56" s="47" t="s">
        <v>683</v>
      </c>
      <c r="C56" s="40" t="s">
        <v>684</v>
      </c>
      <c r="D56" s="40" t="s">
        <v>685</v>
      </c>
      <c r="E56" s="40" t="s">
        <v>686</v>
      </c>
      <c r="F56" s="5"/>
      <c r="G56" s="5"/>
      <c r="H56" s="5"/>
      <c r="I56" s="5"/>
      <c r="J56" s="5"/>
    </row>
    <row r="57" spans="2:11" ht="72.5" thickBot="1" x14ac:dyDescent="0.4">
      <c r="B57" s="49">
        <v>42401</v>
      </c>
      <c r="C57" s="40">
        <v>0.01</v>
      </c>
      <c r="D57" s="50" t="s">
        <v>1230</v>
      </c>
      <c r="E57" s="40"/>
      <c r="F57" s="5"/>
      <c r="G57" s="5"/>
      <c r="H57" s="5"/>
      <c r="I57" s="5"/>
      <c r="J57" s="5"/>
    </row>
    <row r="58" spans="2:11" ht="15" thickBot="1" x14ac:dyDescent="0.4">
      <c r="B58" s="3"/>
      <c r="C58" s="92"/>
      <c r="D58" s="5"/>
      <c r="E58" s="5"/>
      <c r="F58" s="5"/>
      <c r="G58" s="5"/>
      <c r="H58" s="5"/>
      <c r="I58" s="5"/>
      <c r="J58" s="5"/>
      <c r="K58" s="5"/>
    </row>
    <row r="59" spans="2:11" x14ac:dyDescent="0.35">
      <c r="B59" s="126" t="s">
        <v>593</v>
      </c>
      <c r="C59" s="93"/>
      <c r="D59" s="5"/>
      <c r="E59" s="5"/>
      <c r="F59" s="5"/>
      <c r="G59" s="5"/>
      <c r="H59" s="5"/>
      <c r="I59" s="5"/>
      <c r="J59" s="5"/>
      <c r="K59" s="5"/>
    </row>
    <row r="60" spans="2:11" x14ac:dyDescent="0.35">
      <c r="B60" s="1017"/>
      <c r="C60" s="1018"/>
      <c r="D60" s="1018"/>
      <c r="E60" s="1019"/>
      <c r="F60" s="5"/>
      <c r="G60" s="5"/>
      <c r="H60" s="5"/>
      <c r="I60" s="5"/>
      <c r="J60" s="5"/>
      <c r="K60" s="5"/>
    </row>
    <row r="61" spans="2:11" x14ac:dyDescent="0.35">
      <c r="B61" s="1020"/>
      <c r="C61" s="1021"/>
      <c r="D61" s="1021"/>
      <c r="E61" s="1022"/>
      <c r="F61" s="5"/>
      <c r="G61" s="5"/>
      <c r="H61" s="5"/>
      <c r="I61" s="5"/>
      <c r="J61" s="5"/>
      <c r="K61" s="5"/>
    </row>
    <row r="62" spans="2:11" x14ac:dyDescent="0.35">
      <c r="B62" s="1"/>
      <c r="C62" s="73"/>
      <c r="D62" s="5"/>
      <c r="E62" s="5"/>
      <c r="F62" s="5"/>
      <c r="G62" s="5"/>
      <c r="H62" s="5"/>
      <c r="I62" s="5"/>
      <c r="J62" s="5"/>
      <c r="K62" s="5"/>
    </row>
    <row r="63" spans="2:11" ht="15" thickBot="1" x14ac:dyDescent="0.4">
      <c r="B63" s="5"/>
      <c r="D63" s="5"/>
      <c r="E63" s="5"/>
      <c r="F63" s="5"/>
      <c r="G63" s="5"/>
      <c r="H63" s="5"/>
      <c r="I63" s="5"/>
      <c r="J63" s="5"/>
      <c r="K63" s="5"/>
    </row>
    <row r="64" spans="2:11" ht="24.5" thickBot="1" x14ac:dyDescent="0.4">
      <c r="B64" s="51" t="s">
        <v>1134</v>
      </c>
      <c r="C64" s="94"/>
      <c r="D64" s="5"/>
      <c r="E64" s="5"/>
      <c r="F64" s="5"/>
      <c r="G64" s="5"/>
      <c r="H64" s="5"/>
      <c r="I64" s="5"/>
      <c r="J64" s="5"/>
      <c r="K64" s="5"/>
    </row>
    <row r="65" spans="2:11" ht="15" thickBot="1" x14ac:dyDescent="0.4">
      <c r="B65" s="37"/>
      <c r="C65" s="85"/>
      <c r="D65" s="5"/>
      <c r="E65" s="5"/>
      <c r="F65" s="5"/>
      <c r="G65" s="5"/>
      <c r="H65" s="5"/>
      <c r="I65" s="5"/>
      <c r="J65" s="5"/>
      <c r="K65" s="5"/>
    </row>
    <row r="66" spans="2:11" ht="48.5" thickBot="1" x14ac:dyDescent="0.4">
      <c r="B66" s="52" t="s">
        <v>689</v>
      </c>
      <c r="C66" s="95"/>
      <c r="D66" s="43" t="s">
        <v>1231</v>
      </c>
      <c r="E66" s="5"/>
      <c r="F66" s="5"/>
      <c r="G66" s="5"/>
      <c r="H66" s="5"/>
      <c r="I66" s="5"/>
      <c r="J66" s="5"/>
      <c r="K66" s="5"/>
    </row>
    <row r="67" spans="2:11" x14ac:dyDescent="0.35">
      <c r="B67" s="987" t="s">
        <v>691</v>
      </c>
      <c r="C67" s="91"/>
      <c r="D67" s="53" t="s">
        <v>692</v>
      </c>
      <c r="E67" s="5"/>
      <c r="F67" s="5"/>
      <c r="G67" s="5"/>
      <c r="H67" s="5"/>
      <c r="I67" s="5"/>
      <c r="J67" s="5"/>
      <c r="K67" s="5"/>
    </row>
    <row r="68" spans="2:11" ht="72" x14ac:dyDescent="0.35">
      <c r="B68" s="988"/>
      <c r="C68" s="91"/>
      <c r="D68" s="46" t="s">
        <v>1232</v>
      </c>
      <c r="E68" s="5"/>
      <c r="F68" s="5"/>
      <c r="G68" s="5"/>
      <c r="H68" s="5"/>
      <c r="I68" s="5"/>
      <c r="J68" s="5"/>
      <c r="K68" s="5"/>
    </row>
    <row r="69" spans="2:11" ht="24" x14ac:dyDescent="0.35">
      <c r="B69" s="988"/>
      <c r="C69" s="91"/>
      <c r="D69" s="46" t="s">
        <v>1233</v>
      </c>
      <c r="E69" s="5"/>
      <c r="F69" s="5"/>
      <c r="G69" s="5"/>
      <c r="H69" s="5"/>
      <c r="I69" s="5"/>
      <c r="J69" s="5"/>
      <c r="K69" s="5"/>
    </row>
    <row r="70" spans="2:11" x14ac:dyDescent="0.35">
      <c r="B70" s="988"/>
      <c r="C70" s="91"/>
      <c r="D70" s="53" t="s">
        <v>695</v>
      </c>
      <c r="E70" s="5"/>
      <c r="F70" s="5"/>
      <c r="G70" s="5"/>
      <c r="H70" s="5"/>
      <c r="I70" s="5"/>
      <c r="J70" s="5"/>
      <c r="K70" s="5"/>
    </row>
    <row r="71" spans="2:11" x14ac:dyDescent="0.35">
      <c r="B71" s="988"/>
      <c r="C71" s="91"/>
      <c r="D71" s="46" t="s">
        <v>697</v>
      </c>
      <c r="E71" s="5"/>
      <c r="F71" s="5"/>
      <c r="G71" s="5"/>
      <c r="H71" s="5"/>
      <c r="I71" s="5"/>
      <c r="J71" s="5"/>
      <c r="K71" s="5"/>
    </row>
    <row r="72" spans="2:11" x14ac:dyDescent="0.35">
      <c r="B72" s="988"/>
      <c r="C72" s="91"/>
      <c r="D72" s="53" t="s">
        <v>923</v>
      </c>
      <c r="E72" s="5"/>
      <c r="F72" s="5"/>
      <c r="G72" s="5"/>
      <c r="H72" s="5"/>
      <c r="I72" s="5"/>
      <c r="J72" s="5"/>
      <c r="K72" s="5"/>
    </row>
    <row r="73" spans="2:11" ht="24" x14ac:dyDescent="0.35">
      <c r="B73" s="988"/>
      <c r="C73" s="91"/>
      <c r="D73" s="46" t="s">
        <v>1137</v>
      </c>
      <c r="E73" s="5"/>
      <c r="F73" s="5"/>
      <c r="G73" s="5"/>
      <c r="H73" s="5"/>
      <c r="I73" s="5"/>
      <c r="J73" s="5"/>
      <c r="K73" s="5"/>
    </row>
    <row r="74" spans="2:11" x14ac:dyDescent="0.35">
      <c r="B74" s="988"/>
      <c r="C74" s="91"/>
      <c r="D74" s="46" t="s">
        <v>1234</v>
      </c>
      <c r="E74" s="5"/>
      <c r="F74" s="5"/>
      <c r="G74" s="5"/>
      <c r="H74" s="5"/>
      <c r="I74" s="5"/>
      <c r="J74" s="5"/>
      <c r="K74" s="5"/>
    </row>
    <row r="75" spans="2:11" ht="15" thickBot="1" x14ac:dyDescent="0.4">
      <c r="B75" s="989"/>
      <c r="C75" s="2"/>
      <c r="D75" s="67"/>
      <c r="E75" s="5"/>
      <c r="F75" s="5"/>
      <c r="G75" s="5"/>
      <c r="H75" s="5"/>
      <c r="I75" s="5"/>
      <c r="J75" s="5"/>
      <c r="K75" s="5"/>
    </row>
    <row r="76" spans="2:11" ht="24.5" thickBot="1" x14ac:dyDescent="0.4">
      <c r="B76" s="47" t="s">
        <v>704</v>
      </c>
      <c r="C76" s="2"/>
      <c r="D76" s="40"/>
      <c r="E76" s="5"/>
      <c r="F76" s="5"/>
      <c r="G76" s="5"/>
      <c r="H76" s="5"/>
      <c r="I76" s="5"/>
      <c r="J76" s="5"/>
      <c r="K76" s="5"/>
    </row>
    <row r="77" spans="2:11" ht="72" x14ac:dyDescent="0.35">
      <c r="B77" s="987" t="s">
        <v>705</v>
      </c>
      <c r="C77" s="91"/>
      <c r="D77" s="46" t="s">
        <v>1235</v>
      </c>
      <c r="E77" s="5"/>
      <c r="F77" s="5"/>
      <c r="G77" s="5"/>
      <c r="H77" s="5"/>
      <c r="I77" s="5"/>
      <c r="J77" s="5"/>
      <c r="K77" s="5"/>
    </row>
    <row r="78" spans="2:11" ht="108" x14ac:dyDescent="0.35">
      <c r="B78" s="988"/>
      <c r="C78" s="91"/>
      <c r="D78" s="46" t="s">
        <v>1236</v>
      </c>
      <c r="E78" s="5"/>
      <c r="F78" s="5"/>
      <c r="G78" s="5"/>
      <c r="H78" s="5"/>
      <c r="I78" s="5"/>
      <c r="J78" s="5"/>
      <c r="K78" s="5"/>
    </row>
    <row r="79" spans="2:11" ht="84" x14ac:dyDescent="0.35">
      <c r="B79" s="988"/>
      <c r="C79" s="91"/>
      <c r="D79" s="46" t="s">
        <v>1237</v>
      </c>
      <c r="E79" s="5"/>
      <c r="F79" s="5"/>
      <c r="G79" s="5"/>
      <c r="H79" s="5"/>
      <c r="I79" s="5"/>
      <c r="J79" s="5"/>
      <c r="K79" s="5"/>
    </row>
    <row r="80" spans="2:11" ht="72" x14ac:dyDescent="0.35">
      <c r="B80" s="988"/>
      <c r="C80" s="91"/>
      <c r="D80" s="46" t="s">
        <v>1238</v>
      </c>
      <c r="E80" s="5"/>
      <c r="F80" s="5"/>
      <c r="G80" s="5"/>
      <c r="H80" s="5"/>
      <c r="I80" s="5"/>
      <c r="J80" s="5"/>
      <c r="K80" s="5"/>
    </row>
    <row r="81" spans="2:11" ht="84" x14ac:dyDescent="0.35">
      <c r="B81" s="988"/>
      <c r="C81" s="91"/>
      <c r="D81" s="46" t="s">
        <v>1239</v>
      </c>
      <c r="E81" s="5"/>
      <c r="F81" s="5"/>
      <c r="G81" s="5"/>
      <c r="H81" s="5"/>
      <c r="I81" s="5"/>
      <c r="J81" s="5"/>
      <c r="K81" s="5"/>
    </row>
    <row r="82" spans="2:11" ht="48" x14ac:dyDescent="0.35">
      <c r="B82" s="988"/>
      <c r="C82" s="91"/>
      <c r="D82" s="46" t="s">
        <v>1240</v>
      </c>
      <c r="E82" s="5"/>
      <c r="F82" s="5"/>
      <c r="G82" s="5"/>
      <c r="H82" s="5"/>
      <c r="I82" s="5"/>
      <c r="J82" s="5"/>
      <c r="K82" s="5"/>
    </row>
    <row r="83" spans="2:11" ht="72.5" thickBot="1" x14ac:dyDescent="0.4">
      <c r="B83" s="989"/>
      <c r="C83" s="2"/>
      <c r="D83" s="40" t="s">
        <v>1241</v>
      </c>
      <c r="E83" s="5"/>
      <c r="F83" s="5"/>
      <c r="G83" s="5"/>
      <c r="H83" s="5"/>
      <c r="I83" s="5"/>
      <c r="J83" s="5"/>
      <c r="K83" s="5"/>
    </row>
    <row r="84" spans="2:11" ht="24" x14ac:dyDescent="0.35">
      <c r="B84" s="987" t="s">
        <v>722</v>
      </c>
      <c r="C84" s="91"/>
      <c r="D84" s="53" t="s">
        <v>24</v>
      </c>
      <c r="E84" s="5"/>
      <c r="F84" s="5"/>
      <c r="G84" s="5"/>
      <c r="H84" s="5"/>
      <c r="I84" s="5"/>
      <c r="J84" s="5"/>
      <c r="K84" s="5"/>
    </row>
    <row r="85" spans="2:11" x14ac:dyDescent="0.35">
      <c r="B85" s="988"/>
      <c r="C85" s="91"/>
      <c r="D85" s="16"/>
      <c r="E85" s="5"/>
      <c r="F85" s="5"/>
      <c r="G85" s="5"/>
      <c r="H85" s="5"/>
      <c r="I85" s="5"/>
      <c r="J85" s="5"/>
      <c r="K85" s="5"/>
    </row>
    <row r="86" spans="2:11" x14ac:dyDescent="0.35">
      <c r="B86" s="988"/>
      <c r="C86" s="91"/>
      <c r="D86" s="46" t="s">
        <v>723</v>
      </c>
      <c r="E86" s="5"/>
      <c r="F86" s="5"/>
      <c r="G86" s="5"/>
      <c r="H86" s="5"/>
      <c r="I86" s="5"/>
      <c r="J86" s="5"/>
      <c r="K86" s="5"/>
    </row>
    <row r="87" spans="2:11" ht="37" x14ac:dyDescent="0.35">
      <c r="B87" s="988"/>
      <c r="C87" s="91"/>
      <c r="D87" s="46" t="s">
        <v>1242</v>
      </c>
      <c r="E87" s="5"/>
      <c r="F87" s="5"/>
      <c r="G87" s="5"/>
      <c r="H87" s="5"/>
      <c r="I87" s="5"/>
      <c r="J87" s="5"/>
      <c r="K87" s="5"/>
    </row>
    <row r="88" spans="2:11" ht="25" x14ac:dyDescent="0.35">
      <c r="B88" s="988"/>
      <c r="C88" s="91"/>
      <c r="D88" s="46" t="s">
        <v>1243</v>
      </c>
      <c r="E88" s="5"/>
      <c r="F88" s="5"/>
      <c r="G88" s="5"/>
      <c r="H88" s="5"/>
      <c r="I88" s="5"/>
      <c r="J88" s="5"/>
      <c r="K88" s="5"/>
    </row>
    <row r="89" spans="2:11" ht="25" x14ac:dyDescent="0.35">
      <c r="B89" s="988"/>
      <c r="C89" s="91"/>
      <c r="D89" s="46" t="s">
        <v>1244</v>
      </c>
      <c r="E89" s="5"/>
      <c r="F89" s="5"/>
      <c r="G89" s="5"/>
      <c r="H89" s="5"/>
      <c r="I89" s="5"/>
      <c r="J89" s="5"/>
      <c r="K89" s="5"/>
    </row>
    <row r="90" spans="2:11" ht="72" x14ac:dyDescent="0.35">
      <c r="B90" s="988"/>
      <c r="C90" s="91"/>
      <c r="D90" s="54" t="s">
        <v>892</v>
      </c>
      <c r="E90" s="5"/>
      <c r="F90" s="5"/>
      <c r="G90" s="5"/>
      <c r="H90" s="5"/>
      <c r="I90" s="5"/>
      <c r="J90" s="5"/>
      <c r="K90" s="5"/>
    </row>
    <row r="91" spans="2:11" x14ac:dyDescent="0.35">
      <c r="B91" s="988"/>
      <c r="C91" s="91"/>
      <c r="D91" s="53" t="s">
        <v>866</v>
      </c>
      <c r="E91" s="5"/>
      <c r="F91" s="5"/>
      <c r="G91" s="5"/>
      <c r="H91" s="5"/>
      <c r="I91" s="5"/>
      <c r="J91" s="5"/>
      <c r="K91" s="5"/>
    </row>
    <row r="92" spans="2:11" ht="24" x14ac:dyDescent="0.35">
      <c r="B92" s="988"/>
      <c r="C92" s="91"/>
      <c r="D92" s="53" t="s">
        <v>1245</v>
      </c>
      <c r="E92" s="5"/>
      <c r="F92" s="5"/>
      <c r="G92" s="5"/>
      <c r="H92" s="5"/>
      <c r="I92" s="5"/>
      <c r="J92" s="5"/>
      <c r="K92" s="5"/>
    </row>
    <row r="93" spans="2:11" x14ac:dyDescent="0.35">
      <c r="B93" s="988"/>
      <c r="C93" s="91"/>
      <c r="D93" s="53" t="s">
        <v>1246</v>
      </c>
      <c r="E93" s="5"/>
      <c r="F93" s="5"/>
      <c r="G93" s="5"/>
      <c r="H93" s="5"/>
      <c r="I93" s="5"/>
      <c r="J93" s="5"/>
      <c r="K93" s="5"/>
    </row>
    <row r="94" spans="2:11" x14ac:dyDescent="0.35">
      <c r="B94" s="988"/>
      <c r="C94" s="91"/>
      <c r="D94" s="16"/>
      <c r="E94" s="5"/>
      <c r="F94" s="5"/>
      <c r="G94" s="5"/>
      <c r="H94" s="5"/>
      <c r="I94" s="5"/>
      <c r="J94" s="5"/>
      <c r="K94" s="5"/>
    </row>
    <row r="95" spans="2:11" x14ac:dyDescent="0.35">
      <c r="B95" s="988"/>
      <c r="C95" s="91"/>
      <c r="D95" s="46" t="s">
        <v>723</v>
      </c>
      <c r="E95" s="5"/>
      <c r="F95" s="5"/>
      <c r="G95" s="5"/>
      <c r="H95" s="5"/>
      <c r="I95" s="5"/>
      <c r="J95" s="5"/>
      <c r="K95" s="5"/>
    </row>
    <row r="96" spans="2:11" ht="37" x14ac:dyDescent="0.35">
      <c r="B96" s="988"/>
      <c r="C96" s="91"/>
      <c r="D96" s="46" t="s">
        <v>1247</v>
      </c>
      <c r="E96" s="5"/>
      <c r="F96" s="5"/>
      <c r="G96" s="5"/>
      <c r="H96" s="5"/>
      <c r="I96" s="5"/>
      <c r="J96" s="5"/>
      <c r="K96" s="5"/>
    </row>
    <row r="97" spans="2:11" ht="49.5" thickBot="1" x14ac:dyDescent="0.4">
      <c r="B97" s="989"/>
      <c r="C97" s="2"/>
      <c r="D97" s="40" t="s">
        <v>1248</v>
      </c>
      <c r="E97" s="5"/>
      <c r="F97" s="5"/>
      <c r="G97" s="5"/>
      <c r="H97" s="5"/>
      <c r="I97" s="5"/>
      <c r="J97" s="5"/>
      <c r="K97" s="5"/>
    </row>
    <row r="98" spans="2:11" x14ac:dyDescent="0.35">
      <c r="B98" s="5"/>
      <c r="D98" s="5"/>
      <c r="E98" s="5"/>
      <c r="F98" s="5"/>
      <c r="G98" s="5"/>
      <c r="H98" s="5"/>
      <c r="I98" s="5"/>
      <c r="J98" s="5"/>
      <c r="K98" s="5"/>
    </row>
    <row r="99" spans="2:11" x14ac:dyDescent="0.35">
      <c r="B99" s="5"/>
      <c r="D99" s="5"/>
      <c r="E99" s="5"/>
      <c r="F99" s="5"/>
      <c r="G99" s="5"/>
      <c r="H99" s="5"/>
      <c r="I99" s="5"/>
      <c r="J99" s="5"/>
      <c r="K99" s="5"/>
    </row>
    <row r="100" spans="2:11" x14ac:dyDescent="0.35">
      <c r="B100" s="5"/>
      <c r="D100" s="5"/>
      <c r="E100" s="5"/>
      <c r="F100" s="5"/>
      <c r="G100" s="5"/>
      <c r="H100" s="5"/>
      <c r="I100" s="5"/>
      <c r="J100" s="5"/>
      <c r="K100" s="5"/>
    </row>
    <row r="101" spans="2:11" x14ac:dyDescent="0.35">
      <c r="B101" s="5"/>
      <c r="D101" s="5"/>
      <c r="E101" s="5"/>
      <c r="F101" s="5"/>
      <c r="G101" s="5"/>
      <c r="H101" s="5"/>
      <c r="I101" s="5"/>
      <c r="J101" s="5"/>
      <c r="K101" s="5"/>
    </row>
    <row r="102" spans="2:11" x14ac:dyDescent="0.35">
      <c r="B102" s="5"/>
      <c r="D102" s="5"/>
      <c r="E102" s="5"/>
      <c r="F102" s="5"/>
      <c r="G102" s="5"/>
      <c r="H102" s="5"/>
      <c r="I102" s="5"/>
      <c r="J102" s="5"/>
      <c r="K102" s="5"/>
    </row>
    <row r="103" spans="2:11" x14ac:dyDescent="0.35">
      <c r="B103" s="5"/>
      <c r="D103" s="5"/>
      <c r="E103" s="5"/>
      <c r="F103" s="5"/>
      <c r="G103" s="5"/>
      <c r="H103" s="5"/>
      <c r="I103" s="5"/>
      <c r="J103" s="5"/>
      <c r="K103" s="5"/>
    </row>
    <row r="104" spans="2:11" x14ac:dyDescent="0.35">
      <c r="B104" s="5"/>
      <c r="D104" s="5"/>
      <c r="E104" s="5"/>
      <c r="F104" s="5"/>
      <c r="G104" s="5"/>
      <c r="H104" s="5"/>
      <c r="I104" s="5"/>
      <c r="J104" s="5"/>
      <c r="K104" s="5"/>
    </row>
    <row r="105" spans="2:11" x14ac:dyDescent="0.35">
      <c r="B105" s="5"/>
      <c r="D105" s="5"/>
      <c r="E105" s="5"/>
      <c r="F105" s="5"/>
      <c r="G105" s="5"/>
      <c r="H105" s="5"/>
      <c r="I105" s="5"/>
      <c r="J105" s="5"/>
      <c r="K105" s="5"/>
    </row>
    <row r="106" spans="2:11" x14ac:dyDescent="0.35">
      <c r="B106" s="5"/>
      <c r="D106" s="5"/>
      <c r="E106" s="5"/>
      <c r="F106" s="5"/>
      <c r="G106" s="5"/>
      <c r="H106" s="5"/>
      <c r="I106" s="5"/>
      <c r="J106" s="5"/>
      <c r="K106" s="5"/>
    </row>
    <row r="107" spans="2:11" x14ac:dyDescent="0.35">
      <c r="B107" s="5"/>
      <c r="D107" s="5"/>
      <c r="E107" s="5"/>
      <c r="F107" s="5"/>
      <c r="G107" s="5"/>
      <c r="H107" s="5"/>
      <c r="I107" s="5"/>
      <c r="J107" s="5"/>
      <c r="K107" s="5"/>
    </row>
    <row r="108" spans="2:11" x14ac:dyDescent="0.35">
      <c r="B108" s="5"/>
      <c r="D108" s="5"/>
      <c r="E108" s="5"/>
      <c r="F108" s="5"/>
      <c r="G108" s="5"/>
      <c r="H108" s="5"/>
      <c r="I108" s="5"/>
      <c r="J108" s="5"/>
      <c r="K108" s="5"/>
    </row>
    <row r="109" spans="2:11" x14ac:dyDescent="0.35">
      <c r="B109" s="5"/>
      <c r="D109" s="5"/>
      <c r="E109" s="5"/>
      <c r="F109" s="5"/>
      <c r="G109" s="5"/>
      <c r="H109" s="5"/>
      <c r="I109" s="5"/>
      <c r="J109" s="5"/>
      <c r="K109" s="5"/>
    </row>
    <row r="110" spans="2:11" x14ac:dyDescent="0.35">
      <c r="B110" s="5"/>
      <c r="D110" s="5"/>
      <c r="E110" s="5"/>
      <c r="F110" s="5"/>
      <c r="G110" s="5"/>
      <c r="H110" s="5"/>
      <c r="I110" s="5"/>
      <c r="J110" s="5"/>
      <c r="K110" s="5"/>
    </row>
    <row r="111" spans="2:11" x14ac:dyDescent="0.35">
      <c r="B111" s="5"/>
      <c r="D111" s="5"/>
      <c r="E111" s="5"/>
      <c r="F111" s="5"/>
      <c r="G111" s="5"/>
      <c r="H111" s="5"/>
      <c r="I111" s="5"/>
      <c r="J111" s="5"/>
      <c r="K111" s="5"/>
    </row>
    <row r="112" spans="2:11" x14ac:dyDescent="0.35">
      <c r="B112" s="5"/>
      <c r="D112" s="5"/>
      <c r="E112" s="5"/>
      <c r="F112" s="5"/>
      <c r="G112" s="5"/>
      <c r="H112" s="5"/>
      <c r="I112" s="5"/>
      <c r="J112" s="5"/>
      <c r="K112" s="5"/>
    </row>
    <row r="113" spans="2:11" x14ac:dyDescent="0.35">
      <c r="B113" s="5"/>
      <c r="D113" s="5"/>
      <c r="E113" s="5"/>
      <c r="F113" s="5"/>
      <c r="G113" s="5"/>
      <c r="H113" s="5"/>
      <c r="I113" s="5"/>
      <c r="J113" s="5"/>
      <c r="K113" s="5"/>
    </row>
    <row r="114" spans="2:11" x14ac:dyDescent="0.35">
      <c r="B114" s="5"/>
      <c r="D114" s="5"/>
      <c r="E114" s="5"/>
      <c r="F114" s="5"/>
      <c r="G114" s="5"/>
      <c r="H114" s="5"/>
      <c r="I114" s="5"/>
      <c r="J114" s="5"/>
      <c r="K114" s="5"/>
    </row>
    <row r="115" spans="2:11" x14ac:dyDescent="0.35">
      <c r="B115" s="5"/>
      <c r="D115" s="5"/>
      <c r="E115" s="5"/>
      <c r="F115" s="5"/>
      <c r="G115" s="5"/>
      <c r="H115" s="5"/>
      <c r="I115" s="5"/>
      <c r="J115" s="5"/>
      <c r="K115" s="5"/>
    </row>
    <row r="116" spans="2:11" x14ac:dyDescent="0.35">
      <c r="B116" s="5"/>
      <c r="D116" s="5"/>
      <c r="E116" s="5"/>
      <c r="F116" s="5"/>
      <c r="G116" s="5"/>
      <c r="H116" s="5"/>
      <c r="I116" s="5"/>
      <c r="J116" s="5"/>
      <c r="K116" s="5"/>
    </row>
    <row r="117" spans="2:11" x14ac:dyDescent="0.35">
      <c r="B117" s="5"/>
      <c r="D117" s="5"/>
      <c r="E117" s="5"/>
      <c r="F117" s="5"/>
      <c r="G117" s="5"/>
      <c r="H117" s="5"/>
      <c r="I117" s="5"/>
      <c r="J117" s="5"/>
      <c r="K117" s="5"/>
    </row>
    <row r="118" spans="2:11" x14ac:dyDescent="0.35">
      <c r="B118" s="5"/>
      <c r="D118" s="5"/>
      <c r="E118" s="5"/>
      <c r="F118" s="5"/>
      <c r="G118" s="5"/>
      <c r="H118" s="5"/>
      <c r="I118" s="5"/>
      <c r="J118" s="5"/>
      <c r="K118" s="5"/>
    </row>
    <row r="119" spans="2:11" x14ac:dyDescent="0.35">
      <c r="B119" s="5"/>
      <c r="D119" s="5"/>
      <c r="E119" s="5"/>
      <c r="F119" s="5"/>
      <c r="G119" s="5"/>
      <c r="H119" s="5"/>
      <c r="I119" s="5"/>
      <c r="J119" s="5"/>
      <c r="K119" s="5"/>
    </row>
    <row r="120" spans="2:11" x14ac:dyDescent="0.35">
      <c r="B120" s="5"/>
      <c r="D120" s="5"/>
      <c r="E120" s="5"/>
      <c r="F120" s="5"/>
      <c r="G120" s="5"/>
      <c r="H120" s="5"/>
      <c r="I120" s="5"/>
      <c r="J120" s="5"/>
      <c r="K120" s="5"/>
    </row>
    <row r="121" spans="2:11" x14ac:dyDescent="0.35">
      <c r="B121" s="5"/>
      <c r="D121" s="5"/>
      <c r="E121" s="5"/>
      <c r="F121" s="5"/>
      <c r="G121" s="5"/>
      <c r="H121" s="5"/>
      <c r="I121" s="5"/>
      <c r="J121" s="5"/>
      <c r="K121" s="5"/>
    </row>
    <row r="122" spans="2:11" x14ac:dyDescent="0.35">
      <c r="B122" s="5"/>
      <c r="D122" s="5"/>
      <c r="E122" s="5"/>
      <c r="F122" s="5"/>
      <c r="G122" s="5"/>
      <c r="H122" s="5"/>
      <c r="I122" s="5"/>
      <c r="J122" s="5"/>
      <c r="K122" s="5"/>
    </row>
    <row r="123" spans="2:11" x14ac:dyDescent="0.35">
      <c r="B123" s="5"/>
      <c r="D123" s="5"/>
      <c r="E123" s="5"/>
      <c r="F123" s="5"/>
      <c r="G123" s="5"/>
      <c r="H123" s="5"/>
      <c r="I123" s="5"/>
      <c r="J123" s="5"/>
      <c r="K123" s="5"/>
    </row>
    <row r="124" spans="2:11" x14ac:dyDescent="0.35">
      <c r="B124" s="5"/>
      <c r="D124" s="5"/>
      <c r="E124" s="5"/>
      <c r="F124" s="5"/>
      <c r="G124" s="5"/>
      <c r="H124" s="5"/>
      <c r="I124" s="5"/>
      <c r="J124" s="5"/>
      <c r="K124" s="5"/>
    </row>
    <row r="125" spans="2:11" x14ac:dyDescent="0.35">
      <c r="B125" s="5"/>
      <c r="D125" s="5"/>
      <c r="E125" s="5"/>
      <c r="F125" s="5"/>
      <c r="G125" s="5"/>
      <c r="H125" s="5"/>
      <c r="I125" s="5"/>
      <c r="J125" s="5"/>
      <c r="K125" s="5"/>
    </row>
    <row r="126" spans="2:11" x14ac:dyDescent="0.35">
      <c r="B126" s="5"/>
      <c r="D126" s="5"/>
      <c r="E126" s="5"/>
      <c r="F126" s="5"/>
      <c r="G126" s="5"/>
      <c r="H126" s="5"/>
      <c r="I126" s="5"/>
      <c r="J126" s="5"/>
      <c r="K126" s="5"/>
    </row>
    <row r="127" spans="2:11" x14ac:dyDescent="0.35">
      <c r="B127" s="5"/>
      <c r="D127" s="5"/>
      <c r="E127" s="5"/>
      <c r="F127" s="5"/>
      <c r="G127" s="5"/>
      <c r="H127" s="5"/>
      <c r="I127" s="5"/>
      <c r="J127" s="5"/>
      <c r="K127" s="5"/>
    </row>
    <row r="128" spans="2:11" x14ac:dyDescent="0.35">
      <c r="B128" s="5"/>
      <c r="D128" s="5"/>
      <c r="E128" s="5"/>
      <c r="F128" s="5"/>
      <c r="G128" s="5"/>
      <c r="H128" s="5"/>
      <c r="I128" s="5"/>
      <c r="J128" s="5"/>
      <c r="K128" s="5"/>
    </row>
    <row r="129" spans="2:11" x14ac:dyDescent="0.35">
      <c r="B129" s="5"/>
      <c r="D129" s="5"/>
      <c r="E129" s="5"/>
      <c r="F129" s="5"/>
      <c r="G129" s="5"/>
      <c r="H129" s="5"/>
      <c r="I129" s="5"/>
      <c r="J129" s="5"/>
      <c r="K129" s="5"/>
    </row>
    <row r="130" spans="2:11" x14ac:dyDescent="0.35">
      <c r="B130" s="5"/>
      <c r="D130" s="5"/>
      <c r="E130" s="5"/>
      <c r="F130" s="5"/>
      <c r="G130" s="5"/>
      <c r="H130" s="5"/>
      <c r="I130" s="5"/>
      <c r="J130" s="5"/>
      <c r="K130" s="5"/>
    </row>
    <row r="131" spans="2:11" x14ac:dyDescent="0.35">
      <c r="B131" s="5"/>
      <c r="D131" s="5"/>
      <c r="E131" s="5"/>
      <c r="F131" s="5"/>
      <c r="G131" s="5"/>
      <c r="H131" s="5"/>
      <c r="I131" s="5"/>
      <c r="J131" s="5"/>
      <c r="K131" s="5"/>
    </row>
    <row r="132" spans="2:11" x14ac:dyDescent="0.35">
      <c r="B132" s="5"/>
      <c r="D132" s="5"/>
      <c r="E132" s="5"/>
      <c r="F132" s="5"/>
      <c r="G132" s="5"/>
      <c r="H132" s="5"/>
      <c r="I132" s="5"/>
      <c r="J132" s="5"/>
      <c r="K132" s="5"/>
    </row>
    <row r="133" spans="2:11" x14ac:dyDescent="0.35">
      <c r="B133" s="5"/>
      <c r="D133" s="5"/>
      <c r="E133" s="5"/>
      <c r="F133" s="5"/>
      <c r="G133" s="5"/>
      <c r="H133" s="5"/>
      <c r="I133" s="5"/>
      <c r="J133" s="5"/>
      <c r="K133" s="5"/>
    </row>
    <row r="134" spans="2:11" x14ac:dyDescent="0.35">
      <c r="B134" s="5"/>
      <c r="D134" s="5"/>
      <c r="E134" s="5"/>
      <c r="F134" s="5"/>
      <c r="G134" s="5"/>
      <c r="H134" s="5"/>
      <c r="I134" s="5"/>
      <c r="J134" s="5"/>
      <c r="K134" s="5"/>
    </row>
    <row r="135" spans="2:11" x14ac:dyDescent="0.35">
      <c r="B135" s="5"/>
      <c r="D135" s="5"/>
      <c r="E135" s="5"/>
      <c r="F135" s="5"/>
      <c r="G135" s="5"/>
      <c r="H135" s="5"/>
      <c r="I135" s="5"/>
      <c r="J135" s="5"/>
      <c r="K135" s="5"/>
    </row>
    <row r="136" spans="2:11" x14ac:dyDescent="0.35">
      <c r="B136" s="5"/>
      <c r="D136" s="5"/>
      <c r="E136" s="5"/>
      <c r="F136" s="5"/>
      <c r="G136" s="5"/>
      <c r="H136" s="5"/>
      <c r="I136" s="5"/>
      <c r="J136" s="5"/>
      <c r="K136" s="5"/>
    </row>
    <row r="137" spans="2:11" x14ac:dyDescent="0.35">
      <c r="B137" s="5"/>
      <c r="D137" s="5"/>
      <c r="E137" s="5"/>
      <c r="F137" s="5"/>
      <c r="G137" s="5"/>
      <c r="H137" s="5"/>
      <c r="I137" s="5"/>
      <c r="J137" s="5"/>
      <c r="K137" s="5"/>
    </row>
    <row r="138" spans="2:11" x14ac:dyDescent="0.35">
      <c r="B138" s="5"/>
      <c r="D138" s="5"/>
      <c r="E138" s="5"/>
      <c r="F138" s="5"/>
      <c r="G138" s="5"/>
      <c r="H138" s="5"/>
      <c r="I138" s="5"/>
      <c r="J138" s="5"/>
      <c r="K138" s="5"/>
    </row>
    <row r="139" spans="2:11" x14ac:dyDescent="0.35">
      <c r="B139" s="5"/>
      <c r="D139" s="5"/>
      <c r="E139" s="5"/>
      <c r="F139" s="5"/>
      <c r="G139" s="5"/>
      <c r="H139" s="5"/>
      <c r="I139" s="5"/>
      <c r="J139" s="5"/>
      <c r="K139" s="5"/>
    </row>
    <row r="140" spans="2:11" x14ac:dyDescent="0.35">
      <c r="B140" s="5"/>
      <c r="D140" s="5"/>
      <c r="E140" s="5"/>
      <c r="F140" s="5"/>
      <c r="G140" s="5"/>
      <c r="H140" s="5"/>
      <c r="I140" s="5"/>
      <c r="J140" s="5"/>
      <c r="K140" s="5"/>
    </row>
    <row r="141" spans="2:11" x14ac:dyDescent="0.35">
      <c r="B141" s="5"/>
      <c r="D141" s="5"/>
      <c r="E141" s="5"/>
      <c r="F141" s="5"/>
      <c r="G141" s="5"/>
      <c r="H141" s="5"/>
      <c r="I141" s="5"/>
      <c r="J141" s="5"/>
      <c r="K141" s="5"/>
    </row>
    <row r="142" spans="2:11" x14ac:dyDescent="0.35">
      <c r="B142" s="5"/>
      <c r="D142" s="5"/>
      <c r="E142" s="5"/>
      <c r="F142" s="5"/>
      <c r="G142" s="5"/>
      <c r="H142" s="5"/>
      <c r="I142" s="5"/>
      <c r="J142" s="5"/>
      <c r="K142" s="5"/>
    </row>
    <row r="143" spans="2:11" x14ac:dyDescent="0.35">
      <c r="B143" s="5"/>
      <c r="D143" s="5"/>
      <c r="E143" s="5"/>
      <c r="F143" s="5"/>
      <c r="G143" s="5"/>
      <c r="H143" s="5"/>
      <c r="I143" s="5"/>
      <c r="J143" s="5"/>
      <c r="K143" s="5"/>
    </row>
    <row r="144" spans="2:11" x14ac:dyDescent="0.35">
      <c r="B144" s="5"/>
      <c r="D144" s="5"/>
      <c r="E144" s="5"/>
      <c r="F144" s="5"/>
      <c r="G144" s="5"/>
      <c r="H144" s="5"/>
      <c r="I144" s="5"/>
      <c r="J144" s="5"/>
      <c r="K144" s="5"/>
    </row>
    <row r="145" spans="2:11" x14ac:dyDescent="0.35">
      <c r="B145" s="5"/>
      <c r="D145" s="5"/>
      <c r="E145" s="5"/>
      <c r="F145" s="5"/>
      <c r="G145" s="5"/>
      <c r="H145" s="5"/>
      <c r="I145" s="5"/>
      <c r="J145" s="5"/>
      <c r="K145" s="5"/>
    </row>
    <row r="146" spans="2:11" x14ac:dyDescent="0.35">
      <c r="B146" s="5"/>
      <c r="D146" s="5"/>
      <c r="E146" s="5"/>
      <c r="F146" s="5"/>
      <c r="G146" s="5"/>
      <c r="H146" s="5"/>
      <c r="I146" s="5"/>
      <c r="J146" s="5"/>
      <c r="K146" s="5"/>
    </row>
    <row r="147" spans="2:11" x14ac:dyDescent="0.35">
      <c r="B147" s="5"/>
      <c r="D147" s="5"/>
      <c r="E147" s="5"/>
      <c r="F147" s="5"/>
      <c r="G147" s="5"/>
      <c r="H147" s="5"/>
      <c r="I147" s="5"/>
      <c r="J147" s="5"/>
      <c r="K147" s="5"/>
    </row>
    <row r="148" spans="2:11" x14ac:dyDescent="0.35">
      <c r="B148" s="5"/>
      <c r="D148" s="5"/>
      <c r="E148" s="5"/>
      <c r="F148" s="5"/>
      <c r="G148" s="5"/>
      <c r="H148" s="5"/>
      <c r="I148" s="5"/>
      <c r="J148" s="5"/>
      <c r="K148" s="5"/>
    </row>
    <row r="149" spans="2:11" x14ac:dyDescent="0.35">
      <c r="B149" s="5"/>
      <c r="D149" s="5"/>
      <c r="E149" s="5"/>
      <c r="F149" s="5"/>
      <c r="G149" s="5"/>
      <c r="H149" s="5"/>
      <c r="I149" s="5"/>
      <c r="J149" s="5"/>
      <c r="K149" s="5"/>
    </row>
    <row r="150" spans="2:11" x14ac:dyDescent="0.35">
      <c r="B150" s="5"/>
      <c r="D150" s="5"/>
      <c r="E150" s="5"/>
      <c r="F150" s="5"/>
      <c r="G150" s="5"/>
      <c r="H150" s="5"/>
      <c r="I150" s="5"/>
      <c r="J150" s="5"/>
      <c r="K150" s="5"/>
    </row>
    <row r="151" spans="2:11" x14ac:dyDescent="0.35">
      <c r="B151" s="5"/>
      <c r="D151" s="5"/>
      <c r="E151" s="5"/>
      <c r="F151" s="5"/>
      <c r="G151" s="5"/>
      <c r="H151" s="5"/>
      <c r="I151" s="5"/>
      <c r="J151" s="5"/>
      <c r="K151" s="5"/>
    </row>
    <row r="152" spans="2:11" x14ac:dyDescent="0.35">
      <c r="B152" s="5"/>
      <c r="D152" s="5"/>
      <c r="E152" s="5"/>
      <c r="F152" s="5"/>
      <c r="G152" s="5"/>
      <c r="H152" s="5"/>
      <c r="I152" s="5"/>
      <c r="J152" s="5"/>
      <c r="K152" s="5"/>
    </row>
    <row r="153" spans="2:11" x14ac:dyDescent="0.35">
      <c r="B153" s="5"/>
      <c r="D153" s="5"/>
      <c r="E153" s="5"/>
      <c r="F153" s="5"/>
      <c r="G153" s="5"/>
      <c r="H153" s="5"/>
      <c r="I153" s="5"/>
      <c r="J153" s="5"/>
      <c r="K153" s="5"/>
    </row>
    <row r="154" spans="2:11" x14ac:dyDescent="0.35">
      <c r="B154" s="5"/>
      <c r="D154" s="5"/>
      <c r="E154" s="5"/>
      <c r="F154" s="5"/>
      <c r="G154" s="5"/>
      <c r="H154" s="5"/>
      <c r="I154" s="5"/>
      <c r="J154" s="5"/>
      <c r="K154" s="5"/>
    </row>
    <row r="155" spans="2:11" x14ac:dyDescent="0.35">
      <c r="B155" s="5"/>
      <c r="D155" s="5"/>
      <c r="E155" s="5"/>
      <c r="F155" s="5"/>
      <c r="G155" s="5"/>
      <c r="H155" s="5"/>
      <c r="I155" s="5"/>
      <c r="J155" s="5"/>
      <c r="K155" s="5"/>
    </row>
    <row r="156" spans="2:11" x14ac:dyDescent="0.35">
      <c r="B156" s="5"/>
      <c r="D156" s="5"/>
      <c r="E156" s="5"/>
      <c r="F156" s="5"/>
      <c r="G156" s="5"/>
      <c r="H156" s="5"/>
      <c r="I156" s="5"/>
      <c r="J156" s="5"/>
      <c r="K156" s="5"/>
    </row>
    <row r="157" spans="2:11" x14ac:dyDescent="0.35">
      <c r="B157" s="5"/>
      <c r="D157" s="5"/>
      <c r="E157" s="5"/>
      <c r="F157" s="5"/>
      <c r="G157" s="5"/>
      <c r="H157" s="5"/>
      <c r="I157" s="5"/>
      <c r="J157" s="5"/>
      <c r="K157" s="5"/>
    </row>
    <row r="158" spans="2:11" x14ac:dyDescent="0.35">
      <c r="B158" s="5"/>
      <c r="D158" s="5"/>
      <c r="E158" s="5"/>
      <c r="F158" s="5"/>
      <c r="G158" s="5"/>
      <c r="H158" s="5"/>
      <c r="I158" s="5"/>
      <c r="J158" s="5"/>
      <c r="K158" s="5"/>
    </row>
    <row r="159" spans="2:11" x14ac:dyDescent="0.35">
      <c r="B159" s="5"/>
      <c r="D159" s="5"/>
      <c r="E159" s="5"/>
      <c r="F159" s="5"/>
      <c r="G159" s="5"/>
      <c r="H159" s="5"/>
      <c r="I159" s="5"/>
      <c r="J159" s="5"/>
      <c r="K159" s="5"/>
    </row>
    <row r="160" spans="2:11" x14ac:dyDescent="0.35">
      <c r="B160" s="5"/>
      <c r="D160" s="5"/>
      <c r="E160" s="5"/>
      <c r="F160" s="5"/>
      <c r="G160" s="5"/>
      <c r="H160" s="5"/>
      <c r="I160" s="5"/>
      <c r="J160" s="5"/>
      <c r="K160" s="5"/>
    </row>
    <row r="161" spans="2:11" x14ac:dyDescent="0.35">
      <c r="B161" s="5"/>
      <c r="D161" s="5"/>
      <c r="E161" s="5"/>
      <c r="F161" s="5"/>
      <c r="G161" s="5"/>
      <c r="H161" s="5"/>
      <c r="I161" s="5"/>
      <c r="J161" s="5"/>
      <c r="K161" s="5"/>
    </row>
    <row r="162" spans="2:11" x14ac:dyDescent="0.35">
      <c r="B162" s="5"/>
      <c r="D162" s="5"/>
      <c r="E162" s="5"/>
      <c r="F162" s="5"/>
      <c r="G162" s="5"/>
      <c r="H162" s="5"/>
      <c r="I162" s="5"/>
      <c r="J162" s="5"/>
      <c r="K162" s="5"/>
    </row>
    <row r="163" spans="2:11" x14ac:dyDescent="0.35">
      <c r="B163" s="5"/>
      <c r="D163" s="5"/>
      <c r="E163" s="5"/>
      <c r="F163" s="5"/>
      <c r="G163" s="5"/>
      <c r="H163" s="5"/>
      <c r="I163" s="5"/>
      <c r="J163" s="5"/>
      <c r="K163" s="5"/>
    </row>
    <row r="164" spans="2:11" x14ac:dyDescent="0.35">
      <c r="B164" s="5"/>
      <c r="D164" s="5"/>
      <c r="E164" s="5"/>
      <c r="F164" s="5"/>
      <c r="G164" s="5"/>
      <c r="H164" s="5"/>
      <c r="I164" s="5"/>
      <c r="J164" s="5"/>
      <c r="K164" s="5"/>
    </row>
    <row r="165" spans="2:11" x14ac:dyDescent="0.35">
      <c r="B165" s="5"/>
      <c r="D165" s="5"/>
      <c r="E165" s="5"/>
      <c r="F165" s="5"/>
      <c r="G165" s="5"/>
      <c r="H165" s="5"/>
      <c r="I165" s="5"/>
      <c r="J165" s="5"/>
      <c r="K165" s="5"/>
    </row>
    <row r="166" spans="2:11" x14ac:dyDescent="0.35">
      <c r="B166" s="5"/>
      <c r="D166" s="5"/>
      <c r="E166" s="5"/>
      <c r="F166" s="5"/>
      <c r="G166" s="5"/>
      <c r="H166" s="5"/>
      <c r="I166" s="5"/>
      <c r="J166" s="5"/>
      <c r="K166" s="5"/>
    </row>
    <row r="167" spans="2:11" x14ac:dyDescent="0.35">
      <c r="B167" s="5"/>
      <c r="D167" s="5"/>
      <c r="E167" s="5"/>
      <c r="F167" s="5"/>
      <c r="G167" s="5"/>
      <c r="H167" s="5"/>
      <c r="I167" s="5"/>
      <c r="J167" s="5"/>
      <c r="K167" s="5"/>
    </row>
    <row r="168" spans="2:11" x14ac:dyDescent="0.35">
      <c r="B168" s="5"/>
      <c r="D168" s="5"/>
      <c r="E168" s="5"/>
      <c r="F168" s="5"/>
      <c r="G168" s="5"/>
      <c r="H168" s="5"/>
      <c r="I168" s="5"/>
      <c r="J168" s="5"/>
      <c r="K168" s="5"/>
    </row>
    <row r="169" spans="2:11" x14ac:dyDescent="0.35">
      <c r="B169" s="5"/>
      <c r="D169" s="5"/>
      <c r="E169" s="5"/>
      <c r="F169" s="5"/>
      <c r="G169" s="5"/>
      <c r="H169" s="5"/>
      <c r="I169" s="5"/>
      <c r="J169" s="5"/>
      <c r="K169" s="5"/>
    </row>
    <row r="170" spans="2:11" x14ac:dyDescent="0.35">
      <c r="B170" s="5"/>
      <c r="D170" s="5"/>
      <c r="E170" s="5"/>
      <c r="F170" s="5"/>
      <c r="G170" s="5"/>
      <c r="H170" s="5"/>
      <c r="I170" s="5"/>
      <c r="J170" s="5"/>
      <c r="K170" s="5"/>
    </row>
    <row r="171" spans="2:11" x14ac:dyDescent="0.35">
      <c r="B171" s="5"/>
      <c r="D171" s="5"/>
      <c r="E171" s="5"/>
      <c r="F171" s="5"/>
      <c r="G171" s="5"/>
      <c r="H171" s="5"/>
      <c r="I171" s="5"/>
      <c r="J171" s="5"/>
      <c r="K171" s="5"/>
    </row>
    <row r="172" spans="2:11" x14ac:dyDescent="0.35">
      <c r="B172" s="5"/>
      <c r="D172" s="5"/>
      <c r="E172" s="5"/>
      <c r="F172" s="5"/>
      <c r="G172" s="5"/>
      <c r="H172" s="5"/>
      <c r="I172" s="5"/>
      <c r="J172" s="5"/>
      <c r="K172" s="5"/>
    </row>
    <row r="173" spans="2:11" x14ac:dyDescent="0.35">
      <c r="B173" s="5"/>
      <c r="D173" s="5"/>
      <c r="E173" s="5"/>
      <c r="F173" s="5"/>
      <c r="G173" s="5"/>
      <c r="H173" s="5"/>
      <c r="I173" s="5"/>
      <c r="J173" s="5"/>
      <c r="K173" s="5"/>
    </row>
    <row r="174" spans="2:11" x14ac:dyDescent="0.35">
      <c r="B174" s="5"/>
      <c r="D174" s="5"/>
      <c r="E174" s="5"/>
      <c r="F174" s="5"/>
      <c r="G174" s="5"/>
      <c r="H174" s="5"/>
      <c r="I174" s="5"/>
      <c r="J174" s="5"/>
      <c r="K174" s="5"/>
    </row>
    <row r="175" spans="2:11" x14ac:dyDescent="0.35">
      <c r="B175" s="5"/>
      <c r="D175" s="5"/>
      <c r="E175" s="5"/>
      <c r="F175" s="5"/>
      <c r="G175" s="5"/>
      <c r="H175" s="5"/>
      <c r="I175" s="5"/>
      <c r="J175" s="5"/>
      <c r="K175" s="5"/>
    </row>
    <row r="176" spans="2:11" x14ac:dyDescent="0.35">
      <c r="B176" s="5"/>
      <c r="D176" s="5"/>
      <c r="E176" s="5"/>
      <c r="F176" s="5"/>
      <c r="G176" s="5"/>
      <c r="H176" s="5"/>
      <c r="I176" s="5"/>
      <c r="J176" s="5"/>
      <c r="K176" s="5"/>
    </row>
    <row r="177" spans="2:11" x14ac:dyDescent="0.35">
      <c r="B177" s="5"/>
      <c r="D177" s="5"/>
      <c r="E177" s="5"/>
      <c r="F177" s="5"/>
      <c r="G177" s="5"/>
      <c r="H177" s="5"/>
      <c r="I177" s="5"/>
      <c r="J177" s="5"/>
      <c r="K177" s="5"/>
    </row>
    <row r="178" spans="2:11" x14ac:dyDescent="0.35">
      <c r="B178" s="5"/>
      <c r="D178" s="5"/>
      <c r="E178" s="5"/>
      <c r="F178" s="5"/>
      <c r="G178" s="5"/>
      <c r="H178" s="5"/>
      <c r="I178" s="5"/>
      <c r="J178" s="5"/>
      <c r="K178" s="5"/>
    </row>
    <row r="179" spans="2:11" x14ac:dyDescent="0.35">
      <c r="B179" s="5"/>
      <c r="D179" s="5"/>
      <c r="E179" s="5"/>
      <c r="F179" s="5"/>
      <c r="G179" s="5"/>
      <c r="H179" s="5"/>
      <c r="I179" s="5"/>
      <c r="J179" s="5"/>
      <c r="K179" s="5"/>
    </row>
  </sheetData>
  <sheetProtection insertRows="0"/>
  <mergeCells count="25">
    <mergeCell ref="B10:D10"/>
    <mergeCell ref="F10:S10"/>
    <mergeCell ref="F11:S11"/>
    <mergeCell ref="E12:R12"/>
    <mergeCell ref="E13:R13"/>
    <mergeCell ref="B60:E61"/>
    <mergeCell ref="B67:B75"/>
    <mergeCell ref="B77:B83"/>
    <mergeCell ref="B84:B97"/>
    <mergeCell ref="D15:K15"/>
    <mergeCell ref="D23:K23"/>
    <mergeCell ref="D24:K24"/>
    <mergeCell ref="D25:K25"/>
    <mergeCell ref="D34:K34"/>
    <mergeCell ref="D35:K35"/>
    <mergeCell ref="B37:E37"/>
    <mergeCell ref="B38:B44"/>
    <mergeCell ref="B46:E46"/>
    <mergeCell ref="B47:B53"/>
    <mergeCell ref="B15:B25"/>
    <mergeCell ref="A1:P1"/>
    <mergeCell ref="A2:P2"/>
    <mergeCell ref="A3:P3"/>
    <mergeCell ref="A4:D4"/>
    <mergeCell ref="A5:P5"/>
  </mergeCells>
  <conditionalFormatting sqref="E12:R12">
    <cfRule type="expression" dxfId="67" priority="1">
      <formula>E11="SI SE REPORTA"</formula>
    </cfRule>
  </conditionalFormatting>
  <conditionalFormatting sqref="F10">
    <cfRule type="notContainsBlanks" dxfId="66" priority="4">
      <formula>LEN(TRIM(F10))&gt;0</formula>
    </cfRule>
  </conditionalFormatting>
  <conditionalFormatting sqref="F11:S11">
    <cfRule type="expression" dxfId="65" priority="2">
      <formula>E11="NO SE REPORTA"</formula>
    </cfRule>
    <cfRule type="expression" dxfId="64" priority="3">
      <formula>E10="NO APLICA"</formula>
    </cfRule>
  </conditionalFormatting>
  <dataValidations count="4">
    <dataValidation type="whole" operator="greaterThanOrEqual" allowBlank="1" showInputMessage="1" showErrorMessage="1" errorTitle="ERROR" error="Valor en PESOS (sin centavos)" sqref="G27:J32" xr:uid="{00000000-0002-0000-1500-000000000000}">
      <formula1>0</formula1>
    </dataValidation>
    <dataValidation type="whole" operator="greaterThanOrEqual" allowBlank="1" showInputMessage="1" showErrorMessage="1" errorTitle="ERROR" error="Valor en HECTAREAS (sin decimales)" sqref="F27:F32 E17:H20" xr:uid="{00000000-0002-0000-1500-000001000000}">
      <formula1>0</formula1>
    </dataValidation>
    <dataValidation type="list" allowBlank="1" showInputMessage="1" showErrorMessage="1" sqref="E11" xr:uid="{00000000-0002-0000-1500-000002000000}">
      <formula1>REPORTE</formula1>
    </dataValidation>
    <dataValidation type="list" allowBlank="1" showInputMessage="1" showErrorMessage="1" sqref="E10" xr:uid="{00000000-0002-0000-1500-000003000000}">
      <formula1>SI</formula1>
    </dataValidation>
  </dataValidations>
  <hyperlinks>
    <hyperlink ref="B9" location="'ANEXO 3'!A1" display="VOLVER AL INDICE" xr:uid="{00000000-0004-0000-1500-000000000000}"/>
    <hyperlink ref="E42" r:id="rId1" xr:uid="{00000000-0004-0000-1500-000001000000}"/>
  </hyperlinks>
  <pageMargins left="0.25" right="0.25" top="0.75" bottom="0.75" header="0.3" footer="0.3"/>
  <pageSetup paperSize="9" orientation="landscape" horizontalDpi="1200" verticalDpi="1200" r:id="rId2"/>
  <ignoredErrors>
    <ignoredError sqref="F28" unlockedFormula="1"/>
  </ignoredError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6">
    <tabColor theme="2"/>
  </sheetPr>
  <dimension ref="A1:U178"/>
  <sheetViews>
    <sheetView workbookViewId="0">
      <selection activeCell="F10" sqref="F10:S10"/>
    </sheetView>
  </sheetViews>
  <sheetFormatPr baseColWidth="10" defaultColWidth="11.453125" defaultRowHeight="14.5" x14ac:dyDescent="0.35"/>
  <cols>
    <col min="1" max="1" width="1.81640625" customWidth="1"/>
    <col min="2" max="2" width="12.81640625" customWidth="1"/>
    <col min="3" max="3" width="5" style="84" bestFit="1" customWidth="1"/>
    <col min="4" max="4" width="34.81640625" customWidth="1"/>
    <col min="5" max="5" width="15" customWidth="1"/>
    <col min="10" max="10" width="33.1796875" customWidth="1"/>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25</v>
      </c>
      <c r="B5" s="947"/>
      <c r="C5" s="947"/>
      <c r="D5" s="947"/>
      <c r="E5" s="947"/>
      <c r="F5" s="947"/>
      <c r="G5" s="947"/>
      <c r="H5" s="947"/>
      <c r="I5" s="947"/>
      <c r="J5" s="947"/>
      <c r="K5" s="947"/>
      <c r="L5" s="947"/>
      <c r="M5" s="947"/>
      <c r="N5" s="947"/>
      <c r="O5" s="947"/>
      <c r="P5" s="948"/>
    </row>
    <row r="6" spans="1:21" x14ac:dyDescent="0.35">
      <c r="B6" s="1" t="s">
        <v>626</v>
      </c>
      <c r="C6" s="73"/>
      <c r="D6" s="5"/>
      <c r="E6" s="71"/>
      <c r="F6" s="5" t="s">
        <v>627</v>
      </c>
      <c r="G6" s="5"/>
      <c r="H6" s="5"/>
      <c r="I6" s="5"/>
      <c r="J6" s="5"/>
      <c r="K6" s="5"/>
    </row>
    <row r="7" spans="1:21" ht="15" thickBot="1" x14ac:dyDescent="0.4">
      <c r="B7" s="72"/>
      <c r="C7" s="74"/>
      <c r="D7" s="5"/>
      <c r="E7" s="17"/>
      <c r="F7" s="5" t="s">
        <v>628</v>
      </c>
      <c r="G7" s="5"/>
      <c r="H7" s="5"/>
      <c r="I7" s="5"/>
      <c r="J7" s="5"/>
      <c r="K7" s="5"/>
    </row>
    <row r="8" spans="1:21" ht="15" thickBot="1" x14ac:dyDescent="0.4">
      <c r="B8" s="162" t="s">
        <v>629</v>
      </c>
      <c r="C8" s="200">
        <v>2024</v>
      </c>
      <c r="D8" s="204" t="str">
        <f>IF(E10="NO APLICA","NO APLICA",IF(E11="NO SE REPORTA","SIN INFORMACION",+I30))</f>
        <v>NO APLICA</v>
      </c>
      <c r="E8" s="201"/>
      <c r="F8" s="5" t="s">
        <v>630</v>
      </c>
      <c r="G8" s="5"/>
      <c r="H8" s="5"/>
      <c r="I8" s="5"/>
      <c r="J8" s="5"/>
      <c r="K8" s="5"/>
    </row>
    <row r="9" spans="1:21" x14ac:dyDescent="0.35">
      <c r="B9" s="335" t="s">
        <v>631</v>
      </c>
      <c r="D9" s="5"/>
      <c r="E9" s="5"/>
      <c r="F9" s="5"/>
      <c r="G9" s="5"/>
      <c r="H9" s="5"/>
      <c r="I9" s="5"/>
      <c r="J9" s="5"/>
      <c r="K9" s="5"/>
    </row>
    <row r="10" spans="1:21" x14ac:dyDescent="0.35">
      <c r="B10" s="957" t="s">
        <v>632</v>
      </c>
      <c r="C10" s="957"/>
      <c r="D10" s="957"/>
      <c r="E10" s="338" t="s">
        <v>1033</v>
      </c>
      <c r="F10" s="964" t="s">
        <v>2034</v>
      </c>
      <c r="G10" s="965"/>
      <c r="H10" s="965"/>
      <c r="I10" s="965"/>
      <c r="J10" s="965"/>
      <c r="K10" s="965"/>
      <c r="L10" s="965"/>
      <c r="M10" s="965"/>
      <c r="N10" s="965"/>
      <c r="O10" s="965"/>
      <c r="P10" s="965"/>
      <c r="Q10" s="965"/>
      <c r="R10" s="965"/>
      <c r="S10" s="965"/>
      <c r="T10" s="5"/>
      <c r="U10" s="5"/>
    </row>
    <row r="11" spans="1:21" ht="14.5" customHeight="1" x14ac:dyDescent="0.35">
      <c r="B11" s="337"/>
      <c r="C11" s="85"/>
      <c r="D11" s="163" t="str">
        <f>IF(E10="SI APLICA","¿El indicador no se reporta por limitaciones de información disponible? ","")</f>
        <v/>
      </c>
      <c r="E11" s="339" t="s">
        <v>1059</v>
      </c>
      <c r="F11" s="958"/>
      <c r="G11" s="959"/>
      <c r="H11" s="959"/>
      <c r="I11" s="959"/>
      <c r="J11" s="959"/>
      <c r="K11" s="959"/>
      <c r="L11" s="959"/>
      <c r="M11" s="959"/>
      <c r="N11" s="959"/>
      <c r="O11" s="959"/>
      <c r="P11" s="959"/>
      <c r="Q11" s="959"/>
      <c r="R11" s="959"/>
      <c r="S11" s="959"/>
    </row>
    <row r="12" spans="1:21" ht="23.5" customHeight="1" x14ac:dyDescent="0.35">
      <c r="B12" s="335"/>
      <c r="C12" s="85"/>
      <c r="D12" s="163" t="str">
        <f>IF(E11="SI SE REPORTA","¿Qué programas o proyectos del Plan de Acción están asociados al indicador? ","")</f>
        <v/>
      </c>
      <c r="E12" s="960"/>
      <c r="F12" s="960"/>
      <c r="G12" s="960"/>
      <c r="H12" s="960"/>
      <c r="I12" s="960"/>
      <c r="J12" s="960"/>
      <c r="K12" s="960"/>
      <c r="L12" s="960"/>
      <c r="M12" s="960"/>
      <c r="N12" s="960"/>
      <c r="O12" s="960"/>
      <c r="P12" s="960"/>
      <c r="Q12" s="960"/>
      <c r="R12" s="960"/>
    </row>
    <row r="13" spans="1:21" ht="22" customHeight="1" x14ac:dyDescent="0.35">
      <c r="B13" s="335"/>
      <c r="C13" s="85"/>
      <c r="D13" s="163" t="s">
        <v>635</v>
      </c>
      <c r="E13" s="961"/>
      <c r="F13" s="962"/>
      <c r="G13" s="962"/>
      <c r="H13" s="962"/>
      <c r="I13" s="962"/>
      <c r="J13" s="962"/>
      <c r="K13" s="962"/>
      <c r="L13" s="962"/>
      <c r="M13" s="962"/>
      <c r="N13" s="962"/>
      <c r="O13" s="962"/>
      <c r="P13" s="962"/>
      <c r="Q13" s="962"/>
      <c r="R13" s="963"/>
    </row>
    <row r="14" spans="1:21" ht="7" customHeight="1" thickBot="1" x14ac:dyDescent="0.4">
      <c r="B14" s="335"/>
      <c r="D14" s="5"/>
      <c r="E14" s="5"/>
      <c r="F14" s="5"/>
      <c r="G14" s="5"/>
      <c r="H14" s="5"/>
      <c r="I14" s="5"/>
      <c r="J14" s="5"/>
      <c r="K14" s="5"/>
    </row>
    <row r="15" spans="1:21" ht="15" customHeight="1" thickTop="1" x14ac:dyDescent="0.35">
      <c r="B15" s="1035" t="s">
        <v>636</v>
      </c>
      <c r="C15" s="86"/>
      <c r="D15" s="978" t="s">
        <v>940</v>
      </c>
      <c r="E15" s="979"/>
      <c r="F15" s="979"/>
      <c r="G15" s="979"/>
      <c r="H15" s="979"/>
      <c r="I15" s="979"/>
      <c r="J15" s="979"/>
      <c r="K15" s="980"/>
    </row>
    <row r="16" spans="1:21" ht="15" thickBot="1" x14ac:dyDescent="0.4">
      <c r="B16" s="1006"/>
      <c r="C16" s="89"/>
      <c r="D16" s="1124" t="s">
        <v>1249</v>
      </c>
      <c r="E16" s="1125"/>
      <c r="F16" s="1125"/>
      <c r="G16" s="1125"/>
      <c r="H16" s="1125"/>
      <c r="I16" s="1125"/>
      <c r="J16" s="1125"/>
      <c r="K16" s="1126"/>
    </row>
    <row r="17" spans="2:11" ht="15" thickBot="1" x14ac:dyDescent="0.4">
      <c r="B17" s="1006"/>
      <c r="C17" s="87" t="s">
        <v>585</v>
      </c>
      <c r="D17" s="38" t="s">
        <v>849</v>
      </c>
      <c r="E17" s="38" t="s">
        <v>587</v>
      </c>
      <c r="F17" s="38" t="s">
        <v>588</v>
      </c>
      <c r="G17" s="38" t="s">
        <v>589</v>
      </c>
      <c r="H17" s="38" t="s">
        <v>590</v>
      </c>
      <c r="I17" s="38" t="s">
        <v>1250</v>
      </c>
      <c r="K17" s="21"/>
    </row>
    <row r="18" spans="2:11" ht="24.5" thickBot="1" x14ac:dyDescent="0.4">
      <c r="B18" s="1006"/>
      <c r="C18" s="88" t="s">
        <v>765</v>
      </c>
      <c r="D18" s="40" t="s">
        <v>1251</v>
      </c>
      <c r="E18" s="6"/>
      <c r="F18" s="6"/>
      <c r="G18" s="6"/>
      <c r="H18" s="6"/>
      <c r="I18" s="42">
        <f>SUM(E18:H18)</f>
        <v>0</v>
      </c>
      <c r="K18" s="21"/>
    </row>
    <row r="19" spans="2:11" ht="15" thickBot="1" x14ac:dyDescent="0.4">
      <c r="B19" s="1006"/>
      <c r="C19" s="89"/>
      <c r="D19" s="993" t="s">
        <v>1252</v>
      </c>
      <c r="E19" s="994"/>
      <c r="F19" s="994"/>
      <c r="G19" s="994"/>
      <c r="H19" s="994"/>
      <c r="I19" s="994"/>
      <c r="J19" s="994"/>
      <c r="K19" s="995"/>
    </row>
    <row r="20" spans="2:11" ht="15" customHeight="1" thickBot="1" x14ac:dyDescent="0.4">
      <c r="B20" s="206"/>
      <c r="C20" s="1044" t="s">
        <v>585</v>
      </c>
      <c r="D20" s="987" t="s">
        <v>868</v>
      </c>
      <c r="E20" s="987" t="s">
        <v>1253</v>
      </c>
      <c r="F20" s="990" t="s">
        <v>1254</v>
      </c>
      <c r="G20" s="991"/>
      <c r="H20" s="991"/>
      <c r="I20" s="991"/>
      <c r="J20" s="992"/>
      <c r="K20" s="111"/>
    </row>
    <row r="21" spans="2:11" ht="21.5" thickBot="1" x14ac:dyDescent="0.4">
      <c r="B21" s="206"/>
      <c r="C21" s="1045"/>
      <c r="D21" s="989"/>
      <c r="E21" s="989"/>
      <c r="F21" s="65" t="s">
        <v>1255</v>
      </c>
      <c r="G21" s="65" t="s">
        <v>1256</v>
      </c>
      <c r="H21" s="65" t="s">
        <v>1257</v>
      </c>
      <c r="I21" s="65" t="s">
        <v>1258</v>
      </c>
      <c r="J21" s="65" t="s">
        <v>593</v>
      </c>
      <c r="K21" s="112"/>
    </row>
    <row r="22" spans="2:11" ht="36.5" thickBot="1" x14ac:dyDescent="0.4">
      <c r="B22" s="206"/>
      <c r="C22" s="30"/>
      <c r="D22" s="30"/>
      <c r="E22" s="316" t="s">
        <v>1259</v>
      </c>
      <c r="F22" s="31"/>
      <c r="G22" s="31"/>
      <c r="H22" s="31"/>
      <c r="I22" s="136">
        <f>+G22*H22</f>
        <v>0</v>
      </c>
      <c r="J22" s="317"/>
      <c r="K22" s="112"/>
    </row>
    <row r="23" spans="2:11" ht="24.5" thickBot="1" x14ac:dyDescent="0.4">
      <c r="B23" s="206"/>
      <c r="C23" s="258"/>
      <c r="D23" s="30"/>
      <c r="E23" s="316" t="s">
        <v>1260</v>
      </c>
      <c r="F23" s="31"/>
      <c r="G23" s="31"/>
      <c r="H23" s="31"/>
      <c r="I23" s="136">
        <f t="shared" ref="I23:I29" si="0">+G23*H23</f>
        <v>0</v>
      </c>
      <c r="J23" s="29"/>
      <c r="K23" s="112"/>
    </row>
    <row r="24" spans="2:11" ht="60.5" thickBot="1" x14ac:dyDescent="0.4">
      <c r="B24" s="206"/>
      <c r="C24" s="258"/>
      <c r="D24" s="30"/>
      <c r="E24" s="316" t="s">
        <v>1261</v>
      </c>
      <c r="F24" s="31"/>
      <c r="G24" s="31"/>
      <c r="H24" s="31"/>
      <c r="I24" s="136">
        <f t="shared" si="0"/>
        <v>0</v>
      </c>
      <c r="J24" s="29"/>
      <c r="K24" s="112"/>
    </row>
    <row r="25" spans="2:11" ht="36.5" thickBot="1" x14ac:dyDescent="0.4">
      <c r="B25" s="206"/>
      <c r="C25" s="258"/>
      <c r="D25" s="30"/>
      <c r="E25" s="316" t="s">
        <v>1262</v>
      </c>
      <c r="F25" s="31"/>
      <c r="G25" s="31"/>
      <c r="H25" s="31"/>
      <c r="I25" s="136">
        <f t="shared" si="0"/>
        <v>0</v>
      </c>
      <c r="J25" s="29"/>
      <c r="K25" s="112"/>
    </row>
    <row r="26" spans="2:11" ht="24.5" thickBot="1" x14ac:dyDescent="0.4">
      <c r="B26" s="206"/>
      <c r="C26" s="258"/>
      <c r="D26" s="30"/>
      <c r="E26" s="316" t="s">
        <v>1263</v>
      </c>
      <c r="F26" s="31"/>
      <c r="G26" s="31"/>
      <c r="H26" s="31"/>
      <c r="I26" s="136">
        <f t="shared" si="0"/>
        <v>0</v>
      </c>
      <c r="J26" s="29"/>
      <c r="K26" s="112"/>
    </row>
    <row r="27" spans="2:11" ht="15" thickBot="1" x14ac:dyDescent="0.4">
      <c r="B27" s="206"/>
      <c r="C27" s="258"/>
      <c r="D27" s="30"/>
      <c r="E27" s="30"/>
      <c r="F27" s="31"/>
      <c r="G27" s="31"/>
      <c r="H27" s="31"/>
      <c r="I27" s="136">
        <f t="shared" si="0"/>
        <v>0</v>
      </c>
      <c r="J27" s="29"/>
      <c r="K27" s="112"/>
    </row>
    <row r="28" spans="2:11" ht="15" thickBot="1" x14ac:dyDescent="0.4">
      <c r="B28" s="206"/>
      <c r="C28" s="258"/>
      <c r="D28" s="30"/>
      <c r="E28" s="30"/>
      <c r="F28" s="31"/>
      <c r="G28" s="31"/>
      <c r="H28" s="31"/>
      <c r="I28" s="136">
        <f t="shared" si="0"/>
        <v>0</v>
      </c>
      <c r="J28" s="29"/>
      <c r="K28" s="112"/>
    </row>
    <row r="29" spans="2:11" ht="15" thickBot="1" x14ac:dyDescent="0.4">
      <c r="B29" s="206"/>
      <c r="C29" s="258"/>
      <c r="D29" s="30"/>
      <c r="E29" s="30"/>
      <c r="F29" s="31"/>
      <c r="G29" s="31"/>
      <c r="H29" s="31"/>
      <c r="I29" s="136">
        <f t="shared" si="0"/>
        <v>0</v>
      </c>
      <c r="J29" s="29"/>
      <c r="K29" s="112"/>
    </row>
    <row r="30" spans="2:11" ht="15" thickBot="1" x14ac:dyDescent="0.4">
      <c r="B30" s="206"/>
      <c r="C30" s="88"/>
      <c r="D30" s="39" t="s">
        <v>764</v>
      </c>
      <c r="E30" s="39"/>
      <c r="F30" s="39"/>
      <c r="G30" s="39"/>
      <c r="H30" s="187" t="str">
        <f>Formulas!D20</f>
        <v>ERROR: LA SUMA DE LA COLUMNA DEBE SER 100%</v>
      </c>
      <c r="I30" s="136">
        <f>Formulas!E20</f>
        <v>0</v>
      </c>
      <c r="J30" s="40"/>
      <c r="K30" s="113"/>
    </row>
    <row r="31" spans="2:11" ht="15" thickBot="1" x14ac:dyDescent="0.4">
      <c r="B31" s="47"/>
      <c r="C31" s="90"/>
      <c r="D31" s="990" t="s">
        <v>1264</v>
      </c>
      <c r="E31" s="991"/>
      <c r="F31" s="991"/>
      <c r="G31" s="991"/>
      <c r="H31" s="991"/>
      <c r="I31" s="991"/>
      <c r="J31" s="991"/>
      <c r="K31" s="992"/>
    </row>
    <row r="32" spans="2:11" ht="24" customHeight="1" thickBot="1" x14ac:dyDescent="0.4">
      <c r="B32" s="47" t="s">
        <v>671</v>
      </c>
      <c r="C32" s="90"/>
      <c r="D32" s="990" t="s">
        <v>1265</v>
      </c>
      <c r="E32" s="991"/>
      <c r="F32" s="991"/>
      <c r="G32" s="991"/>
      <c r="H32" s="991"/>
      <c r="I32" s="991"/>
      <c r="J32" s="991"/>
      <c r="K32" s="992"/>
    </row>
    <row r="33" spans="2:11" ht="36" customHeight="1" thickBot="1" x14ac:dyDescent="0.4">
      <c r="B33" s="47" t="s">
        <v>673</v>
      </c>
      <c r="C33" s="90"/>
      <c r="D33" s="990" t="s">
        <v>1266</v>
      </c>
      <c r="E33" s="991"/>
      <c r="F33" s="991"/>
      <c r="G33" s="991"/>
      <c r="H33" s="991"/>
      <c r="I33" s="991"/>
      <c r="J33" s="991"/>
      <c r="K33" s="992"/>
    </row>
    <row r="34" spans="2:11" ht="15" thickBot="1" x14ac:dyDescent="0.4">
      <c r="B34" s="1"/>
      <c r="C34" s="73"/>
      <c r="D34" s="5"/>
      <c r="E34" s="5"/>
      <c r="F34" s="5"/>
      <c r="G34" s="5"/>
      <c r="H34" s="5"/>
      <c r="I34" s="5"/>
      <c r="J34" s="5"/>
      <c r="K34" s="5"/>
    </row>
    <row r="35" spans="2:11" ht="24" customHeight="1" thickBot="1" x14ac:dyDescent="0.4">
      <c r="B35" s="996" t="s">
        <v>675</v>
      </c>
      <c r="C35" s="997"/>
      <c r="D35" s="997"/>
      <c r="E35" s="998"/>
      <c r="F35" s="5"/>
      <c r="G35" s="5"/>
      <c r="H35" s="5"/>
      <c r="I35" s="5"/>
      <c r="J35" s="5"/>
      <c r="K35" s="5"/>
    </row>
    <row r="36" spans="2:11" ht="15" thickBot="1" x14ac:dyDescent="0.4">
      <c r="B36" s="987">
        <v>1</v>
      </c>
      <c r="C36" s="91"/>
      <c r="D36" s="48" t="s">
        <v>676</v>
      </c>
      <c r="E36" s="30"/>
      <c r="F36" s="5"/>
      <c r="G36" s="5"/>
      <c r="H36" s="5"/>
      <c r="I36" s="5"/>
      <c r="J36" s="5"/>
      <c r="K36" s="5"/>
    </row>
    <row r="37" spans="2:11" ht="15" thickBot="1" x14ac:dyDescent="0.4">
      <c r="B37" s="988"/>
      <c r="C37" s="91"/>
      <c r="D37" s="40" t="s">
        <v>525</v>
      </c>
      <c r="E37" s="30"/>
      <c r="F37" s="5"/>
      <c r="G37" s="5"/>
      <c r="H37" s="5"/>
      <c r="I37" s="5"/>
      <c r="J37" s="5"/>
      <c r="K37" s="5"/>
    </row>
    <row r="38" spans="2:11" ht="15" thickBot="1" x14ac:dyDescent="0.4">
      <c r="B38" s="988"/>
      <c r="C38" s="91"/>
      <c r="D38" s="40" t="s">
        <v>677</v>
      </c>
      <c r="E38" s="30"/>
      <c r="F38" s="5"/>
      <c r="G38" s="5"/>
      <c r="H38" s="5"/>
      <c r="I38" s="5"/>
      <c r="J38" s="5"/>
      <c r="K38" s="5"/>
    </row>
    <row r="39" spans="2:11" ht="15" thickBot="1" x14ac:dyDescent="0.4">
      <c r="B39" s="988"/>
      <c r="C39" s="91"/>
      <c r="D39" s="40" t="s">
        <v>527</v>
      </c>
      <c r="E39" s="30"/>
      <c r="F39" s="5"/>
      <c r="G39" s="5"/>
      <c r="H39" s="5"/>
      <c r="I39" s="5"/>
      <c r="J39" s="5"/>
      <c r="K39" s="5"/>
    </row>
    <row r="40" spans="2:11" ht="15" thickBot="1" x14ac:dyDescent="0.4">
      <c r="B40" s="988"/>
      <c r="C40" s="91"/>
      <c r="D40" s="40" t="s">
        <v>529</v>
      </c>
      <c r="E40" s="30"/>
      <c r="F40" s="5"/>
      <c r="G40" s="5"/>
      <c r="H40" s="5"/>
      <c r="I40" s="5"/>
      <c r="J40" s="5"/>
      <c r="K40" s="5"/>
    </row>
    <row r="41" spans="2:11" ht="15" thickBot="1" x14ac:dyDescent="0.4">
      <c r="B41" s="988"/>
      <c r="C41" s="91"/>
      <c r="D41" s="40" t="s">
        <v>531</v>
      </c>
      <c r="E41" s="30"/>
      <c r="F41" s="5"/>
      <c r="G41" s="5"/>
      <c r="H41" s="5"/>
      <c r="I41" s="5"/>
      <c r="J41" s="5"/>
      <c r="K41" s="5"/>
    </row>
    <row r="42" spans="2:11" ht="15" thickBot="1" x14ac:dyDescent="0.4">
      <c r="B42" s="989"/>
      <c r="C42" s="2"/>
      <c r="D42" s="40" t="s">
        <v>678</v>
      </c>
      <c r="E42" s="30"/>
      <c r="F42" s="5"/>
      <c r="G42" s="5"/>
      <c r="H42" s="5"/>
      <c r="I42" s="5"/>
      <c r="J42" s="5"/>
      <c r="K42" s="5"/>
    </row>
    <row r="43" spans="2:11" ht="15" thickBot="1" x14ac:dyDescent="0.4">
      <c r="B43" s="1"/>
      <c r="C43" s="73"/>
      <c r="D43" s="5"/>
      <c r="E43" s="5"/>
      <c r="F43" s="5"/>
      <c r="G43" s="5"/>
      <c r="H43" s="5"/>
      <c r="I43" s="5"/>
      <c r="J43" s="5"/>
      <c r="K43" s="5"/>
    </row>
    <row r="44" spans="2:11" ht="15" thickBot="1" x14ac:dyDescent="0.4">
      <c r="B44" s="996" t="s">
        <v>679</v>
      </c>
      <c r="C44" s="997"/>
      <c r="D44" s="997"/>
      <c r="E44" s="998"/>
      <c r="F44" s="5"/>
      <c r="G44" s="5"/>
      <c r="H44" s="5"/>
      <c r="I44" s="5"/>
      <c r="J44" s="5"/>
      <c r="K44" s="5"/>
    </row>
    <row r="45" spans="2:11" ht="15" thickBot="1" x14ac:dyDescent="0.4">
      <c r="B45" s="987">
        <v>1</v>
      </c>
      <c r="C45" s="91"/>
      <c r="D45" s="48" t="s">
        <v>676</v>
      </c>
      <c r="E45" s="207" t="s">
        <v>680</v>
      </c>
      <c r="F45" s="5"/>
      <c r="G45" s="5"/>
      <c r="H45" s="5"/>
      <c r="I45" s="5"/>
      <c r="J45" s="5"/>
      <c r="K45" s="5"/>
    </row>
    <row r="46" spans="2:11" ht="15" thickBot="1" x14ac:dyDescent="0.4">
      <c r="B46" s="988"/>
      <c r="C46" s="91"/>
      <c r="D46" s="40" t="s">
        <v>525</v>
      </c>
      <c r="E46" s="207" t="s">
        <v>681</v>
      </c>
      <c r="F46" s="5"/>
      <c r="G46" s="5"/>
      <c r="H46" s="5"/>
      <c r="I46" s="5"/>
      <c r="J46" s="5"/>
      <c r="K46" s="5"/>
    </row>
    <row r="47" spans="2:11" ht="15" thickBot="1" x14ac:dyDescent="0.4">
      <c r="B47" s="988"/>
      <c r="C47" s="91"/>
      <c r="D47" s="40" t="s">
        <v>677</v>
      </c>
      <c r="E47" s="227"/>
      <c r="F47" s="5"/>
      <c r="G47" s="5"/>
      <c r="H47" s="5"/>
      <c r="I47" s="5"/>
      <c r="J47" s="5"/>
      <c r="K47" s="5"/>
    </row>
    <row r="48" spans="2:11" ht="15" thickBot="1" x14ac:dyDescent="0.4">
      <c r="B48" s="988"/>
      <c r="C48" s="91"/>
      <c r="D48" s="40" t="s">
        <v>527</v>
      </c>
      <c r="E48" s="227"/>
      <c r="F48" s="5"/>
      <c r="G48" s="5"/>
      <c r="H48" s="5"/>
      <c r="I48" s="5"/>
      <c r="J48" s="5"/>
      <c r="K48" s="5"/>
    </row>
    <row r="49" spans="2:11" ht="15" thickBot="1" x14ac:dyDescent="0.4">
      <c r="B49" s="988"/>
      <c r="C49" s="91"/>
      <c r="D49" s="40" t="s">
        <v>529</v>
      </c>
      <c r="E49" s="227"/>
      <c r="F49" s="5"/>
      <c r="G49" s="5"/>
      <c r="H49" s="5"/>
      <c r="I49" s="5"/>
      <c r="J49" s="5"/>
      <c r="K49" s="5"/>
    </row>
    <row r="50" spans="2:11" ht="15" thickBot="1" x14ac:dyDescent="0.4">
      <c r="B50" s="988"/>
      <c r="C50" s="91"/>
      <c r="D50" s="40" t="s">
        <v>531</v>
      </c>
      <c r="E50" s="227"/>
      <c r="F50" s="5"/>
      <c r="G50" s="5"/>
      <c r="H50" s="5"/>
      <c r="I50" s="5"/>
      <c r="J50" s="5"/>
      <c r="K50" s="5"/>
    </row>
    <row r="51" spans="2:11" ht="15" thickBot="1" x14ac:dyDescent="0.4">
      <c r="B51" s="989"/>
      <c r="C51" s="2"/>
      <c r="D51" s="40" t="s">
        <v>678</v>
      </c>
      <c r="E51" s="227"/>
      <c r="F51" s="5"/>
      <c r="G51" s="5"/>
      <c r="H51" s="5"/>
      <c r="I51" s="5"/>
      <c r="J51" s="5"/>
      <c r="K51" s="5"/>
    </row>
    <row r="52" spans="2:11" ht="15" thickBot="1" x14ac:dyDescent="0.4">
      <c r="B52" s="1"/>
      <c r="C52" s="73"/>
      <c r="D52" s="5"/>
      <c r="E52" s="5"/>
      <c r="F52" s="5"/>
      <c r="G52" s="5"/>
      <c r="H52" s="5"/>
      <c r="I52" s="5"/>
      <c r="J52" s="5"/>
      <c r="K52" s="5"/>
    </row>
    <row r="53" spans="2:11" ht="15" customHeight="1" thickBot="1" x14ac:dyDescent="0.4">
      <c r="B53" s="119" t="s">
        <v>682</v>
      </c>
      <c r="C53" s="120"/>
      <c r="D53" s="120"/>
      <c r="E53" s="121"/>
      <c r="G53" s="5"/>
      <c r="H53" s="5"/>
      <c r="I53" s="5"/>
      <c r="J53" s="5"/>
      <c r="K53" s="5"/>
    </row>
    <row r="54" spans="2:11" ht="24.5" thickBot="1" x14ac:dyDescent="0.4">
      <c r="B54" s="47" t="s">
        <v>683</v>
      </c>
      <c r="C54" s="40" t="s">
        <v>684</v>
      </c>
      <c r="D54" s="40" t="s">
        <v>685</v>
      </c>
      <c r="E54" s="40" t="s">
        <v>686</v>
      </c>
      <c r="F54" s="5"/>
      <c r="G54" s="5"/>
      <c r="H54" s="5"/>
      <c r="I54" s="5"/>
      <c r="J54" s="5"/>
    </row>
    <row r="55" spans="2:11" ht="60.5" thickBot="1" x14ac:dyDescent="0.4">
      <c r="B55" s="49">
        <v>42401</v>
      </c>
      <c r="C55" s="40">
        <v>0.01</v>
      </c>
      <c r="D55" s="40" t="s">
        <v>1267</v>
      </c>
      <c r="E55" s="40"/>
      <c r="F55" s="5"/>
      <c r="G55" s="5"/>
      <c r="H55" s="5"/>
      <c r="I55" s="5"/>
      <c r="J55" s="5"/>
    </row>
    <row r="56" spans="2:11" ht="15" thickBot="1" x14ac:dyDescent="0.4">
      <c r="B56" s="1"/>
      <c r="C56" s="73"/>
      <c r="D56" s="5"/>
      <c r="E56" s="5"/>
      <c r="F56" s="5"/>
      <c r="G56" s="5"/>
      <c r="H56" s="5"/>
      <c r="I56" s="5"/>
      <c r="J56" s="5"/>
      <c r="K56" s="5"/>
    </row>
    <row r="57" spans="2:11" ht="15" thickBot="1" x14ac:dyDescent="0.4">
      <c r="B57" s="126" t="s">
        <v>593</v>
      </c>
      <c r="C57" s="93"/>
      <c r="D57" s="5"/>
      <c r="E57" s="5"/>
      <c r="F57" s="5"/>
      <c r="G57" s="5"/>
      <c r="H57" s="5"/>
      <c r="I57" s="5"/>
      <c r="J57" s="5"/>
      <c r="K57" s="5"/>
    </row>
    <row r="58" spans="2:11" x14ac:dyDescent="0.35">
      <c r="B58" s="1118"/>
      <c r="C58" s="1119"/>
      <c r="D58" s="1119"/>
      <c r="E58" s="1120"/>
      <c r="F58" s="5"/>
      <c r="G58" s="5"/>
      <c r="H58" s="5"/>
      <c r="I58" s="5"/>
      <c r="J58" s="5"/>
      <c r="K58" s="5"/>
    </row>
    <row r="59" spans="2:11" ht="15" thickBot="1" x14ac:dyDescent="0.4">
      <c r="B59" s="1121"/>
      <c r="C59" s="1122"/>
      <c r="D59" s="1122"/>
      <c r="E59" s="1123"/>
      <c r="F59" s="5"/>
      <c r="G59" s="5"/>
      <c r="H59" s="5"/>
      <c r="I59" s="5"/>
      <c r="J59" s="5"/>
      <c r="K59" s="5"/>
    </row>
    <row r="60" spans="2:11" ht="15" thickBot="1" x14ac:dyDescent="0.4">
      <c r="B60" s="5"/>
      <c r="D60" s="5"/>
      <c r="E60" s="5"/>
      <c r="F60" s="5"/>
      <c r="G60" s="5"/>
      <c r="H60" s="5"/>
      <c r="I60" s="5"/>
      <c r="J60" s="5"/>
      <c r="K60" s="5"/>
    </row>
    <row r="61" spans="2:11" ht="15" thickBot="1" x14ac:dyDescent="0.4">
      <c r="B61" s="996" t="s">
        <v>1134</v>
      </c>
      <c r="C61" s="997"/>
      <c r="D61" s="998"/>
      <c r="E61" s="5"/>
      <c r="F61" s="5"/>
      <c r="G61" s="5"/>
      <c r="H61" s="5"/>
      <c r="I61" s="5"/>
      <c r="J61" s="5"/>
      <c r="K61" s="5"/>
    </row>
    <row r="62" spans="2:11" ht="48.5" thickBot="1" x14ac:dyDescent="0.4">
      <c r="B62" s="47" t="s">
        <v>689</v>
      </c>
      <c r="C62" s="2"/>
      <c r="D62" s="40" t="s">
        <v>1268</v>
      </c>
      <c r="E62" s="5"/>
      <c r="F62" s="5"/>
      <c r="G62" s="5"/>
      <c r="H62" s="5"/>
      <c r="I62" s="5"/>
      <c r="J62" s="5"/>
      <c r="K62" s="5"/>
    </row>
    <row r="63" spans="2:11" x14ac:dyDescent="0.35">
      <c r="B63" s="987" t="s">
        <v>691</v>
      </c>
      <c r="C63" s="91"/>
      <c r="D63" s="53" t="s">
        <v>692</v>
      </c>
      <c r="E63" s="5"/>
      <c r="F63" s="5"/>
      <c r="G63" s="5"/>
      <c r="H63" s="5"/>
      <c r="I63" s="5"/>
      <c r="J63" s="5"/>
      <c r="K63" s="5"/>
    </row>
    <row r="64" spans="2:11" ht="108" x14ac:dyDescent="0.35">
      <c r="B64" s="988"/>
      <c r="C64" s="91"/>
      <c r="D64" s="46" t="s">
        <v>1269</v>
      </c>
      <c r="E64" s="5"/>
      <c r="F64" s="5"/>
      <c r="G64" s="5"/>
      <c r="H64" s="5"/>
      <c r="I64" s="5"/>
      <c r="J64" s="5"/>
      <c r="K64" s="5"/>
    </row>
    <row r="65" spans="2:11" x14ac:dyDescent="0.35">
      <c r="B65" s="988"/>
      <c r="C65" s="91"/>
      <c r="D65" s="53" t="s">
        <v>695</v>
      </c>
      <c r="E65" s="5"/>
      <c r="F65" s="5"/>
      <c r="G65" s="5"/>
      <c r="H65" s="5"/>
      <c r="I65" s="5"/>
      <c r="J65" s="5"/>
      <c r="K65" s="5"/>
    </row>
    <row r="66" spans="2:11" x14ac:dyDescent="0.35">
      <c r="B66" s="988"/>
      <c r="C66" s="91"/>
      <c r="D66" s="46" t="s">
        <v>1270</v>
      </c>
      <c r="E66" s="5"/>
      <c r="F66" s="5"/>
      <c r="G66" s="5"/>
      <c r="H66" s="5"/>
      <c r="I66" s="5"/>
      <c r="J66" s="5"/>
      <c r="K66" s="5"/>
    </row>
    <row r="67" spans="2:11" x14ac:dyDescent="0.35">
      <c r="B67" s="988"/>
      <c r="C67" s="91"/>
      <c r="D67" s="46" t="s">
        <v>1271</v>
      </c>
      <c r="E67" s="5"/>
      <c r="F67" s="5"/>
      <c r="G67" s="5"/>
      <c r="H67" s="5"/>
      <c r="I67" s="5"/>
      <c r="J67" s="5"/>
      <c r="K67" s="5"/>
    </row>
    <row r="68" spans="2:11" ht="24" x14ac:dyDescent="0.35">
      <c r="B68" s="988"/>
      <c r="C68" s="91"/>
      <c r="D68" s="46" t="s">
        <v>1272</v>
      </c>
      <c r="E68" s="5"/>
      <c r="F68" s="5"/>
      <c r="G68" s="5"/>
      <c r="H68" s="5"/>
      <c r="I68" s="5"/>
      <c r="J68" s="5"/>
      <c r="K68" s="5"/>
    </row>
    <row r="69" spans="2:11" x14ac:dyDescent="0.35">
      <c r="B69" s="988"/>
      <c r="C69" s="91"/>
      <c r="D69" s="46" t="s">
        <v>1273</v>
      </c>
      <c r="E69" s="5"/>
      <c r="F69" s="5"/>
      <c r="G69" s="5"/>
      <c r="H69" s="5"/>
      <c r="I69" s="5"/>
      <c r="J69" s="5"/>
      <c r="K69" s="5"/>
    </row>
    <row r="70" spans="2:11" x14ac:dyDescent="0.35">
      <c r="B70" s="988"/>
      <c r="C70" s="91"/>
      <c r="D70" s="46" t="s">
        <v>1274</v>
      </c>
      <c r="E70" s="5"/>
      <c r="F70" s="5"/>
      <c r="G70" s="5"/>
      <c r="H70" s="5"/>
      <c r="I70" s="5"/>
      <c r="J70" s="5"/>
      <c r="K70" s="5"/>
    </row>
    <row r="71" spans="2:11" x14ac:dyDescent="0.35">
      <c r="B71" s="988"/>
      <c r="C71" s="91"/>
      <c r="D71" s="46" t="s">
        <v>1275</v>
      </c>
      <c r="E71" s="5"/>
      <c r="F71" s="5"/>
      <c r="G71" s="5"/>
      <c r="H71" s="5"/>
      <c r="I71" s="5"/>
      <c r="J71" s="5"/>
      <c r="K71" s="5"/>
    </row>
    <row r="72" spans="2:11" x14ac:dyDescent="0.35">
      <c r="B72" s="988"/>
      <c r="C72" s="91"/>
      <c r="D72" s="53" t="s">
        <v>923</v>
      </c>
      <c r="E72" s="5"/>
      <c r="F72" s="5"/>
      <c r="G72" s="5"/>
      <c r="H72" s="5"/>
      <c r="I72" s="5"/>
      <c r="J72" s="5"/>
      <c r="K72" s="5"/>
    </row>
    <row r="73" spans="2:11" ht="36" x14ac:dyDescent="0.35">
      <c r="B73" s="988"/>
      <c r="C73" s="91"/>
      <c r="D73" s="46" t="s">
        <v>1276</v>
      </c>
      <c r="E73" s="5"/>
      <c r="F73" s="5"/>
      <c r="G73" s="5"/>
      <c r="H73" s="5"/>
      <c r="I73" s="5"/>
      <c r="J73" s="5"/>
      <c r="K73" s="5"/>
    </row>
    <row r="74" spans="2:11" ht="15" thickBot="1" x14ac:dyDescent="0.4">
      <c r="B74" s="989"/>
      <c r="C74" s="2"/>
      <c r="D74" s="67"/>
      <c r="E74" s="5"/>
      <c r="F74" s="5"/>
      <c r="G74" s="5"/>
      <c r="H74" s="5"/>
      <c r="I74" s="5"/>
      <c r="J74" s="5"/>
      <c r="K74" s="5"/>
    </row>
    <row r="75" spans="2:11" x14ac:dyDescent="0.35">
      <c r="B75" s="987" t="s">
        <v>704</v>
      </c>
      <c r="C75" s="96"/>
      <c r="D75" s="987"/>
      <c r="E75" s="5"/>
      <c r="F75" s="5"/>
      <c r="G75" s="5"/>
      <c r="H75" s="5"/>
      <c r="I75" s="5"/>
      <c r="J75" s="5"/>
      <c r="K75" s="5"/>
    </row>
    <row r="76" spans="2:11" ht="15" thickBot="1" x14ac:dyDescent="0.4">
      <c r="B76" s="989"/>
      <c r="C76" s="97"/>
      <c r="D76" s="989"/>
      <c r="E76" s="5"/>
      <c r="F76" s="5"/>
      <c r="G76" s="5"/>
      <c r="H76" s="5"/>
      <c r="I76" s="5"/>
      <c r="J76" s="5"/>
      <c r="K76" s="5"/>
    </row>
    <row r="77" spans="2:11" ht="15" thickBot="1" x14ac:dyDescent="0.4">
      <c r="B77" s="37"/>
      <c r="C77" s="85"/>
      <c r="D77" s="5"/>
      <c r="E77" s="5"/>
      <c r="F77" s="5"/>
      <c r="G77" s="5"/>
      <c r="H77" s="5"/>
      <c r="I77" s="5"/>
      <c r="J77" s="5"/>
      <c r="K77" s="5"/>
    </row>
    <row r="78" spans="2:11" ht="156" x14ac:dyDescent="0.35">
      <c r="B78" s="987" t="s">
        <v>705</v>
      </c>
      <c r="C78" s="102"/>
      <c r="D78" s="63" t="s">
        <v>1277</v>
      </c>
      <c r="E78" s="5"/>
      <c r="F78" s="5"/>
      <c r="G78" s="5"/>
      <c r="H78" s="5"/>
      <c r="I78" s="5"/>
      <c r="J78" s="5"/>
      <c r="K78" s="5"/>
    </row>
    <row r="79" spans="2:11" ht="180" x14ac:dyDescent="0.35">
      <c r="B79" s="988"/>
      <c r="C79" s="91"/>
      <c r="D79" s="46" t="s">
        <v>1278</v>
      </c>
      <c r="E79" s="5"/>
      <c r="F79" s="5"/>
      <c r="G79" s="5"/>
      <c r="H79" s="5"/>
      <c r="I79" s="5"/>
      <c r="J79" s="5"/>
      <c r="K79" s="5"/>
    </row>
    <row r="80" spans="2:11" ht="36" x14ac:dyDescent="0.35">
      <c r="B80" s="988"/>
      <c r="C80" s="91"/>
      <c r="D80" s="46" t="s">
        <v>1279</v>
      </c>
      <c r="E80" s="5"/>
      <c r="F80" s="5"/>
      <c r="G80" s="5"/>
      <c r="H80" s="5"/>
      <c r="I80" s="5"/>
      <c r="J80" s="5"/>
      <c r="K80" s="5"/>
    </row>
    <row r="81" spans="2:11" ht="24" x14ac:dyDescent="0.35">
      <c r="B81" s="988"/>
      <c r="C81" s="91"/>
      <c r="D81" s="46" t="s">
        <v>1280</v>
      </c>
      <c r="E81" s="5"/>
      <c r="F81" s="5"/>
      <c r="G81" s="5"/>
      <c r="H81" s="5"/>
      <c r="I81" s="5"/>
      <c r="J81" s="5"/>
      <c r="K81" s="5"/>
    </row>
    <row r="82" spans="2:11" ht="48" x14ac:dyDescent="0.35">
      <c r="B82" s="988"/>
      <c r="C82" s="91"/>
      <c r="D82" s="46" t="s">
        <v>1281</v>
      </c>
      <c r="E82" s="5"/>
      <c r="F82" s="5"/>
      <c r="G82" s="5"/>
      <c r="H82" s="5"/>
      <c r="I82" s="5"/>
      <c r="J82" s="5"/>
      <c r="K82" s="5"/>
    </row>
    <row r="83" spans="2:11" ht="24" x14ac:dyDescent="0.35">
      <c r="B83" s="988"/>
      <c r="C83" s="91"/>
      <c r="D83" s="46" t="s">
        <v>1282</v>
      </c>
      <c r="E83" s="5"/>
      <c r="F83" s="5"/>
      <c r="G83" s="5"/>
      <c r="H83" s="5"/>
      <c r="I83" s="5"/>
      <c r="J83" s="5"/>
      <c r="K83" s="5"/>
    </row>
    <row r="84" spans="2:11" x14ac:dyDescent="0.35">
      <c r="B84" s="988"/>
      <c r="C84" s="91"/>
      <c r="D84" s="46" t="s">
        <v>1283</v>
      </c>
      <c r="E84" s="5"/>
      <c r="F84" s="5"/>
      <c r="G84" s="5"/>
      <c r="H84" s="5"/>
      <c r="I84" s="5"/>
      <c r="J84" s="5"/>
      <c r="K84" s="5"/>
    </row>
    <row r="85" spans="2:11" ht="24" x14ac:dyDescent="0.35">
      <c r="B85" s="988"/>
      <c r="C85" s="91"/>
      <c r="D85" s="46" t="s">
        <v>1284</v>
      </c>
      <c r="E85" s="5"/>
      <c r="F85" s="5"/>
      <c r="G85" s="5"/>
      <c r="H85" s="5"/>
      <c r="I85" s="5"/>
      <c r="J85" s="5"/>
      <c r="K85" s="5"/>
    </row>
    <row r="86" spans="2:11" ht="24" x14ac:dyDescent="0.35">
      <c r="B86" s="988"/>
      <c r="C86" s="91"/>
      <c r="D86" s="46" t="s">
        <v>1285</v>
      </c>
      <c r="E86" s="5"/>
      <c r="F86" s="5"/>
      <c r="G86" s="5"/>
      <c r="H86" s="5"/>
      <c r="I86" s="5"/>
      <c r="J86" s="5"/>
      <c r="K86" s="5"/>
    </row>
    <row r="87" spans="2:11" ht="24" x14ac:dyDescent="0.35">
      <c r="B87" s="988"/>
      <c r="C87" s="91"/>
      <c r="D87" s="46" t="s">
        <v>1286</v>
      </c>
      <c r="E87" s="5"/>
      <c r="F87" s="5"/>
      <c r="G87" s="5"/>
      <c r="H87" s="5"/>
      <c r="I87" s="5"/>
      <c r="J87" s="5"/>
      <c r="K87" s="5"/>
    </row>
    <row r="88" spans="2:11" ht="24" x14ac:dyDescent="0.35">
      <c r="B88" s="988"/>
      <c r="C88" s="91"/>
      <c r="D88" s="46" t="s">
        <v>1287</v>
      </c>
      <c r="E88" s="5"/>
      <c r="F88" s="5"/>
      <c r="G88" s="5"/>
      <c r="H88" s="5"/>
      <c r="I88" s="5"/>
      <c r="J88" s="5"/>
      <c r="K88" s="5"/>
    </row>
    <row r="89" spans="2:11" ht="36" x14ac:dyDescent="0.35">
      <c r="B89" s="988"/>
      <c r="C89" s="91"/>
      <c r="D89" s="46" t="s">
        <v>1288</v>
      </c>
      <c r="E89" s="5"/>
      <c r="F89" s="5"/>
      <c r="G89" s="5"/>
      <c r="H89" s="5"/>
      <c r="I89" s="5"/>
      <c r="J89" s="5"/>
      <c r="K89" s="5"/>
    </row>
    <row r="90" spans="2:11" ht="24" x14ac:dyDescent="0.35">
      <c r="B90" s="988"/>
      <c r="C90" s="91"/>
      <c r="D90" s="46" t="s">
        <v>1289</v>
      </c>
      <c r="E90" s="5"/>
      <c r="F90" s="5"/>
      <c r="G90" s="5"/>
      <c r="H90" s="5"/>
      <c r="I90" s="5"/>
      <c r="J90" s="5"/>
      <c r="K90" s="5"/>
    </row>
    <row r="91" spans="2:11" ht="48.5" thickBot="1" x14ac:dyDescent="0.4">
      <c r="B91" s="989"/>
      <c r="C91" s="2"/>
      <c r="D91" s="40" t="s">
        <v>1290</v>
      </c>
      <c r="E91" s="5"/>
      <c r="F91" s="5"/>
      <c r="G91" s="5"/>
      <c r="H91" s="5"/>
      <c r="I91" s="5"/>
      <c r="J91" s="5"/>
      <c r="K91" s="5"/>
    </row>
    <row r="92" spans="2:11" ht="36" x14ac:dyDescent="0.35">
      <c r="B92" s="987" t="s">
        <v>722</v>
      </c>
      <c r="C92" s="91"/>
      <c r="D92" s="53" t="s">
        <v>1291</v>
      </c>
      <c r="E92" s="5"/>
      <c r="F92" s="5"/>
      <c r="G92" s="5"/>
      <c r="H92" s="5"/>
      <c r="I92" s="5"/>
      <c r="J92" s="5"/>
      <c r="K92" s="5"/>
    </row>
    <row r="93" spans="2:11" ht="36" x14ac:dyDescent="0.35">
      <c r="B93" s="988"/>
      <c r="C93" s="91"/>
      <c r="D93" s="46" t="s">
        <v>1292</v>
      </c>
      <c r="E93" s="5"/>
      <c r="F93" s="5"/>
      <c r="G93" s="5"/>
      <c r="H93" s="5"/>
      <c r="I93" s="5"/>
      <c r="J93" s="5"/>
      <c r="K93" s="5"/>
    </row>
    <row r="94" spans="2:11" x14ac:dyDescent="0.35">
      <c r="B94" s="988"/>
      <c r="C94" s="91"/>
      <c r="D94" s="16"/>
      <c r="E94" s="5"/>
      <c r="F94" s="5"/>
      <c r="G94" s="5"/>
      <c r="H94" s="5"/>
      <c r="I94" s="5"/>
      <c r="J94" s="5"/>
      <c r="K94" s="5"/>
    </row>
    <row r="95" spans="2:11" x14ac:dyDescent="0.35">
      <c r="B95" s="988"/>
      <c r="C95" s="91"/>
      <c r="D95" s="46" t="s">
        <v>723</v>
      </c>
      <c r="E95" s="5"/>
      <c r="F95" s="5"/>
      <c r="G95" s="5"/>
      <c r="H95" s="5"/>
      <c r="I95" s="5"/>
      <c r="J95" s="5"/>
      <c r="K95" s="5"/>
    </row>
    <row r="96" spans="2:11" ht="37" x14ac:dyDescent="0.35">
      <c r="B96" s="988"/>
      <c r="C96" s="91"/>
      <c r="D96" s="46" t="s">
        <v>1293</v>
      </c>
      <c r="E96" s="5"/>
      <c r="F96" s="5"/>
      <c r="G96" s="5"/>
      <c r="H96" s="5"/>
      <c r="I96" s="5"/>
      <c r="J96" s="5"/>
      <c r="K96" s="5"/>
    </row>
    <row r="97" spans="2:11" ht="37" x14ac:dyDescent="0.35">
      <c r="B97" s="988"/>
      <c r="C97" s="91"/>
      <c r="D97" s="46" t="s">
        <v>1294</v>
      </c>
      <c r="E97" s="5"/>
      <c r="F97" s="5"/>
      <c r="G97" s="5"/>
      <c r="H97" s="5"/>
      <c r="I97" s="5"/>
      <c r="J97" s="5"/>
      <c r="K97" s="5"/>
    </row>
    <row r="98" spans="2:11" ht="25" x14ac:dyDescent="0.35">
      <c r="B98" s="988"/>
      <c r="C98" s="91"/>
      <c r="D98" s="46" t="s">
        <v>1295</v>
      </c>
      <c r="E98" s="5"/>
      <c r="F98" s="5"/>
      <c r="G98" s="5"/>
      <c r="H98" s="5"/>
      <c r="I98" s="5"/>
      <c r="J98" s="5"/>
      <c r="K98" s="5"/>
    </row>
    <row r="99" spans="2:11" x14ac:dyDescent="0.35">
      <c r="B99" s="988"/>
      <c r="C99" s="91"/>
      <c r="D99" s="46" t="s">
        <v>1296</v>
      </c>
      <c r="E99" s="5"/>
      <c r="F99" s="5"/>
      <c r="G99" s="5"/>
      <c r="H99" s="5"/>
      <c r="I99" s="5"/>
      <c r="J99" s="5"/>
      <c r="K99" s="5"/>
    </row>
    <row r="100" spans="2:11" ht="36.5" thickBot="1" x14ac:dyDescent="0.4">
      <c r="B100" s="989"/>
      <c r="C100" s="2"/>
      <c r="D100" s="69" t="s">
        <v>1297</v>
      </c>
      <c r="E100" s="5"/>
      <c r="F100" s="5"/>
      <c r="G100" s="5"/>
      <c r="H100" s="5"/>
      <c r="I100" s="5"/>
      <c r="J100" s="5"/>
      <c r="K100" s="5"/>
    </row>
    <row r="101" spans="2:11" x14ac:dyDescent="0.35">
      <c r="B101" s="5"/>
      <c r="D101" s="5"/>
      <c r="E101" s="5"/>
      <c r="F101" s="5"/>
      <c r="G101" s="5"/>
      <c r="H101" s="5"/>
      <c r="I101" s="5"/>
      <c r="J101" s="5"/>
      <c r="K101" s="5"/>
    </row>
    <row r="102" spans="2:11" x14ac:dyDescent="0.35">
      <c r="B102" s="5"/>
      <c r="D102" s="5"/>
      <c r="E102" s="5"/>
      <c r="F102" s="5"/>
      <c r="G102" s="5"/>
      <c r="H102" s="5"/>
      <c r="I102" s="5"/>
      <c r="J102" s="5"/>
      <c r="K102" s="5"/>
    </row>
    <row r="103" spans="2:11" x14ac:dyDescent="0.35">
      <c r="B103" s="5"/>
      <c r="D103" s="5"/>
      <c r="E103" s="5"/>
      <c r="F103" s="5"/>
      <c r="G103" s="5"/>
      <c r="H103" s="5"/>
      <c r="I103" s="5"/>
      <c r="J103" s="5"/>
      <c r="K103" s="5"/>
    </row>
    <row r="104" spans="2:11" x14ac:dyDescent="0.35">
      <c r="B104" s="5"/>
      <c r="D104" s="5"/>
      <c r="E104" s="5"/>
      <c r="F104" s="5"/>
      <c r="G104" s="5"/>
      <c r="H104" s="5"/>
      <c r="I104" s="5"/>
      <c r="J104" s="5"/>
      <c r="K104" s="5"/>
    </row>
    <row r="105" spans="2:11" x14ac:dyDescent="0.35">
      <c r="B105" s="5"/>
      <c r="D105" s="5"/>
      <c r="E105" s="5"/>
      <c r="F105" s="5"/>
      <c r="G105" s="5"/>
      <c r="H105" s="5"/>
      <c r="I105" s="5"/>
      <c r="J105" s="5"/>
      <c r="K105" s="5"/>
    </row>
    <row r="106" spans="2:11" x14ac:dyDescent="0.35">
      <c r="B106" s="5"/>
      <c r="D106" s="5"/>
      <c r="E106" s="5"/>
      <c r="F106" s="5"/>
      <c r="G106" s="5"/>
      <c r="H106" s="5"/>
      <c r="I106" s="5"/>
      <c r="J106" s="5"/>
      <c r="K106" s="5"/>
    </row>
    <row r="107" spans="2:11" x14ac:dyDescent="0.35">
      <c r="B107" s="5"/>
      <c r="D107" s="5"/>
      <c r="E107" s="5"/>
      <c r="F107" s="5"/>
      <c r="G107" s="5"/>
      <c r="H107" s="5"/>
      <c r="I107" s="5"/>
      <c r="J107" s="5"/>
      <c r="K107" s="5"/>
    </row>
    <row r="108" spans="2:11" x14ac:dyDescent="0.35">
      <c r="B108" s="5"/>
      <c r="D108" s="5"/>
      <c r="E108" s="5"/>
      <c r="F108" s="5"/>
      <c r="G108" s="5"/>
      <c r="H108" s="5"/>
      <c r="I108" s="5"/>
      <c r="J108" s="5"/>
      <c r="K108" s="5"/>
    </row>
    <row r="109" spans="2:11" x14ac:dyDescent="0.35">
      <c r="B109" s="5"/>
      <c r="D109" s="5"/>
      <c r="E109" s="5"/>
      <c r="F109" s="5"/>
      <c r="G109" s="5"/>
      <c r="H109" s="5"/>
      <c r="I109" s="5"/>
      <c r="J109" s="5"/>
      <c r="K109" s="5"/>
    </row>
    <row r="110" spans="2:11" x14ac:dyDescent="0.35">
      <c r="B110" s="5"/>
      <c r="D110" s="5"/>
      <c r="E110" s="5"/>
      <c r="F110" s="5"/>
      <c r="G110" s="5"/>
      <c r="H110" s="5"/>
      <c r="I110" s="5"/>
      <c r="J110" s="5"/>
      <c r="K110" s="5"/>
    </row>
    <row r="111" spans="2:11" x14ac:dyDescent="0.35">
      <c r="B111" s="5"/>
      <c r="D111" s="5"/>
      <c r="E111" s="5"/>
      <c r="F111" s="5"/>
      <c r="G111" s="5"/>
      <c r="H111" s="5"/>
      <c r="I111" s="5"/>
      <c r="J111" s="5"/>
      <c r="K111" s="5"/>
    </row>
    <row r="112" spans="2:11" x14ac:dyDescent="0.35">
      <c r="B112" s="5"/>
      <c r="D112" s="5"/>
      <c r="E112" s="5"/>
      <c r="F112" s="5"/>
      <c r="G112" s="5"/>
      <c r="H112" s="5"/>
      <c r="I112" s="5"/>
      <c r="J112" s="5"/>
      <c r="K112" s="5"/>
    </row>
    <row r="113" spans="2:11" x14ac:dyDescent="0.35">
      <c r="B113" s="5"/>
      <c r="D113" s="5"/>
      <c r="E113" s="5"/>
      <c r="F113" s="5"/>
      <c r="G113" s="5"/>
      <c r="H113" s="5"/>
      <c r="I113" s="5"/>
      <c r="J113" s="5"/>
      <c r="K113" s="5"/>
    </row>
    <row r="114" spans="2:11" x14ac:dyDescent="0.35">
      <c r="B114" s="5"/>
      <c r="D114" s="5"/>
      <c r="E114" s="5"/>
      <c r="F114" s="5"/>
      <c r="G114" s="5"/>
      <c r="H114" s="5"/>
      <c r="I114" s="5"/>
      <c r="J114" s="5"/>
      <c r="K114" s="5"/>
    </row>
    <row r="115" spans="2:11" x14ac:dyDescent="0.35">
      <c r="B115" s="5"/>
      <c r="D115" s="5"/>
      <c r="E115" s="5"/>
      <c r="F115" s="5"/>
      <c r="G115" s="5"/>
      <c r="H115" s="5"/>
      <c r="I115" s="5"/>
      <c r="J115" s="5"/>
      <c r="K115" s="5"/>
    </row>
    <row r="116" spans="2:11" x14ac:dyDescent="0.35">
      <c r="B116" s="5"/>
      <c r="D116" s="5"/>
      <c r="E116" s="5"/>
      <c r="F116" s="5"/>
      <c r="G116" s="5"/>
      <c r="H116" s="5"/>
      <c r="I116" s="5"/>
      <c r="J116" s="5"/>
      <c r="K116" s="5"/>
    </row>
    <row r="117" spans="2:11" x14ac:dyDescent="0.35">
      <c r="B117" s="5"/>
      <c r="D117" s="5"/>
      <c r="E117" s="5"/>
      <c r="F117" s="5"/>
      <c r="G117" s="5"/>
      <c r="H117" s="5"/>
      <c r="I117" s="5"/>
      <c r="J117" s="5"/>
      <c r="K117" s="5"/>
    </row>
    <row r="118" spans="2:11" x14ac:dyDescent="0.35">
      <c r="B118" s="5"/>
      <c r="D118" s="5"/>
      <c r="E118" s="5"/>
      <c r="F118" s="5"/>
      <c r="G118" s="5"/>
      <c r="H118" s="5"/>
      <c r="I118" s="5"/>
      <c r="J118" s="5"/>
      <c r="K118" s="5"/>
    </row>
    <row r="119" spans="2:11" x14ac:dyDescent="0.35">
      <c r="B119" s="5"/>
      <c r="D119" s="5"/>
      <c r="E119" s="5"/>
      <c r="F119" s="5"/>
      <c r="G119" s="5"/>
      <c r="H119" s="5"/>
      <c r="I119" s="5"/>
      <c r="J119" s="5"/>
      <c r="K119" s="5"/>
    </row>
    <row r="120" spans="2:11" x14ac:dyDescent="0.35">
      <c r="B120" s="5"/>
      <c r="D120" s="5"/>
      <c r="E120" s="5"/>
      <c r="F120" s="5"/>
      <c r="G120" s="5"/>
      <c r="H120" s="5"/>
      <c r="I120" s="5"/>
      <c r="J120" s="5"/>
      <c r="K120" s="5"/>
    </row>
    <row r="121" spans="2:11" x14ac:dyDescent="0.35">
      <c r="B121" s="5"/>
      <c r="D121" s="5"/>
      <c r="E121" s="5"/>
      <c r="F121" s="5"/>
      <c r="G121" s="5"/>
      <c r="H121" s="5"/>
      <c r="I121" s="5"/>
      <c r="J121" s="5"/>
      <c r="K121" s="5"/>
    </row>
    <row r="122" spans="2:11" x14ac:dyDescent="0.35">
      <c r="B122" s="5"/>
      <c r="D122" s="5"/>
      <c r="E122" s="5"/>
      <c r="F122" s="5"/>
      <c r="G122" s="5"/>
      <c r="H122" s="5"/>
      <c r="I122" s="5"/>
      <c r="J122" s="5"/>
      <c r="K122" s="5"/>
    </row>
    <row r="123" spans="2:11" x14ac:dyDescent="0.35">
      <c r="B123" s="5"/>
      <c r="D123" s="5"/>
      <c r="E123" s="5"/>
      <c r="F123" s="5"/>
      <c r="G123" s="5"/>
      <c r="H123" s="5"/>
      <c r="I123" s="5"/>
      <c r="J123" s="5"/>
      <c r="K123" s="5"/>
    </row>
    <row r="124" spans="2:11" x14ac:dyDescent="0.35">
      <c r="B124" s="5"/>
      <c r="D124" s="5"/>
      <c r="E124" s="5"/>
      <c r="F124" s="5"/>
      <c r="G124" s="5"/>
      <c r="H124" s="5"/>
      <c r="I124" s="5"/>
      <c r="J124" s="5"/>
      <c r="K124" s="5"/>
    </row>
    <row r="125" spans="2:11" x14ac:dyDescent="0.35">
      <c r="B125" s="5"/>
      <c r="D125" s="5"/>
      <c r="E125" s="5"/>
      <c r="F125" s="5"/>
      <c r="G125" s="5"/>
      <c r="H125" s="5"/>
      <c r="I125" s="5"/>
      <c r="J125" s="5"/>
      <c r="K125" s="5"/>
    </row>
    <row r="126" spans="2:11" x14ac:dyDescent="0.35">
      <c r="B126" s="5"/>
      <c r="D126" s="5"/>
      <c r="E126" s="5"/>
      <c r="F126" s="5"/>
      <c r="G126" s="5"/>
      <c r="H126" s="5"/>
      <c r="I126" s="5"/>
      <c r="J126" s="5"/>
      <c r="K126" s="5"/>
    </row>
    <row r="127" spans="2:11" x14ac:dyDescent="0.35">
      <c r="B127" s="5"/>
      <c r="D127" s="5"/>
      <c r="E127" s="5"/>
      <c r="F127" s="5"/>
      <c r="G127" s="5"/>
      <c r="H127" s="5"/>
      <c r="I127" s="5"/>
      <c r="J127" s="5"/>
      <c r="K127" s="5"/>
    </row>
    <row r="128" spans="2:11" x14ac:dyDescent="0.35">
      <c r="B128" s="5"/>
      <c r="D128" s="5"/>
      <c r="E128" s="5"/>
      <c r="F128" s="5"/>
      <c r="G128" s="5"/>
      <c r="H128" s="5"/>
      <c r="I128" s="5"/>
      <c r="J128" s="5"/>
      <c r="K128" s="5"/>
    </row>
    <row r="129" spans="2:11" x14ac:dyDescent="0.35">
      <c r="B129" s="5"/>
      <c r="D129" s="5"/>
      <c r="E129" s="5"/>
      <c r="F129" s="5"/>
      <c r="G129" s="5"/>
      <c r="H129" s="5"/>
      <c r="I129" s="5"/>
      <c r="J129" s="5"/>
      <c r="K129" s="5"/>
    </row>
    <row r="130" spans="2:11" x14ac:dyDescent="0.35">
      <c r="B130" s="5"/>
      <c r="D130" s="5"/>
      <c r="E130" s="5"/>
      <c r="F130" s="5"/>
      <c r="G130" s="5"/>
      <c r="H130" s="5"/>
      <c r="I130" s="5"/>
      <c r="J130" s="5"/>
      <c r="K130" s="5"/>
    </row>
    <row r="131" spans="2:11" x14ac:dyDescent="0.35">
      <c r="B131" s="5"/>
      <c r="D131" s="5"/>
      <c r="E131" s="5"/>
      <c r="F131" s="5"/>
      <c r="G131" s="5"/>
      <c r="H131" s="5"/>
      <c r="I131" s="5"/>
      <c r="J131" s="5"/>
      <c r="K131" s="5"/>
    </row>
    <row r="132" spans="2:11" x14ac:dyDescent="0.35">
      <c r="B132" s="5"/>
      <c r="D132" s="5"/>
      <c r="E132" s="5"/>
      <c r="F132" s="5"/>
      <c r="G132" s="5"/>
      <c r="H132" s="5"/>
      <c r="I132" s="5"/>
      <c r="J132" s="5"/>
      <c r="K132" s="5"/>
    </row>
    <row r="133" spans="2:11" x14ac:dyDescent="0.35">
      <c r="B133" s="5"/>
      <c r="D133" s="5"/>
      <c r="E133" s="5"/>
      <c r="F133" s="5"/>
      <c r="G133" s="5"/>
      <c r="H133" s="5"/>
      <c r="I133" s="5"/>
      <c r="J133" s="5"/>
      <c r="K133" s="5"/>
    </row>
    <row r="134" spans="2:11" x14ac:dyDescent="0.35">
      <c r="B134" s="5"/>
      <c r="D134" s="5"/>
      <c r="E134" s="5"/>
      <c r="F134" s="5"/>
      <c r="G134" s="5"/>
      <c r="H134" s="5"/>
      <c r="I134" s="5"/>
      <c r="J134" s="5"/>
      <c r="K134" s="5"/>
    </row>
    <row r="135" spans="2:11" x14ac:dyDescent="0.35">
      <c r="B135" s="5"/>
      <c r="D135" s="5"/>
      <c r="E135" s="5"/>
      <c r="F135" s="5"/>
      <c r="G135" s="5"/>
      <c r="H135" s="5"/>
      <c r="I135" s="5"/>
      <c r="J135" s="5"/>
      <c r="K135" s="5"/>
    </row>
    <row r="136" spans="2:11" x14ac:dyDescent="0.35">
      <c r="B136" s="5"/>
      <c r="D136" s="5"/>
      <c r="E136" s="5"/>
      <c r="F136" s="5"/>
      <c r="G136" s="5"/>
      <c r="H136" s="5"/>
      <c r="I136" s="5"/>
      <c r="J136" s="5"/>
      <c r="K136" s="5"/>
    </row>
    <row r="137" spans="2:11" x14ac:dyDescent="0.35">
      <c r="B137" s="5"/>
      <c r="D137" s="5"/>
      <c r="E137" s="5"/>
      <c r="F137" s="5"/>
      <c r="G137" s="5"/>
      <c r="H137" s="5"/>
      <c r="I137" s="5"/>
      <c r="J137" s="5"/>
      <c r="K137" s="5"/>
    </row>
    <row r="138" spans="2:11" x14ac:dyDescent="0.35">
      <c r="B138" s="5"/>
      <c r="D138" s="5"/>
      <c r="E138" s="5"/>
      <c r="F138" s="5"/>
      <c r="G138" s="5"/>
      <c r="H138" s="5"/>
      <c r="I138" s="5"/>
      <c r="J138" s="5"/>
      <c r="K138" s="5"/>
    </row>
    <row r="139" spans="2:11" x14ac:dyDescent="0.35">
      <c r="B139" s="5"/>
      <c r="D139" s="5"/>
      <c r="E139" s="5"/>
      <c r="F139" s="5"/>
      <c r="G139" s="5"/>
      <c r="H139" s="5"/>
      <c r="I139" s="5"/>
      <c r="J139" s="5"/>
      <c r="K139" s="5"/>
    </row>
    <row r="140" spans="2:11" x14ac:dyDescent="0.35">
      <c r="B140" s="5"/>
      <c r="D140" s="5"/>
      <c r="E140" s="5"/>
      <c r="F140" s="5"/>
      <c r="G140" s="5"/>
      <c r="H140" s="5"/>
      <c r="I140" s="5"/>
      <c r="J140" s="5"/>
      <c r="K140" s="5"/>
    </row>
    <row r="141" spans="2:11" x14ac:dyDescent="0.35">
      <c r="B141" s="5"/>
      <c r="D141" s="5"/>
      <c r="E141" s="5"/>
      <c r="F141" s="5"/>
      <c r="G141" s="5"/>
      <c r="H141" s="5"/>
      <c r="I141" s="5"/>
      <c r="J141" s="5"/>
      <c r="K141" s="5"/>
    </row>
    <row r="142" spans="2:11" x14ac:dyDescent="0.35">
      <c r="B142" s="5"/>
      <c r="D142" s="5"/>
      <c r="E142" s="5"/>
      <c r="F142" s="5"/>
      <c r="G142" s="5"/>
      <c r="H142" s="5"/>
      <c r="I142" s="5"/>
      <c r="J142" s="5"/>
      <c r="K142" s="5"/>
    </row>
    <row r="143" spans="2:11" x14ac:dyDescent="0.35">
      <c r="B143" s="5"/>
      <c r="D143" s="5"/>
      <c r="E143" s="5"/>
      <c r="F143" s="5"/>
      <c r="G143" s="5"/>
      <c r="H143" s="5"/>
      <c r="I143" s="5"/>
      <c r="J143" s="5"/>
      <c r="K143" s="5"/>
    </row>
    <row r="144" spans="2:11" x14ac:dyDescent="0.35">
      <c r="B144" s="5"/>
      <c r="D144" s="5"/>
      <c r="E144" s="5"/>
      <c r="F144" s="5"/>
      <c r="G144" s="5"/>
      <c r="H144" s="5"/>
      <c r="I144" s="5"/>
      <c r="J144" s="5"/>
      <c r="K144" s="5"/>
    </row>
    <row r="145" spans="2:11" x14ac:dyDescent="0.35">
      <c r="B145" s="5"/>
      <c r="D145" s="5"/>
      <c r="E145" s="5"/>
      <c r="F145" s="5"/>
      <c r="G145" s="5"/>
      <c r="H145" s="5"/>
      <c r="I145" s="5"/>
      <c r="J145" s="5"/>
      <c r="K145" s="5"/>
    </row>
    <row r="146" spans="2:11" x14ac:dyDescent="0.35">
      <c r="B146" s="5"/>
      <c r="D146" s="5"/>
      <c r="E146" s="5"/>
      <c r="F146" s="5"/>
      <c r="G146" s="5"/>
      <c r="H146" s="5"/>
      <c r="I146" s="5"/>
      <c r="J146" s="5"/>
      <c r="K146" s="5"/>
    </row>
    <row r="147" spans="2:11" x14ac:dyDescent="0.35">
      <c r="B147" s="5"/>
      <c r="D147" s="5"/>
      <c r="E147" s="5"/>
      <c r="F147" s="5"/>
      <c r="G147" s="5"/>
      <c r="H147" s="5"/>
      <c r="I147" s="5"/>
      <c r="J147" s="5"/>
      <c r="K147" s="5"/>
    </row>
    <row r="148" spans="2:11" x14ac:dyDescent="0.35">
      <c r="B148" s="5"/>
      <c r="D148" s="5"/>
      <c r="E148" s="5"/>
      <c r="F148" s="5"/>
      <c r="G148" s="5"/>
      <c r="H148" s="5"/>
      <c r="I148" s="5"/>
      <c r="J148" s="5"/>
      <c r="K148" s="5"/>
    </row>
    <row r="149" spans="2:11" x14ac:dyDescent="0.35">
      <c r="B149" s="5"/>
      <c r="D149" s="5"/>
      <c r="E149" s="5"/>
      <c r="F149" s="5"/>
      <c r="G149" s="5"/>
      <c r="H149" s="5"/>
      <c r="I149" s="5"/>
      <c r="J149" s="5"/>
      <c r="K149" s="5"/>
    </row>
    <row r="150" spans="2:11" x14ac:dyDescent="0.35">
      <c r="B150" s="5"/>
      <c r="D150" s="5"/>
      <c r="E150" s="5"/>
      <c r="F150" s="5"/>
      <c r="G150" s="5"/>
      <c r="H150" s="5"/>
      <c r="I150" s="5"/>
      <c r="J150" s="5"/>
      <c r="K150" s="5"/>
    </row>
    <row r="151" spans="2:11" x14ac:dyDescent="0.35">
      <c r="B151" s="5"/>
      <c r="D151" s="5"/>
      <c r="E151" s="5"/>
      <c r="F151" s="5"/>
      <c r="G151" s="5"/>
      <c r="H151" s="5"/>
      <c r="I151" s="5"/>
      <c r="J151" s="5"/>
      <c r="K151" s="5"/>
    </row>
    <row r="152" spans="2:11" x14ac:dyDescent="0.35">
      <c r="B152" s="5"/>
      <c r="D152" s="5"/>
      <c r="E152" s="5"/>
      <c r="F152" s="5"/>
      <c r="G152" s="5"/>
      <c r="H152" s="5"/>
      <c r="I152" s="5"/>
      <c r="J152" s="5"/>
      <c r="K152" s="5"/>
    </row>
    <row r="153" spans="2:11" x14ac:dyDescent="0.35">
      <c r="B153" s="5"/>
      <c r="D153" s="5"/>
      <c r="E153" s="5"/>
      <c r="F153" s="5"/>
      <c r="G153" s="5"/>
      <c r="H153" s="5"/>
      <c r="I153" s="5"/>
      <c r="J153" s="5"/>
      <c r="K153" s="5"/>
    </row>
    <row r="154" spans="2:11" x14ac:dyDescent="0.35">
      <c r="B154" s="5"/>
      <c r="D154" s="5"/>
      <c r="E154" s="5"/>
      <c r="F154" s="5"/>
      <c r="G154" s="5"/>
      <c r="H154" s="5"/>
      <c r="I154" s="5"/>
      <c r="J154" s="5"/>
      <c r="K154" s="5"/>
    </row>
    <row r="155" spans="2:11" x14ac:dyDescent="0.35">
      <c r="B155" s="5"/>
      <c r="D155" s="5"/>
      <c r="E155" s="5"/>
      <c r="F155" s="5"/>
      <c r="G155" s="5"/>
      <c r="H155" s="5"/>
      <c r="I155" s="5"/>
      <c r="J155" s="5"/>
      <c r="K155" s="5"/>
    </row>
    <row r="156" spans="2:11" x14ac:dyDescent="0.35">
      <c r="B156" s="5"/>
      <c r="D156" s="5"/>
      <c r="E156" s="5"/>
      <c r="F156" s="5"/>
      <c r="G156" s="5"/>
      <c r="H156" s="5"/>
      <c r="I156" s="5"/>
      <c r="J156" s="5"/>
      <c r="K156" s="5"/>
    </row>
    <row r="157" spans="2:11" x14ac:dyDescent="0.35">
      <c r="B157" s="5"/>
      <c r="D157" s="5"/>
      <c r="E157" s="5"/>
      <c r="F157" s="5"/>
      <c r="G157" s="5"/>
      <c r="H157" s="5"/>
      <c r="I157" s="5"/>
      <c r="J157" s="5"/>
      <c r="K157" s="5"/>
    </row>
    <row r="158" spans="2:11" x14ac:dyDescent="0.35">
      <c r="B158" s="5"/>
      <c r="D158" s="5"/>
      <c r="E158" s="5"/>
      <c r="F158" s="5"/>
      <c r="G158" s="5"/>
      <c r="H158" s="5"/>
      <c r="I158" s="5"/>
      <c r="J158" s="5"/>
      <c r="K158" s="5"/>
    </row>
    <row r="159" spans="2:11" x14ac:dyDescent="0.35">
      <c r="B159" s="5"/>
      <c r="D159" s="5"/>
      <c r="E159" s="5"/>
      <c r="F159" s="5"/>
      <c r="G159" s="5"/>
      <c r="H159" s="5"/>
      <c r="I159" s="5"/>
      <c r="J159" s="5"/>
      <c r="K159" s="5"/>
    </row>
    <row r="160" spans="2:11" x14ac:dyDescent="0.35">
      <c r="B160" s="5"/>
      <c r="D160" s="5"/>
      <c r="E160" s="5"/>
      <c r="F160" s="5"/>
      <c r="G160" s="5"/>
      <c r="H160" s="5"/>
      <c r="I160" s="5"/>
      <c r="J160" s="5"/>
      <c r="K160" s="5"/>
    </row>
    <row r="161" spans="2:11" x14ac:dyDescent="0.35">
      <c r="B161" s="5"/>
      <c r="D161" s="5"/>
      <c r="E161" s="5"/>
      <c r="F161" s="5"/>
      <c r="G161" s="5"/>
      <c r="H161" s="5"/>
      <c r="I161" s="5"/>
      <c r="J161" s="5"/>
      <c r="K161" s="5"/>
    </row>
    <row r="162" spans="2:11" x14ac:dyDescent="0.35">
      <c r="B162" s="5"/>
      <c r="D162" s="5"/>
      <c r="E162" s="5"/>
      <c r="F162" s="5"/>
      <c r="G162" s="5"/>
      <c r="H162" s="5"/>
      <c r="I162" s="5"/>
      <c r="J162" s="5"/>
      <c r="K162" s="5"/>
    </row>
    <row r="163" spans="2:11" x14ac:dyDescent="0.35">
      <c r="B163" s="5"/>
      <c r="D163" s="5"/>
      <c r="E163" s="5"/>
      <c r="F163" s="5"/>
      <c r="G163" s="5"/>
      <c r="H163" s="5"/>
      <c r="I163" s="5"/>
      <c r="J163" s="5"/>
      <c r="K163" s="5"/>
    </row>
    <row r="164" spans="2:11" x14ac:dyDescent="0.35">
      <c r="B164" s="5"/>
      <c r="D164" s="5"/>
      <c r="E164" s="5"/>
      <c r="F164" s="5"/>
      <c r="G164" s="5"/>
      <c r="H164" s="5"/>
      <c r="I164" s="5"/>
      <c r="J164" s="5"/>
      <c r="K164" s="5"/>
    </row>
    <row r="165" spans="2:11" x14ac:dyDescent="0.35">
      <c r="B165" s="5"/>
      <c r="D165" s="5"/>
      <c r="E165" s="5"/>
      <c r="F165" s="5"/>
      <c r="G165" s="5"/>
      <c r="H165" s="5"/>
      <c r="I165" s="5"/>
      <c r="J165" s="5"/>
      <c r="K165" s="5"/>
    </row>
    <row r="166" spans="2:11" x14ac:dyDescent="0.35">
      <c r="B166" s="5"/>
      <c r="D166" s="5"/>
      <c r="E166" s="5"/>
      <c r="F166" s="5"/>
      <c r="G166" s="5"/>
      <c r="H166" s="5"/>
      <c r="I166" s="5"/>
      <c r="J166" s="5"/>
      <c r="K166" s="5"/>
    </row>
    <row r="167" spans="2:11" x14ac:dyDescent="0.35">
      <c r="B167" s="5"/>
      <c r="D167" s="5"/>
      <c r="E167" s="5"/>
      <c r="F167" s="5"/>
      <c r="G167" s="5"/>
      <c r="H167" s="5"/>
      <c r="I167" s="5"/>
      <c r="J167" s="5"/>
      <c r="K167" s="5"/>
    </row>
    <row r="168" spans="2:11" x14ac:dyDescent="0.35">
      <c r="B168" s="5"/>
      <c r="D168" s="5"/>
      <c r="E168" s="5"/>
      <c r="F168" s="5"/>
      <c r="G168" s="5"/>
      <c r="H168" s="5"/>
      <c r="I168" s="5"/>
      <c r="J168" s="5"/>
      <c r="K168" s="5"/>
    </row>
    <row r="169" spans="2:11" x14ac:dyDescent="0.35">
      <c r="B169" s="5"/>
      <c r="D169" s="5"/>
      <c r="E169" s="5"/>
      <c r="F169" s="5"/>
      <c r="G169" s="5"/>
      <c r="H169" s="5"/>
      <c r="I169" s="5"/>
      <c r="J169" s="5"/>
      <c r="K169" s="5"/>
    </row>
    <row r="170" spans="2:11" x14ac:dyDescent="0.35">
      <c r="B170" s="5"/>
      <c r="D170" s="5"/>
      <c r="E170" s="5"/>
      <c r="F170" s="5"/>
      <c r="G170" s="5"/>
      <c r="H170" s="5"/>
      <c r="I170" s="5"/>
      <c r="J170" s="5"/>
      <c r="K170" s="5"/>
    </row>
    <row r="171" spans="2:11" x14ac:dyDescent="0.35">
      <c r="B171" s="5"/>
      <c r="D171" s="5"/>
      <c r="E171" s="5"/>
      <c r="F171" s="5"/>
      <c r="G171" s="5"/>
      <c r="H171" s="5"/>
      <c r="I171" s="5"/>
      <c r="J171" s="5"/>
      <c r="K171" s="5"/>
    </row>
    <row r="172" spans="2:11" x14ac:dyDescent="0.35">
      <c r="B172" s="5"/>
      <c r="D172" s="5"/>
      <c r="E172" s="5"/>
      <c r="F172" s="5"/>
      <c r="G172" s="5"/>
      <c r="H172" s="5"/>
      <c r="I172" s="5"/>
      <c r="J172" s="5"/>
      <c r="K172" s="5"/>
    </row>
    <row r="173" spans="2:11" x14ac:dyDescent="0.35">
      <c r="B173" s="5"/>
      <c r="D173" s="5"/>
      <c r="E173" s="5"/>
      <c r="F173" s="5"/>
      <c r="G173" s="5"/>
      <c r="H173" s="5"/>
      <c r="I173" s="5"/>
      <c r="J173" s="5"/>
      <c r="K173" s="5"/>
    </row>
    <row r="174" spans="2:11" x14ac:dyDescent="0.35">
      <c r="B174" s="5"/>
      <c r="D174" s="5"/>
      <c r="E174" s="5"/>
      <c r="F174" s="5"/>
      <c r="G174" s="5"/>
      <c r="H174" s="5"/>
      <c r="I174" s="5"/>
      <c r="J174" s="5"/>
      <c r="K174" s="5"/>
    </row>
    <row r="175" spans="2:11" x14ac:dyDescent="0.35">
      <c r="B175" s="5"/>
      <c r="D175" s="5"/>
      <c r="E175" s="5"/>
      <c r="F175" s="5"/>
      <c r="G175" s="5"/>
      <c r="H175" s="5"/>
      <c r="I175" s="5"/>
      <c r="J175" s="5"/>
      <c r="K175" s="5"/>
    </row>
    <row r="176" spans="2:11" x14ac:dyDescent="0.35">
      <c r="B176" s="5"/>
      <c r="D176" s="5"/>
      <c r="E176" s="5"/>
      <c r="F176" s="5"/>
      <c r="G176" s="5"/>
      <c r="H176" s="5"/>
      <c r="I176" s="5"/>
      <c r="J176" s="5"/>
      <c r="K176" s="5"/>
    </row>
    <row r="177" spans="2:11" x14ac:dyDescent="0.35">
      <c r="B177" s="5"/>
      <c r="D177" s="5"/>
      <c r="E177" s="5"/>
      <c r="F177" s="5"/>
      <c r="G177" s="5"/>
      <c r="H177" s="5"/>
      <c r="I177" s="5"/>
      <c r="J177" s="5"/>
      <c r="K177" s="5"/>
    </row>
    <row r="178" spans="2:11" x14ac:dyDescent="0.35">
      <c r="B178" s="5"/>
      <c r="D178" s="5"/>
      <c r="E178" s="5"/>
      <c r="F178" s="5"/>
      <c r="G178" s="5"/>
      <c r="H178" s="5"/>
      <c r="I178" s="5"/>
      <c r="J178" s="5"/>
      <c r="K178" s="5"/>
    </row>
  </sheetData>
  <mergeCells count="32">
    <mergeCell ref="B10:D10"/>
    <mergeCell ref="F10:S10"/>
    <mergeCell ref="F11:S11"/>
    <mergeCell ref="E12:R12"/>
    <mergeCell ref="E13:R13"/>
    <mergeCell ref="B78:B91"/>
    <mergeCell ref="B92:B100"/>
    <mergeCell ref="B61:D61"/>
    <mergeCell ref="B63:B74"/>
    <mergeCell ref="B75:B76"/>
    <mergeCell ref="D75:D76"/>
    <mergeCell ref="B15:B19"/>
    <mergeCell ref="B45:B51"/>
    <mergeCell ref="B58:E59"/>
    <mergeCell ref="D15:K15"/>
    <mergeCell ref="D16:K16"/>
    <mergeCell ref="D19:K19"/>
    <mergeCell ref="D31:K31"/>
    <mergeCell ref="C20:C21"/>
    <mergeCell ref="D20:D21"/>
    <mergeCell ref="E20:E21"/>
    <mergeCell ref="F20:J20"/>
    <mergeCell ref="D32:K32"/>
    <mergeCell ref="D33:K33"/>
    <mergeCell ref="B35:E35"/>
    <mergeCell ref="B36:B42"/>
    <mergeCell ref="B44:E44"/>
    <mergeCell ref="A1:P1"/>
    <mergeCell ref="A2:P2"/>
    <mergeCell ref="A3:P3"/>
    <mergeCell ref="A4:D4"/>
    <mergeCell ref="A5:P5"/>
  </mergeCells>
  <conditionalFormatting sqref="E12:R12">
    <cfRule type="expression" dxfId="63" priority="1">
      <formula>E11="SI SE REPORTA"</formula>
    </cfRule>
  </conditionalFormatting>
  <conditionalFormatting sqref="F10">
    <cfRule type="notContainsBlanks" dxfId="62" priority="4">
      <formula>LEN(TRIM(F10))&gt;0</formula>
    </cfRule>
  </conditionalFormatting>
  <conditionalFormatting sqref="F11:S11">
    <cfRule type="expression" dxfId="61" priority="2">
      <formula>E11="NO SE REPORTA"</formula>
    </cfRule>
    <cfRule type="expression" dxfId="60" priority="3">
      <formula>E10="NO APLICA"</formula>
    </cfRule>
  </conditionalFormatting>
  <conditionalFormatting sqref="H30">
    <cfRule type="containsText" dxfId="59" priority="5" operator="containsText" text="ERROR">
      <formula>NOT(ISERROR(SEARCH("ERROR",H30)))</formula>
    </cfRule>
  </conditionalFormatting>
  <dataValidations count="5">
    <dataValidation type="whole" operator="greaterThanOrEqual" allowBlank="1" showErrorMessage="1" errorTitle="ERROR" error="Escriba un número igual o mayor que 0" promptTitle="ERROR" prompt="Escriba un número igual o mayor que 0" sqref="E18:H18" xr:uid="{00000000-0002-0000-1600-000000000000}">
      <formula1>0</formula1>
    </dataValidation>
    <dataValidation type="decimal" allowBlank="1" showInputMessage="1" showErrorMessage="1" errorTitle="ERROR" error="Escriba un valor entre 0% y 100%" sqref="F22:H29" xr:uid="{00000000-0002-0000-1600-000001000000}">
      <formula1>0</formula1>
      <formula2>1</formula2>
    </dataValidation>
    <dataValidation allowBlank="1" showInputMessage="1" showErrorMessage="1" sqref="H30 I22:I30" xr:uid="{00000000-0002-0000-1600-000002000000}"/>
    <dataValidation type="list" allowBlank="1" showInputMessage="1" showErrorMessage="1" sqref="E11" xr:uid="{00000000-0002-0000-1600-000003000000}">
      <formula1>REPORTE</formula1>
    </dataValidation>
    <dataValidation type="list" allowBlank="1" showInputMessage="1" showErrorMessage="1" sqref="E10" xr:uid="{00000000-0002-0000-1600-000004000000}">
      <formula1>SI</formula1>
    </dataValidation>
  </dataValidations>
  <hyperlinks>
    <hyperlink ref="B9" location="'ANEXO 3'!A1" display="VOLVER AL INDICE" xr:uid="{00000000-0004-0000-1600-000000000000}"/>
  </hyperlinks>
  <pageMargins left="0.25" right="0.25" top="0.75" bottom="0.75" header="0.3" footer="0.3"/>
  <pageSetup paperSize="178" orientation="landscape" horizontalDpi="1200" verticalDpi="1200"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7">
    <tabColor theme="2"/>
  </sheetPr>
  <dimension ref="A1:U179"/>
  <sheetViews>
    <sheetView topLeftCell="A22" workbookViewId="0">
      <selection activeCell="E29" sqref="E29"/>
    </sheetView>
  </sheetViews>
  <sheetFormatPr baseColWidth="10" defaultColWidth="11.453125" defaultRowHeight="14.5" x14ac:dyDescent="0.35"/>
  <cols>
    <col min="1" max="1" width="1.81640625" customWidth="1"/>
    <col min="2" max="2" width="12.81640625" customWidth="1"/>
    <col min="3" max="3" width="5" style="84" bestFit="1" customWidth="1"/>
    <col min="4" max="4" width="34.81640625" customWidth="1"/>
    <col min="5" max="5" width="12.1796875" customWidth="1"/>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26</v>
      </c>
      <c r="B5" s="947"/>
      <c r="C5" s="947"/>
      <c r="D5" s="947"/>
      <c r="E5" s="947"/>
      <c r="F5" s="947"/>
      <c r="G5" s="947"/>
      <c r="H5" s="947"/>
      <c r="I5" s="947"/>
      <c r="J5" s="947"/>
      <c r="K5" s="947"/>
      <c r="L5" s="947"/>
      <c r="M5" s="947"/>
      <c r="N5" s="947"/>
      <c r="O5" s="947"/>
      <c r="P5" s="948"/>
    </row>
    <row r="6" spans="1:21" x14ac:dyDescent="0.35">
      <c r="B6" s="1" t="s">
        <v>626</v>
      </c>
      <c r="C6" s="73"/>
      <c r="D6" s="5"/>
      <c r="E6" s="71"/>
      <c r="F6" s="5" t="s">
        <v>627</v>
      </c>
      <c r="G6" s="5"/>
      <c r="H6" s="5"/>
      <c r="I6" s="5"/>
      <c r="J6" s="5"/>
      <c r="K6" s="5"/>
    </row>
    <row r="7" spans="1:21" ht="15" thickBot="1" x14ac:dyDescent="0.4">
      <c r="B7" s="72"/>
      <c r="C7" s="74"/>
      <c r="D7" s="5"/>
      <c r="E7" s="17"/>
      <c r="F7" s="5" t="s">
        <v>628</v>
      </c>
      <c r="G7" s="5"/>
      <c r="H7" s="5"/>
      <c r="I7" s="5"/>
      <c r="J7" s="5"/>
      <c r="K7" s="5"/>
    </row>
    <row r="8" spans="1:21" ht="15" thickBot="1" x14ac:dyDescent="0.4">
      <c r="B8" s="163" t="s">
        <v>629</v>
      </c>
      <c r="C8" s="200">
        <v>2024</v>
      </c>
      <c r="D8" s="204">
        <f>IF(E10="NO APLICA","NO APLICA",IF(E11="NO SE REPORTA","SIN INFORMACION",+E22))</f>
        <v>1</v>
      </c>
      <c r="E8" s="201"/>
      <c r="F8" s="5" t="s">
        <v>630</v>
      </c>
      <c r="G8" s="5"/>
      <c r="H8" s="5"/>
      <c r="I8" s="5"/>
      <c r="J8" s="5"/>
      <c r="K8" s="5"/>
    </row>
    <row r="9" spans="1:21" x14ac:dyDescent="0.35">
      <c r="B9" s="335" t="s">
        <v>631</v>
      </c>
      <c r="D9" s="5"/>
      <c r="E9" s="5"/>
      <c r="F9" s="5"/>
      <c r="G9" s="5"/>
      <c r="H9" s="5"/>
      <c r="I9" s="5"/>
      <c r="J9" s="5"/>
      <c r="K9" s="5"/>
    </row>
    <row r="10" spans="1:21" x14ac:dyDescent="0.35">
      <c r="B10" s="957" t="s">
        <v>632</v>
      </c>
      <c r="C10" s="957"/>
      <c r="D10" s="957"/>
      <c r="E10" s="338" t="s">
        <v>633</v>
      </c>
      <c r="F10" s="964"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65"/>
      <c r="H10" s="965"/>
      <c r="I10" s="965"/>
      <c r="J10" s="965"/>
      <c r="K10" s="965"/>
      <c r="L10" s="965"/>
      <c r="M10" s="965"/>
      <c r="N10" s="965"/>
      <c r="O10" s="965"/>
      <c r="P10" s="965"/>
      <c r="Q10" s="965"/>
      <c r="R10" s="965"/>
      <c r="S10" s="965"/>
      <c r="T10" s="5"/>
      <c r="U10" s="5"/>
    </row>
    <row r="11" spans="1:21" ht="14.5" customHeight="1" x14ac:dyDescent="0.35">
      <c r="B11" s="337"/>
      <c r="C11" s="85"/>
      <c r="D11" s="163" t="str">
        <f>IF(E10="SI APLICA","¿El indicador no se reporta por limitaciones de información disponible? ","")</f>
        <v xml:space="preserve">¿El indicador no se reporta por limitaciones de información disponible? </v>
      </c>
      <c r="E11" s="339" t="s">
        <v>634</v>
      </c>
      <c r="F11" s="958"/>
      <c r="G11" s="959"/>
      <c r="H11" s="959"/>
      <c r="I11" s="959"/>
      <c r="J11" s="959"/>
      <c r="K11" s="959"/>
      <c r="L11" s="959"/>
      <c r="M11" s="959"/>
      <c r="N11" s="959"/>
      <c r="O11" s="959"/>
      <c r="P11" s="959"/>
      <c r="Q11" s="959"/>
      <c r="R11" s="959"/>
      <c r="S11" s="959"/>
    </row>
    <row r="12" spans="1:21" ht="34" customHeight="1" x14ac:dyDescent="0.35">
      <c r="B12" s="335"/>
      <c r="C12" s="85"/>
      <c r="D12" s="163" t="str">
        <f>IF(E11="SI SE REPORTA","¿Qué programas o proyectos del Plan de Acción están asociados al indicador? ","")</f>
        <v xml:space="preserve">¿Qué programas o proyectos del Plan de Acción están asociados al indicador? </v>
      </c>
      <c r="E12" s="960" t="s">
        <v>2107</v>
      </c>
      <c r="F12" s="960"/>
      <c r="G12" s="960"/>
      <c r="H12" s="960"/>
      <c r="I12" s="960"/>
      <c r="J12" s="960"/>
      <c r="K12" s="960"/>
      <c r="L12" s="960"/>
      <c r="M12" s="960"/>
      <c r="N12" s="960"/>
      <c r="O12" s="960"/>
      <c r="P12" s="960"/>
      <c r="Q12" s="960"/>
      <c r="R12" s="960"/>
    </row>
    <row r="13" spans="1:21" ht="22" customHeight="1" x14ac:dyDescent="0.35">
      <c r="B13" s="335"/>
      <c r="C13" s="85"/>
      <c r="D13" s="163" t="s">
        <v>635</v>
      </c>
      <c r="E13" s="961"/>
      <c r="F13" s="962"/>
      <c r="G13" s="962"/>
      <c r="H13" s="962"/>
      <c r="I13" s="962"/>
      <c r="J13" s="962"/>
      <c r="K13" s="962"/>
      <c r="L13" s="962"/>
      <c r="M13" s="962"/>
      <c r="N13" s="962"/>
      <c r="O13" s="962"/>
      <c r="P13" s="962"/>
      <c r="Q13" s="962"/>
      <c r="R13" s="963"/>
    </row>
    <row r="14" spans="1:21" ht="7" customHeight="1" thickBot="1" x14ac:dyDescent="0.4">
      <c r="B14" s="335"/>
      <c r="D14" s="5"/>
      <c r="E14" s="5"/>
      <c r="F14" s="5"/>
      <c r="G14" s="5"/>
      <c r="H14" s="5"/>
      <c r="I14" s="5"/>
      <c r="J14" s="5"/>
      <c r="K14" s="5"/>
    </row>
    <row r="15" spans="1:21" ht="15" thickBot="1" x14ac:dyDescent="0.4">
      <c r="B15" s="987" t="s">
        <v>636</v>
      </c>
      <c r="C15" s="86"/>
      <c r="D15" s="978" t="s">
        <v>637</v>
      </c>
      <c r="E15" s="979"/>
      <c r="F15" s="979"/>
      <c r="G15" s="979"/>
      <c r="H15" s="979"/>
      <c r="I15" s="980"/>
      <c r="J15" s="5"/>
      <c r="K15" s="5"/>
    </row>
    <row r="16" spans="1:21" ht="36.5" thickBot="1" x14ac:dyDescent="0.4">
      <c r="B16" s="988"/>
      <c r="C16" s="91"/>
      <c r="D16" s="43" t="s">
        <v>1298</v>
      </c>
      <c r="E16" s="516">
        <v>37</v>
      </c>
      <c r="F16" s="5"/>
      <c r="G16" s="5"/>
      <c r="H16" s="5"/>
      <c r="I16" s="21"/>
      <c r="J16" s="5"/>
      <c r="K16" s="5"/>
    </row>
    <row r="17" spans="2:11" ht="60.5" thickBot="1" x14ac:dyDescent="0.4">
      <c r="B17" s="988"/>
      <c r="C17" s="91"/>
      <c r="D17" s="40" t="s">
        <v>1299</v>
      </c>
      <c r="E17" s="516">
        <v>37</v>
      </c>
      <c r="F17" s="5"/>
      <c r="G17" s="5"/>
      <c r="H17" s="5"/>
      <c r="I17" s="21"/>
      <c r="J17" s="5"/>
      <c r="K17" s="5"/>
    </row>
    <row r="18" spans="2:11" ht="15" thickBot="1" x14ac:dyDescent="0.4">
      <c r="B18" s="988"/>
      <c r="C18" s="89"/>
      <c r="D18" s="993"/>
      <c r="E18" s="994"/>
      <c r="F18" s="994"/>
      <c r="G18" s="994"/>
      <c r="H18" s="994"/>
      <c r="I18" s="995"/>
      <c r="J18" s="5"/>
      <c r="K18" s="5"/>
    </row>
    <row r="19" spans="2:11" ht="15" thickBot="1" x14ac:dyDescent="0.4">
      <c r="B19" s="988"/>
      <c r="C19" s="91"/>
      <c r="D19" s="43" t="s">
        <v>763</v>
      </c>
      <c r="E19" s="523">
        <v>2024</v>
      </c>
      <c r="F19" s="523">
        <v>2025</v>
      </c>
      <c r="G19" s="523">
        <v>2026</v>
      </c>
      <c r="H19" s="523">
        <v>2027</v>
      </c>
      <c r="I19" s="38" t="s">
        <v>764</v>
      </c>
      <c r="J19" s="5"/>
      <c r="K19" s="5"/>
    </row>
    <row r="20" spans="2:11" ht="36.5" thickBot="1" x14ac:dyDescent="0.4">
      <c r="B20" s="988"/>
      <c r="C20" s="91"/>
      <c r="D20" s="40" t="s">
        <v>1300</v>
      </c>
      <c r="E20" s="516">
        <v>37</v>
      </c>
      <c r="F20" s="516"/>
      <c r="G20" s="516"/>
      <c r="H20" s="516"/>
      <c r="I20" s="42">
        <f>SUM(E20:H20)</f>
        <v>37</v>
      </c>
      <c r="J20" s="5"/>
      <c r="K20" s="5"/>
    </row>
    <row r="21" spans="2:11" ht="36.5" thickBot="1" x14ac:dyDescent="0.4">
      <c r="B21" s="988"/>
      <c r="C21" s="91"/>
      <c r="D21" s="40" t="s">
        <v>1301</v>
      </c>
      <c r="E21" s="516">
        <v>37</v>
      </c>
      <c r="F21" s="516"/>
      <c r="G21" s="516"/>
      <c r="H21" s="516"/>
      <c r="I21" s="42">
        <f>SUM(E21:H21)</f>
        <v>37</v>
      </c>
      <c r="J21" s="5"/>
      <c r="K21" s="5"/>
    </row>
    <row r="22" spans="2:11" ht="48.5" thickBot="1" x14ac:dyDescent="0.4">
      <c r="B22" s="989"/>
      <c r="C22" s="2"/>
      <c r="D22" s="40" t="s">
        <v>1302</v>
      </c>
      <c r="E22" s="134">
        <f>IFERROR(E21/E20,0)</f>
        <v>1</v>
      </c>
      <c r="F22" s="134">
        <f>IFERROR(F21/F20,0)</f>
        <v>0</v>
      </c>
      <c r="G22" s="134">
        <f>IFERROR(G21/G20,0)</f>
        <v>0</v>
      </c>
      <c r="H22" s="134">
        <f>IFERROR(H21/H20,0)</f>
        <v>0</v>
      </c>
      <c r="I22" s="134">
        <f>IFERROR(I21/I20,0)</f>
        <v>1</v>
      </c>
      <c r="J22" s="5"/>
      <c r="K22" s="5"/>
    </row>
    <row r="23" spans="2:11" ht="36" customHeight="1" thickBot="1" x14ac:dyDescent="0.4">
      <c r="B23" s="47" t="s">
        <v>671</v>
      </c>
      <c r="C23" s="90"/>
      <c r="D23" s="990" t="s">
        <v>1303</v>
      </c>
      <c r="E23" s="991"/>
      <c r="F23" s="991"/>
      <c r="G23" s="991"/>
      <c r="H23" s="991"/>
      <c r="I23" s="992"/>
      <c r="J23" s="5"/>
      <c r="K23" s="5"/>
    </row>
    <row r="24" spans="2:11" ht="36" customHeight="1" thickBot="1" x14ac:dyDescent="0.4">
      <c r="B24" s="47" t="s">
        <v>673</v>
      </c>
      <c r="C24" s="90"/>
      <c r="D24" s="990" t="s">
        <v>772</v>
      </c>
      <c r="E24" s="991"/>
      <c r="F24" s="991"/>
      <c r="G24" s="991"/>
      <c r="H24" s="991"/>
      <c r="I24" s="992"/>
      <c r="J24" s="5"/>
      <c r="K24" s="5"/>
    </row>
    <row r="25" spans="2:11" ht="15" thickBot="1" x14ac:dyDescent="0.4">
      <c r="B25" s="37"/>
      <c r="C25" s="85"/>
      <c r="D25" s="5"/>
      <c r="E25" s="5"/>
      <c r="F25" s="5"/>
      <c r="G25" s="5"/>
      <c r="H25" s="5"/>
      <c r="I25" s="5"/>
      <c r="J25" s="5"/>
      <c r="K25" s="5"/>
    </row>
    <row r="26" spans="2:11" ht="24" customHeight="1" thickBot="1" x14ac:dyDescent="0.4">
      <c r="B26" s="996" t="s">
        <v>675</v>
      </c>
      <c r="C26" s="997"/>
      <c r="D26" s="997"/>
      <c r="E26" s="998"/>
      <c r="F26" s="5"/>
      <c r="G26" s="5"/>
      <c r="H26" s="5"/>
      <c r="I26" s="5"/>
      <c r="J26" s="5"/>
      <c r="K26" s="5"/>
    </row>
    <row r="27" spans="2:11" ht="60.5" thickBot="1" x14ac:dyDescent="0.4">
      <c r="B27" s="987">
        <v>1</v>
      </c>
      <c r="C27" s="91"/>
      <c r="D27" s="48" t="s">
        <v>676</v>
      </c>
      <c r="E27" s="29" t="s">
        <v>520</v>
      </c>
      <c r="F27" s="5"/>
      <c r="G27" s="5"/>
      <c r="H27" s="5"/>
      <c r="I27" s="5"/>
      <c r="J27" s="5"/>
      <c r="K27" s="5"/>
    </row>
    <row r="28" spans="2:11" ht="48.5" thickBot="1" x14ac:dyDescent="0.4">
      <c r="B28" s="988"/>
      <c r="C28" s="91"/>
      <c r="D28" s="40" t="s">
        <v>525</v>
      </c>
      <c r="E28" s="29" t="s">
        <v>1943</v>
      </c>
      <c r="F28" s="5"/>
      <c r="G28" s="5"/>
      <c r="H28" s="5"/>
      <c r="I28" s="5"/>
      <c r="J28" s="5"/>
      <c r="K28" s="5"/>
    </row>
    <row r="29" spans="2:11" ht="24.5" thickBot="1" x14ac:dyDescent="0.4">
      <c r="B29" s="988"/>
      <c r="C29" s="91"/>
      <c r="D29" s="40" t="s">
        <v>677</v>
      </c>
      <c r="E29" s="29" t="s">
        <v>2103</v>
      </c>
      <c r="F29" s="5"/>
      <c r="G29" s="5"/>
      <c r="H29" s="5"/>
      <c r="I29" s="5"/>
      <c r="J29" s="5"/>
      <c r="K29" s="5"/>
    </row>
    <row r="30" spans="2:11" ht="24.5" thickBot="1" x14ac:dyDescent="0.4">
      <c r="B30" s="988"/>
      <c r="C30" s="91"/>
      <c r="D30" s="40" t="s">
        <v>527</v>
      </c>
      <c r="E30" s="29" t="s">
        <v>2104</v>
      </c>
      <c r="F30" s="5"/>
      <c r="G30" s="5"/>
      <c r="H30" s="5"/>
      <c r="I30" s="5"/>
      <c r="J30" s="5"/>
      <c r="K30" s="5"/>
    </row>
    <row r="31" spans="2:11" ht="24.5" thickBot="1" x14ac:dyDescent="0.4">
      <c r="B31" s="988"/>
      <c r="C31" s="91"/>
      <c r="D31" s="40" t="s">
        <v>529</v>
      </c>
      <c r="E31" s="29" t="s">
        <v>2105</v>
      </c>
      <c r="F31" s="5"/>
      <c r="G31" s="5"/>
      <c r="H31" s="5"/>
      <c r="I31" s="5"/>
      <c r="J31" s="5"/>
      <c r="K31" s="5"/>
    </row>
    <row r="32" spans="2:11" ht="15" thickBot="1" x14ac:dyDescent="0.4">
      <c r="B32" s="988"/>
      <c r="C32" s="91"/>
      <c r="D32" s="40" t="s">
        <v>531</v>
      </c>
      <c r="E32" s="29">
        <v>3183489557</v>
      </c>
      <c r="F32" s="5"/>
      <c r="G32" s="5"/>
      <c r="H32" s="5"/>
      <c r="I32" s="5"/>
      <c r="J32" s="5"/>
      <c r="K32" s="5"/>
    </row>
    <row r="33" spans="2:11" ht="24.5" thickBot="1" x14ac:dyDescent="0.4">
      <c r="B33" s="989"/>
      <c r="C33" s="2"/>
      <c r="D33" s="40" t="s">
        <v>678</v>
      </c>
      <c r="E33" s="29" t="s">
        <v>2106</v>
      </c>
      <c r="F33" s="5"/>
      <c r="G33" s="5"/>
      <c r="H33" s="5"/>
      <c r="I33" s="5"/>
      <c r="J33" s="5"/>
      <c r="K33" s="5"/>
    </row>
    <row r="34" spans="2:11" ht="15" thickBot="1" x14ac:dyDescent="0.4">
      <c r="B34" s="1"/>
      <c r="C34" s="73"/>
      <c r="D34" s="5"/>
      <c r="E34" s="5"/>
      <c r="F34" s="5"/>
      <c r="G34" s="5"/>
      <c r="H34" s="5"/>
      <c r="I34" s="5"/>
      <c r="J34" s="5"/>
      <c r="K34" s="5"/>
    </row>
    <row r="35" spans="2:11" ht="15" thickBot="1" x14ac:dyDescent="0.4">
      <c r="B35" s="996" t="s">
        <v>679</v>
      </c>
      <c r="C35" s="997"/>
      <c r="D35" s="997"/>
      <c r="E35" s="998"/>
      <c r="F35" s="5"/>
      <c r="G35" s="5"/>
      <c r="H35" s="5"/>
      <c r="I35" s="5"/>
      <c r="J35" s="5"/>
      <c r="K35" s="5"/>
    </row>
    <row r="36" spans="2:11" ht="15" thickBot="1" x14ac:dyDescent="0.4">
      <c r="B36" s="987">
        <v>1</v>
      </c>
      <c r="C36" s="91"/>
      <c r="D36" s="48" t="s">
        <v>676</v>
      </c>
      <c r="E36" s="207" t="s">
        <v>680</v>
      </c>
      <c r="F36" s="5"/>
      <c r="G36" s="5"/>
      <c r="H36" s="5"/>
      <c r="I36" s="5"/>
      <c r="J36" s="5"/>
      <c r="K36" s="5"/>
    </row>
    <row r="37" spans="2:11" ht="15" thickBot="1" x14ac:dyDescent="0.4">
      <c r="B37" s="988"/>
      <c r="C37" s="91"/>
      <c r="D37" s="40" t="s">
        <v>525</v>
      </c>
      <c r="E37" s="207" t="s">
        <v>773</v>
      </c>
      <c r="F37" s="5"/>
      <c r="G37" s="5"/>
      <c r="H37" s="5"/>
      <c r="I37" s="5"/>
      <c r="J37" s="5"/>
      <c r="K37" s="5"/>
    </row>
    <row r="38" spans="2:11" ht="15" thickBot="1" x14ac:dyDescent="0.4">
      <c r="B38" s="988"/>
      <c r="C38" s="91"/>
      <c r="D38" s="40" t="s">
        <v>677</v>
      </c>
      <c r="E38" s="227"/>
      <c r="F38" s="5"/>
      <c r="G38" s="5"/>
      <c r="H38" s="5"/>
      <c r="I38" s="5"/>
      <c r="J38" s="5"/>
      <c r="K38" s="5"/>
    </row>
    <row r="39" spans="2:11" ht="15" thickBot="1" x14ac:dyDescent="0.4">
      <c r="B39" s="988"/>
      <c r="C39" s="91"/>
      <c r="D39" s="40" t="s">
        <v>527</v>
      </c>
      <c r="E39" s="227"/>
      <c r="F39" s="5"/>
      <c r="G39" s="5"/>
      <c r="H39" s="5"/>
      <c r="I39" s="5"/>
      <c r="J39" s="5"/>
      <c r="K39" s="5"/>
    </row>
    <row r="40" spans="2:11" ht="15" thickBot="1" x14ac:dyDescent="0.4">
      <c r="B40" s="988"/>
      <c r="C40" s="91"/>
      <c r="D40" s="40" t="s">
        <v>529</v>
      </c>
      <c r="E40" s="227"/>
      <c r="F40" s="5"/>
      <c r="G40" s="5"/>
      <c r="H40" s="5"/>
      <c r="I40" s="5"/>
      <c r="J40" s="5"/>
      <c r="K40" s="5"/>
    </row>
    <row r="41" spans="2:11" ht="15" thickBot="1" x14ac:dyDescent="0.4">
      <c r="B41" s="988"/>
      <c r="C41" s="91"/>
      <c r="D41" s="40" t="s">
        <v>531</v>
      </c>
      <c r="E41" s="227"/>
      <c r="F41" s="5"/>
      <c r="G41" s="5"/>
      <c r="H41" s="5"/>
      <c r="I41" s="5"/>
      <c r="J41" s="5"/>
      <c r="K41" s="5"/>
    </row>
    <row r="42" spans="2:11" ht="15" thickBot="1" x14ac:dyDescent="0.4">
      <c r="B42" s="989"/>
      <c r="C42" s="2"/>
      <c r="D42" s="40" t="s">
        <v>678</v>
      </c>
      <c r="E42" s="227"/>
      <c r="F42" s="5"/>
      <c r="G42" s="5"/>
      <c r="H42" s="5"/>
      <c r="I42" s="5"/>
      <c r="J42" s="5"/>
      <c r="K42" s="5"/>
    </row>
    <row r="43" spans="2:11" ht="15" thickBot="1" x14ac:dyDescent="0.4">
      <c r="B43" s="37"/>
      <c r="C43" s="85"/>
      <c r="D43" s="5"/>
      <c r="E43" s="5"/>
      <c r="F43" s="5"/>
      <c r="G43" s="5"/>
      <c r="H43" s="5"/>
      <c r="I43" s="5"/>
      <c r="J43" s="5"/>
      <c r="K43" s="5"/>
    </row>
    <row r="44" spans="2:11" ht="15" customHeight="1" thickBot="1" x14ac:dyDescent="0.4">
      <c r="B44" s="116" t="s">
        <v>682</v>
      </c>
      <c r="C44" s="117"/>
      <c r="D44" s="117"/>
      <c r="E44" s="118"/>
      <c r="G44" s="5"/>
      <c r="H44" s="5"/>
      <c r="I44" s="5"/>
      <c r="J44" s="5"/>
      <c r="K44" s="5"/>
    </row>
    <row r="45" spans="2:11" ht="24.5" thickBot="1" x14ac:dyDescent="0.4">
      <c r="B45" s="47" t="s">
        <v>683</v>
      </c>
      <c r="C45" s="40" t="s">
        <v>684</v>
      </c>
      <c r="D45" s="40" t="s">
        <v>685</v>
      </c>
      <c r="E45" s="40" t="s">
        <v>686</v>
      </c>
      <c r="F45" s="5"/>
      <c r="G45" s="5"/>
      <c r="H45" s="5"/>
      <c r="I45" s="5"/>
      <c r="J45" s="5"/>
    </row>
    <row r="46" spans="2:11" ht="60.5" thickBot="1" x14ac:dyDescent="0.4">
      <c r="B46" s="49">
        <v>42401</v>
      </c>
      <c r="C46" s="40">
        <v>0.01</v>
      </c>
      <c r="D46" s="50" t="s">
        <v>1304</v>
      </c>
      <c r="E46" s="40"/>
      <c r="F46" s="5"/>
      <c r="G46" s="5"/>
      <c r="H46" s="5"/>
      <c r="I46" s="5"/>
      <c r="J46" s="5"/>
    </row>
    <row r="47" spans="2:11" ht="15" thickBot="1" x14ac:dyDescent="0.4">
      <c r="B47" s="3"/>
      <c r="C47" s="92"/>
      <c r="D47" s="5"/>
      <c r="E47" s="5"/>
      <c r="F47" s="5"/>
      <c r="G47" s="5"/>
      <c r="H47" s="5"/>
      <c r="I47" s="5"/>
      <c r="J47" s="5"/>
      <c r="K47" s="5"/>
    </row>
    <row r="48" spans="2:11" ht="15" thickBot="1" x14ac:dyDescent="0.4">
      <c r="B48" s="126" t="s">
        <v>593</v>
      </c>
      <c r="C48" s="93"/>
      <c r="D48" s="5"/>
      <c r="E48" s="5"/>
      <c r="F48" s="5"/>
      <c r="G48" s="5"/>
      <c r="H48" s="5"/>
      <c r="I48" s="5"/>
      <c r="J48" s="5"/>
      <c r="K48" s="5"/>
    </row>
    <row r="49" spans="2:11" x14ac:dyDescent="0.35">
      <c r="B49" s="1118"/>
      <c r="C49" s="1119"/>
      <c r="D49" s="1119"/>
      <c r="E49" s="1120"/>
      <c r="F49" s="5"/>
      <c r="G49" s="5"/>
      <c r="H49" s="5"/>
      <c r="I49" s="5"/>
      <c r="J49" s="5"/>
      <c r="K49" s="5"/>
    </row>
    <row r="50" spans="2:11" ht="15" thickBot="1" x14ac:dyDescent="0.4">
      <c r="B50" s="1121"/>
      <c r="C50" s="1122"/>
      <c r="D50" s="1122"/>
      <c r="E50" s="1123"/>
      <c r="F50" s="5"/>
      <c r="G50" s="5"/>
      <c r="H50" s="5"/>
      <c r="I50" s="5"/>
      <c r="J50" s="5"/>
      <c r="K50" s="5"/>
    </row>
    <row r="51" spans="2:11" ht="15" thickBot="1" x14ac:dyDescent="0.4">
      <c r="B51" s="5"/>
      <c r="D51" s="5"/>
      <c r="E51" s="5"/>
      <c r="F51" s="5"/>
      <c r="G51" s="5"/>
      <c r="H51" s="5"/>
      <c r="I51" s="5"/>
      <c r="J51" s="5"/>
      <c r="K51" s="5"/>
    </row>
    <row r="52" spans="2:11" ht="24.5" thickBot="1" x14ac:dyDescent="0.4">
      <c r="B52" s="51" t="s">
        <v>688</v>
      </c>
      <c r="C52" s="94"/>
      <c r="D52" s="5"/>
      <c r="E52" s="5"/>
      <c r="F52" s="5"/>
      <c r="G52" s="5"/>
      <c r="H52" s="5"/>
      <c r="I52" s="5"/>
      <c r="J52" s="5"/>
      <c r="K52" s="5"/>
    </row>
    <row r="53" spans="2:11" ht="15" thickBot="1" x14ac:dyDescent="0.4">
      <c r="B53" s="1"/>
      <c r="C53" s="73"/>
      <c r="D53" s="5"/>
      <c r="E53" s="5"/>
      <c r="F53" s="5"/>
      <c r="G53" s="5"/>
      <c r="H53" s="5"/>
      <c r="I53" s="5"/>
      <c r="J53" s="5"/>
      <c r="K53" s="5"/>
    </row>
    <row r="54" spans="2:11" ht="72.5" thickBot="1" x14ac:dyDescent="0.4">
      <c r="B54" s="52" t="s">
        <v>689</v>
      </c>
      <c r="C54" s="95"/>
      <c r="D54" s="43" t="s">
        <v>1305</v>
      </c>
      <c r="E54" s="5"/>
      <c r="F54" s="5"/>
      <c r="G54" s="5"/>
      <c r="H54" s="5"/>
      <c r="I54" s="5"/>
      <c r="J54" s="5"/>
      <c r="K54" s="5"/>
    </row>
    <row r="55" spans="2:11" x14ac:dyDescent="0.35">
      <c r="B55" s="987" t="s">
        <v>691</v>
      </c>
      <c r="C55" s="91"/>
      <c r="D55" s="53" t="s">
        <v>692</v>
      </c>
      <c r="E55" s="5"/>
      <c r="F55" s="5"/>
      <c r="G55" s="5"/>
      <c r="H55" s="5"/>
      <c r="I55" s="5"/>
      <c r="J55" s="5"/>
      <c r="K55" s="5"/>
    </row>
    <row r="56" spans="2:11" ht="72" x14ac:dyDescent="0.35">
      <c r="B56" s="988"/>
      <c r="C56" s="91"/>
      <c r="D56" s="46" t="s">
        <v>1306</v>
      </c>
      <c r="E56" s="5"/>
      <c r="F56" s="5"/>
      <c r="G56" s="5"/>
      <c r="H56" s="5"/>
      <c r="I56" s="5"/>
      <c r="J56" s="5"/>
      <c r="K56" s="5"/>
    </row>
    <row r="57" spans="2:11" x14ac:dyDescent="0.35">
      <c r="B57" s="988"/>
      <c r="C57" s="91"/>
      <c r="D57" s="53" t="s">
        <v>777</v>
      </c>
      <c r="E57" s="5"/>
      <c r="F57" s="5"/>
      <c r="G57" s="5"/>
      <c r="H57" s="5"/>
      <c r="I57" s="5"/>
      <c r="J57" s="5"/>
      <c r="K57" s="5"/>
    </row>
    <row r="58" spans="2:11" x14ac:dyDescent="0.35">
      <c r="B58" s="988"/>
      <c r="C58" s="91"/>
      <c r="D58" s="46" t="s">
        <v>696</v>
      </c>
      <c r="E58" s="5"/>
      <c r="F58" s="5"/>
      <c r="G58" s="5"/>
      <c r="H58" s="5"/>
      <c r="I58" s="5"/>
      <c r="J58" s="5"/>
      <c r="K58" s="5"/>
    </row>
    <row r="59" spans="2:11" ht="36" x14ac:dyDescent="0.35">
      <c r="B59" s="988"/>
      <c r="C59" s="91"/>
      <c r="D59" s="46" t="s">
        <v>1307</v>
      </c>
      <c r="E59" s="5"/>
      <c r="F59" s="5"/>
      <c r="G59" s="5"/>
      <c r="H59" s="5"/>
      <c r="I59" s="5"/>
      <c r="J59" s="5"/>
      <c r="K59" s="5"/>
    </row>
    <row r="60" spans="2:11" ht="24" x14ac:dyDescent="0.35">
      <c r="B60" s="988"/>
      <c r="C60" s="91"/>
      <c r="D60" s="46" t="s">
        <v>1308</v>
      </c>
      <c r="E60" s="5"/>
      <c r="F60" s="5"/>
      <c r="G60" s="5"/>
      <c r="H60" s="5"/>
      <c r="I60" s="5"/>
      <c r="J60" s="5"/>
      <c r="K60" s="5"/>
    </row>
    <row r="61" spans="2:11" x14ac:dyDescent="0.35">
      <c r="B61" s="988"/>
      <c r="C61" s="91"/>
      <c r="D61" s="46" t="s">
        <v>1309</v>
      </c>
      <c r="E61" s="5"/>
      <c r="F61" s="5"/>
      <c r="G61" s="5"/>
      <c r="H61" s="5"/>
      <c r="I61" s="5"/>
      <c r="J61" s="5"/>
      <c r="K61" s="5"/>
    </row>
    <row r="62" spans="2:11" x14ac:dyDescent="0.35">
      <c r="B62" s="988"/>
      <c r="C62" s="91"/>
      <c r="D62" s="53" t="s">
        <v>784</v>
      </c>
      <c r="E62" s="5"/>
      <c r="F62" s="5"/>
      <c r="G62" s="5"/>
      <c r="H62" s="5"/>
      <c r="I62" s="5"/>
      <c r="J62" s="5"/>
      <c r="K62" s="5"/>
    </row>
    <row r="63" spans="2:11" ht="48.5" thickBot="1" x14ac:dyDescent="0.4">
      <c r="B63" s="989"/>
      <c r="C63" s="2"/>
      <c r="D63" s="40" t="s">
        <v>1310</v>
      </c>
      <c r="E63" s="5"/>
      <c r="F63" s="5"/>
      <c r="G63" s="5"/>
      <c r="H63" s="5"/>
      <c r="I63" s="5"/>
      <c r="J63" s="5"/>
      <c r="K63" s="5"/>
    </row>
    <row r="64" spans="2:11" ht="24.5" thickBot="1" x14ac:dyDescent="0.4">
      <c r="B64" s="47" t="s">
        <v>704</v>
      </c>
      <c r="C64" s="2"/>
      <c r="D64" s="40"/>
      <c r="E64" s="5"/>
      <c r="F64" s="5"/>
      <c r="G64" s="5"/>
      <c r="H64" s="5"/>
      <c r="I64" s="5"/>
      <c r="J64" s="5"/>
      <c r="K64" s="5"/>
    </row>
    <row r="65" spans="2:11" ht="216" x14ac:dyDescent="0.35">
      <c r="B65" s="987" t="s">
        <v>705</v>
      </c>
      <c r="C65" s="91"/>
      <c r="D65" s="46" t="s">
        <v>1311</v>
      </c>
      <c r="E65" s="5"/>
      <c r="F65" s="5"/>
      <c r="G65" s="5"/>
      <c r="H65" s="5"/>
      <c r="I65" s="5"/>
      <c r="J65" s="5"/>
      <c r="K65" s="5"/>
    </row>
    <row r="66" spans="2:11" ht="108" x14ac:dyDescent="0.35">
      <c r="B66" s="988"/>
      <c r="C66" s="91"/>
      <c r="D66" s="46" t="s">
        <v>1312</v>
      </c>
      <c r="E66" s="5"/>
      <c r="F66" s="5"/>
      <c r="G66" s="5"/>
      <c r="H66" s="5"/>
      <c r="I66" s="5"/>
      <c r="J66" s="5"/>
      <c r="K66" s="5"/>
    </row>
    <row r="67" spans="2:11" ht="60.5" thickBot="1" x14ac:dyDescent="0.4">
      <c r="B67" s="989"/>
      <c r="C67" s="2"/>
      <c r="D67" s="40" t="s">
        <v>1313</v>
      </c>
      <c r="E67" s="5"/>
      <c r="F67" s="5"/>
      <c r="G67" s="5"/>
      <c r="H67" s="5"/>
      <c r="I67" s="5"/>
      <c r="J67" s="5"/>
      <c r="K67" s="5"/>
    </row>
    <row r="68" spans="2:11" x14ac:dyDescent="0.35">
      <c r="B68" s="987" t="s">
        <v>722</v>
      </c>
      <c r="C68" s="91"/>
      <c r="D68" s="46"/>
      <c r="E68" s="5"/>
      <c r="F68" s="5"/>
      <c r="G68" s="5"/>
      <c r="H68" s="5"/>
      <c r="I68" s="5"/>
      <c r="J68" s="5"/>
      <c r="K68" s="5"/>
    </row>
    <row r="69" spans="2:11" x14ac:dyDescent="0.35">
      <c r="B69" s="988"/>
      <c r="C69" s="91"/>
      <c r="D69" s="16"/>
      <c r="E69" s="5"/>
      <c r="F69" s="5"/>
      <c r="G69" s="5"/>
      <c r="H69" s="5"/>
      <c r="I69" s="5"/>
      <c r="J69" s="5"/>
      <c r="K69" s="5"/>
    </row>
    <row r="70" spans="2:11" x14ac:dyDescent="0.35">
      <c r="B70" s="988"/>
      <c r="C70" s="91"/>
      <c r="D70" s="46" t="s">
        <v>723</v>
      </c>
      <c r="E70" s="5"/>
      <c r="F70" s="5"/>
      <c r="G70" s="5"/>
      <c r="H70" s="5"/>
      <c r="I70" s="5"/>
      <c r="J70" s="5"/>
      <c r="K70" s="5"/>
    </row>
    <row r="71" spans="2:11" ht="49" x14ac:dyDescent="0.35">
      <c r="B71" s="988"/>
      <c r="C71" s="91"/>
      <c r="D71" s="46" t="s">
        <v>1314</v>
      </c>
      <c r="E71" s="5"/>
      <c r="F71" s="5"/>
      <c r="G71" s="5"/>
      <c r="H71" s="5"/>
      <c r="I71" s="5"/>
      <c r="J71" s="5"/>
      <c r="K71" s="5"/>
    </row>
    <row r="72" spans="2:11" ht="37" x14ac:dyDescent="0.35">
      <c r="B72" s="988"/>
      <c r="C72" s="91"/>
      <c r="D72" s="46" t="s">
        <v>1315</v>
      </c>
      <c r="E72" s="5"/>
      <c r="F72" s="5"/>
      <c r="G72" s="5"/>
      <c r="H72" s="5"/>
      <c r="I72" s="5"/>
      <c r="J72" s="5"/>
      <c r="K72" s="5"/>
    </row>
    <row r="73" spans="2:11" ht="37" x14ac:dyDescent="0.35">
      <c r="B73" s="988"/>
      <c r="C73" s="91"/>
      <c r="D73" s="46" t="s">
        <v>1316</v>
      </c>
      <c r="E73" s="5"/>
      <c r="F73" s="5"/>
      <c r="G73" s="5"/>
      <c r="H73" s="5"/>
      <c r="I73" s="5"/>
      <c r="J73" s="5"/>
      <c r="K73" s="5"/>
    </row>
    <row r="74" spans="2:11" ht="60.5" thickBot="1" x14ac:dyDescent="0.4">
      <c r="B74" s="989"/>
      <c r="C74" s="2"/>
      <c r="D74" s="40" t="s">
        <v>1317</v>
      </c>
      <c r="E74" s="5"/>
      <c r="F74" s="5"/>
      <c r="G74" s="5"/>
      <c r="H74" s="5"/>
      <c r="I74" s="5"/>
      <c r="J74" s="5"/>
      <c r="K74" s="5"/>
    </row>
    <row r="75" spans="2:11" x14ac:dyDescent="0.35">
      <c r="B75" s="5"/>
      <c r="D75" s="5"/>
      <c r="E75" s="5"/>
      <c r="F75" s="5"/>
      <c r="G75" s="5"/>
      <c r="H75" s="5"/>
      <c r="I75" s="5"/>
      <c r="J75" s="5"/>
      <c r="K75" s="5"/>
    </row>
    <row r="76" spans="2:11" x14ac:dyDescent="0.35">
      <c r="B76" s="5"/>
      <c r="D76" s="5"/>
      <c r="E76" s="5"/>
      <c r="F76" s="5"/>
      <c r="G76" s="5"/>
      <c r="H76" s="5"/>
      <c r="I76" s="5"/>
      <c r="J76" s="5"/>
      <c r="K76" s="5"/>
    </row>
    <row r="77" spans="2:11" x14ac:dyDescent="0.35">
      <c r="B77" s="5"/>
      <c r="D77" s="5"/>
      <c r="E77" s="5"/>
      <c r="F77" s="5"/>
      <c r="G77" s="5"/>
      <c r="H77" s="5"/>
      <c r="I77" s="5"/>
      <c r="J77" s="5"/>
      <c r="K77" s="5"/>
    </row>
    <row r="78" spans="2:11" x14ac:dyDescent="0.35">
      <c r="B78" s="5"/>
      <c r="D78" s="5"/>
      <c r="E78" s="5"/>
      <c r="F78" s="5"/>
      <c r="G78" s="5"/>
      <c r="H78" s="5"/>
      <c r="I78" s="5"/>
      <c r="J78" s="5"/>
      <c r="K78" s="5"/>
    </row>
    <row r="79" spans="2:11" x14ac:dyDescent="0.35">
      <c r="B79" s="5"/>
      <c r="D79" s="5"/>
      <c r="E79" s="5"/>
      <c r="F79" s="5"/>
      <c r="G79" s="5"/>
      <c r="H79" s="5"/>
      <c r="I79" s="5"/>
      <c r="J79" s="5"/>
      <c r="K79" s="5"/>
    </row>
    <row r="80" spans="2:11" x14ac:dyDescent="0.35">
      <c r="B80" s="5"/>
      <c r="D80" s="5"/>
      <c r="E80" s="5"/>
      <c r="F80" s="5"/>
      <c r="G80" s="5"/>
      <c r="H80" s="5"/>
      <c r="I80" s="5"/>
      <c r="J80" s="5"/>
      <c r="K80" s="5"/>
    </row>
    <row r="81" spans="2:11" x14ac:dyDescent="0.35">
      <c r="B81" s="5"/>
      <c r="D81" s="5"/>
      <c r="E81" s="5"/>
      <c r="F81" s="5"/>
      <c r="G81" s="5"/>
      <c r="H81" s="5"/>
      <c r="I81" s="5"/>
      <c r="J81" s="5"/>
      <c r="K81" s="5"/>
    </row>
    <row r="82" spans="2:11" x14ac:dyDescent="0.35">
      <c r="B82" s="5"/>
      <c r="D82" s="5"/>
      <c r="E82" s="5"/>
      <c r="F82" s="5"/>
      <c r="G82" s="5"/>
      <c r="H82" s="5"/>
      <c r="I82" s="5"/>
      <c r="J82" s="5"/>
      <c r="K82" s="5"/>
    </row>
    <row r="83" spans="2:11" x14ac:dyDescent="0.35">
      <c r="B83" s="5"/>
      <c r="D83" s="5"/>
      <c r="E83" s="5"/>
      <c r="F83" s="5"/>
      <c r="G83" s="5"/>
      <c r="H83" s="5"/>
      <c r="I83" s="5"/>
      <c r="J83" s="5"/>
      <c r="K83" s="5"/>
    </row>
    <row r="84" spans="2:11" x14ac:dyDescent="0.35">
      <c r="B84" s="5"/>
      <c r="D84" s="5"/>
      <c r="E84" s="5"/>
      <c r="F84" s="5"/>
      <c r="G84" s="5"/>
      <c r="H84" s="5"/>
      <c r="I84" s="5"/>
      <c r="J84" s="5"/>
      <c r="K84" s="5"/>
    </row>
    <row r="85" spans="2:11" x14ac:dyDescent="0.35">
      <c r="B85" s="5"/>
      <c r="D85" s="5"/>
      <c r="E85" s="5"/>
      <c r="F85" s="5"/>
      <c r="G85" s="5"/>
      <c r="H85" s="5"/>
      <c r="I85" s="5"/>
      <c r="J85" s="5"/>
      <c r="K85" s="5"/>
    </row>
    <row r="86" spans="2:11" x14ac:dyDescent="0.35">
      <c r="B86" s="5"/>
      <c r="D86" s="5"/>
      <c r="E86" s="5"/>
      <c r="F86" s="5"/>
      <c r="G86" s="5"/>
      <c r="H86" s="5"/>
      <c r="I86" s="5"/>
      <c r="J86" s="5"/>
      <c r="K86" s="5"/>
    </row>
    <row r="87" spans="2:11" x14ac:dyDescent="0.35">
      <c r="B87" s="5"/>
      <c r="D87" s="5"/>
      <c r="E87" s="5"/>
      <c r="F87" s="5"/>
      <c r="G87" s="5"/>
      <c r="H87" s="5"/>
      <c r="I87" s="5"/>
      <c r="J87" s="5"/>
      <c r="K87" s="5"/>
    </row>
    <row r="88" spans="2:11" x14ac:dyDescent="0.35">
      <c r="B88" s="5"/>
      <c r="D88" s="5"/>
      <c r="E88" s="5"/>
      <c r="F88" s="5"/>
      <c r="G88" s="5"/>
      <c r="H88" s="5"/>
      <c r="I88" s="5"/>
      <c r="J88" s="5"/>
      <c r="K88" s="5"/>
    </row>
    <row r="89" spans="2:11" x14ac:dyDescent="0.35">
      <c r="B89" s="5"/>
      <c r="D89" s="5"/>
      <c r="E89" s="5"/>
      <c r="F89" s="5"/>
      <c r="G89" s="5"/>
      <c r="H89" s="5"/>
      <c r="I89" s="5"/>
      <c r="J89" s="5"/>
      <c r="K89" s="5"/>
    </row>
    <row r="90" spans="2:11" x14ac:dyDescent="0.35">
      <c r="B90" s="5"/>
      <c r="D90" s="5"/>
      <c r="E90" s="5"/>
      <c r="F90" s="5"/>
      <c r="G90" s="5"/>
      <c r="H90" s="5"/>
      <c r="I90" s="5"/>
      <c r="J90" s="5"/>
      <c r="K90" s="5"/>
    </row>
    <row r="91" spans="2:11" x14ac:dyDescent="0.35">
      <c r="B91" s="5"/>
      <c r="D91" s="5"/>
      <c r="E91" s="5"/>
      <c r="F91" s="5"/>
      <c r="G91" s="5"/>
      <c r="H91" s="5"/>
      <c r="I91" s="5"/>
      <c r="J91" s="5"/>
      <c r="K91" s="5"/>
    </row>
    <row r="92" spans="2:11" x14ac:dyDescent="0.35">
      <c r="B92" s="5"/>
      <c r="D92" s="5"/>
      <c r="E92" s="5"/>
      <c r="F92" s="5"/>
      <c r="G92" s="5"/>
      <c r="H92" s="5"/>
      <c r="I92" s="5"/>
      <c r="J92" s="5"/>
      <c r="K92" s="5"/>
    </row>
    <row r="93" spans="2:11" x14ac:dyDescent="0.35">
      <c r="B93" s="5"/>
      <c r="D93" s="5"/>
      <c r="E93" s="5"/>
      <c r="F93" s="5"/>
      <c r="G93" s="5"/>
      <c r="H93" s="5"/>
      <c r="I93" s="5"/>
      <c r="J93" s="5"/>
      <c r="K93" s="5"/>
    </row>
    <row r="94" spans="2:11" x14ac:dyDescent="0.35">
      <c r="B94" s="5"/>
      <c r="D94" s="5"/>
      <c r="E94" s="5"/>
      <c r="F94" s="5"/>
      <c r="G94" s="5"/>
      <c r="H94" s="5"/>
      <c r="I94" s="5"/>
      <c r="J94" s="5"/>
      <c r="K94" s="5"/>
    </row>
    <row r="95" spans="2:11" x14ac:dyDescent="0.35">
      <c r="B95" s="5"/>
      <c r="D95" s="5"/>
      <c r="E95" s="5"/>
      <c r="F95" s="5"/>
      <c r="G95" s="5"/>
      <c r="H95" s="5"/>
      <c r="I95" s="5"/>
      <c r="J95" s="5"/>
      <c r="K95" s="5"/>
    </row>
    <row r="96" spans="2:11" x14ac:dyDescent="0.35">
      <c r="B96" s="5"/>
      <c r="D96" s="5"/>
      <c r="E96" s="5"/>
      <c r="F96" s="5"/>
      <c r="G96" s="5"/>
      <c r="H96" s="5"/>
      <c r="I96" s="5"/>
      <c r="J96" s="5"/>
      <c r="K96" s="5"/>
    </row>
    <row r="97" spans="2:11" x14ac:dyDescent="0.35">
      <c r="B97" s="5"/>
      <c r="D97" s="5"/>
      <c r="E97" s="5"/>
      <c r="F97" s="5"/>
      <c r="G97" s="5"/>
      <c r="H97" s="5"/>
      <c r="I97" s="5"/>
      <c r="J97" s="5"/>
      <c r="K97" s="5"/>
    </row>
    <row r="98" spans="2:11" x14ac:dyDescent="0.35">
      <c r="B98" s="5"/>
      <c r="D98" s="5"/>
      <c r="E98" s="5"/>
      <c r="F98" s="5"/>
      <c r="G98" s="5"/>
      <c r="H98" s="5"/>
      <c r="I98" s="5"/>
      <c r="J98" s="5"/>
      <c r="K98" s="5"/>
    </row>
    <row r="99" spans="2:11" x14ac:dyDescent="0.35">
      <c r="B99" s="5"/>
      <c r="D99" s="5"/>
      <c r="E99" s="5"/>
      <c r="F99" s="5"/>
      <c r="G99" s="5"/>
      <c r="H99" s="5"/>
      <c r="I99" s="5"/>
      <c r="J99" s="5"/>
      <c r="K99" s="5"/>
    </row>
    <row r="100" spans="2:11" x14ac:dyDescent="0.35">
      <c r="B100" s="5"/>
      <c r="D100" s="5"/>
      <c r="E100" s="5"/>
      <c r="F100" s="5"/>
      <c r="G100" s="5"/>
      <c r="H100" s="5"/>
      <c r="I100" s="5"/>
      <c r="J100" s="5"/>
      <c r="K100" s="5"/>
    </row>
    <row r="101" spans="2:11" x14ac:dyDescent="0.35">
      <c r="B101" s="5"/>
      <c r="D101" s="5"/>
      <c r="E101" s="5"/>
      <c r="F101" s="5"/>
      <c r="G101" s="5"/>
      <c r="H101" s="5"/>
      <c r="I101" s="5"/>
      <c r="J101" s="5"/>
      <c r="K101" s="5"/>
    </row>
    <row r="102" spans="2:11" x14ac:dyDescent="0.35">
      <c r="B102" s="5"/>
      <c r="D102" s="5"/>
      <c r="E102" s="5"/>
      <c r="F102" s="5"/>
      <c r="G102" s="5"/>
      <c r="H102" s="5"/>
      <c r="I102" s="5"/>
      <c r="J102" s="5"/>
      <c r="K102" s="5"/>
    </row>
    <row r="103" spans="2:11" x14ac:dyDescent="0.35">
      <c r="B103" s="5"/>
      <c r="D103" s="5"/>
      <c r="E103" s="5"/>
      <c r="F103" s="5"/>
      <c r="G103" s="5"/>
      <c r="H103" s="5"/>
      <c r="I103" s="5"/>
      <c r="J103" s="5"/>
      <c r="K103" s="5"/>
    </row>
    <row r="104" spans="2:11" x14ac:dyDescent="0.35">
      <c r="B104" s="5"/>
      <c r="D104" s="5"/>
      <c r="E104" s="5"/>
      <c r="F104" s="5"/>
      <c r="G104" s="5"/>
      <c r="H104" s="5"/>
      <c r="I104" s="5"/>
      <c r="J104" s="5"/>
      <c r="K104" s="5"/>
    </row>
    <row r="105" spans="2:11" x14ac:dyDescent="0.35">
      <c r="B105" s="5"/>
      <c r="D105" s="5"/>
      <c r="E105" s="5"/>
      <c r="F105" s="5"/>
      <c r="G105" s="5"/>
      <c r="H105" s="5"/>
      <c r="I105" s="5"/>
      <c r="J105" s="5"/>
      <c r="K105" s="5"/>
    </row>
    <row r="106" spans="2:11" x14ac:dyDescent="0.35">
      <c r="B106" s="5"/>
      <c r="D106" s="5"/>
      <c r="E106" s="5"/>
      <c r="F106" s="5"/>
      <c r="G106" s="5"/>
      <c r="H106" s="5"/>
      <c r="I106" s="5"/>
      <c r="J106" s="5"/>
      <c r="K106" s="5"/>
    </row>
    <row r="107" spans="2:11" x14ac:dyDescent="0.35">
      <c r="B107" s="5"/>
      <c r="D107" s="5"/>
      <c r="E107" s="5"/>
      <c r="F107" s="5"/>
      <c r="G107" s="5"/>
      <c r="H107" s="5"/>
      <c r="I107" s="5"/>
      <c r="J107" s="5"/>
      <c r="K107" s="5"/>
    </row>
    <row r="108" spans="2:11" x14ac:dyDescent="0.35">
      <c r="B108" s="5"/>
      <c r="D108" s="5"/>
      <c r="E108" s="5"/>
      <c r="F108" s="5"/>
      <c r="G108" s="5"/>
      <c r="H108" s="5"/>
      <c r="I108" s="5"/>
      <c r="J108" s="5"/>
      <c r="K108" s="5"/>
    </row>
    <row r="109" spans="2:11" x14ac:dyDescent="0.35">
      <c r="B109" s="5"/>
      <c r="D109" s="5"/>
      <c r="E109" s="5"/>
      <c r="F109" s="5"/>
      <c r="G109" s="5"/>
      <c r="H109" s="5"/>
      <c r="I109" s="5"/>
      <c r="J109" s="5"/>
      <c r="K109" s="5"/>
    </row>
    <row r="110" spans="2:11" x14ac:dyDescent="0.35">
      <c r="B110" s="5"/>
      <c r="D110" s="5"/>
      <c r="E110" s="5"/>
      <c r="F110" s="5"/>
      <c r="G110" s="5"/>
      <c r="H110" s="5"/>
      <c r="I110" s="5"/>
      <c r="J110" s="5"/>
      <c r="K110" s="5"/>
    </row>
    <row r="111" spans="2:11" x14ac:dyDescent="0.35">
      <c r="B111" s="5"/>
      <c r="D111" s="5"/>
      <c r="E111" s="5"/>
      <c r="F111" s="5"/>
      <c r="G111" s="5"/>
      <c r="H111" s="5"/>
      <c r="I111" s="5"/>
      <c r="J111" s="5"/>
      <c r="K111" s="5"/>
    </row>
    <row r="112" spans="2:11" x14ac:dyDescent="0.35">
      <c r="B112" s="5"/>
      <c r="D112" s="5"/>
      <c r="E112" s="5"/>
      <c r="F112" s="5"/>
      <c r="G112" s="5"/>
      <c r="H112" s="5"/>
      <c r="I112" s="5"/>
      <c r="J112" s="5"/>
      <c r="K112" s="5"/>
    </row>
    <row r="113" spans="2:11" x14ac:dyDescent="0.35">
      <c r="B113" s="5"/>
      <c r="D113" s="5"/>
      <c r="E113" s="5"/>
      <c r="F113" s="5"/>
      <c r="G113" s="5"/>
      <c r="H113" s="5"/>
      <c r="I113" s="5"/>
      <c r="J113" s="5"/>
      <c r="K113" s="5"/>
    </row>
    <row r="114" spans="2:11" x14ac:dyDescent="0.35">
      <c r="B114" s="5"/>
      <c r="D114" s="5"/>
      <c r="E114" s="5"/>
      <c r="F114" s="5"/>
      <c r="G114" s="5"/>
      <c r="H114" s="5"/>
      <c r="I114" s="5"/>
      <c r="J114" s="5"/>
      <c r="K114" s="5"/>
    </row>
    <row r="115" spans="2:11" x14ac:dyDescent="0.35">
      <c r="B115" s="5"/>
      <c r="D115" s="5"/>
      <c r="E115" s="5"/>
      <c r="F115" s="5"/>
      <c r="G115" s="5"/>
      <c r="H115" s="5"/>
      <c r="I115" s="5"/>
      <c r="J115" s="5"/>
      <c r="K115" s="5"/>
    </row>
    <row r="116" spans="2:11" x14ac:dyDescent="0.35">
      <c r="B116" s="5"/>
      <c r="D116" s="5"/>
      <c r="E116" s="5"/>
      <c r="F116" s="5"/>
      <c r="G116" s="5"/>
      <c r="H116" s="5"/>
      <c r="I116" s="5"/>
      <c r="J116" s="5"/>
      <c r="K116" s="5"/>
    </row>
    <row r="117" spans="2:11" x14ac:dyDescent="0.35">
      <c r="B117" s="5"/>
      <c r="D117" s="5"/>
      <c r="E117" s="5"/>
      <c r="F117" s="5"/>
      <c r="G117" s="5"/>
      <c r="H117" s="5"/>
      <c r="I117" s="5"/>
      <c r="J117" s="5"/>
      <c r="K117" s="5"/>
    </row>
    <row r="118" spans="2:11" x14ac:dyDescent="0.35">
      <c r="B118" s="5"/>
      <c r="D118" s="5"/>
      <c r="E118" s="5"/>
      <c r="F118" s="5"/>
      <c r="G118" s="5"/>
      <c r="H118" s="5"/>
      <c r="I118" s="5"/>
      <c r="J118" s="5"/>
      <c r="K118" s="5"/>
    </row>
    <row r="119" spans="2:11" x14ac:dyDescent="0.35">
      <c r="B119" s="5"/>
      <c r="D119" s="5"/>
      <c r="E119" s="5"/>
      <c r="F119" s="5"/>
      <c r="G119" s="5"/>
      <c r="H119" s="5"/>
      <c r="I119" s="5"/>
      <c r="J119" s="5"/>
      <c r="K119" s="5"/>
    </row>
    <row r="120" spans="2:11" x14ac:dyDescent="0.35">
      <c r="B120" s="5"/>
      <c r="D120" s="5"/>
      <c r="E120" s="5"/>
      <c r="F120" s="5"/>
      <c r="G120" s="5"/>
      <c r="H120" s="5"/>
      <c r="I120" s="5"/>
      <c r="J120" s="5"/>
      <c r="K120" s="5"/>
    </row>
    <row r="121" spans="2:11" x14ac:dyDescent="0.35">
      <c r="B121" s="5"/>
      <c r="D121" s="5"/>
      <c r="E121" s="5"/>
      <c r="F121" s="5"/>
      <c r="G121" s="5"/>
      <c r="H121" s="5"/>
      <c r="I121" s="5"/>
      <c r="J121" s="5"/>
      <c r="K121" s="5"/>
    </row>
    <row r="122" spans="2:11" x14ac:dyDescent="0.35">
      <c r="B122" s="5"/>
      <c r="D122" s="5"/>
      <c r="E122" s="5"/>
      <c r="F122" s="5"/>
      <c r="G122" s="5"/>
      <c r="H122" s="5"/>
      <c r="I122" s="5"/>
      <c r="J122" s="5"/>
      <c r="K122" s="5"/>
    </row>
    <row r="123" spans="2:11" x14ac:dyDescent="0.35">
      <c r="B123" s="5"/>
      <c r="D123" s="5"/>
      <c r="E123" s="5"/>
      <c r="F123" s="5"/>
      <c r="G123" s="5"/>
      <c r="H123" s="5"/>
      <c r="I123" s="5"/>
      <c r="J123" s="5"/>
      <c r="K123" s="5"/>
    </row>
    <row r="124" spans="2:11" x14ac:dyDescent="0.35">
      <c r="B124" s="5"/>
      <c r="D124" s="5"/>
      <c r="E124" s="5"/>
      <c r="F124" s="5"/>
      <c r="G124" s="5"/>
      <c r="H124" s="5"/>
      <c r="I124" s="5"/>
      <c r="J124" s="5"/>
      <c r="K124" s="5"/>
    </row>
    <row r="125" spans="2:11" x14ac:dyDescent="0.35">
      <c r="B125" s="5"/>
      <c r="D125" s="5"/>
      <c r="E125" s="5"/>
      <c r="F125" s="5"/>
      <c r="G125" s="5"/>
      <c r="H125" s="5"/>
      <c r="I125" s="5"/>
      <c r="J125" s="5"/>
      <c r="K125" s="5"/>
    </row>
    <row r="126" spans="2:11" x14ac:dyDescent="0.35">
      <c r="B126" s="5"/>
      <c r="D126" s="5"/>
      <c r="E126" s="5"/>
      <c r="F126" s="5"/>
      <c r="G126" s="5"/>
      <c r="H126" s="5"/>
      <c r="I126" s="5"/>
      <c r="J126" s="5"/>
      <c r="K126" s="5"/>
    </row>
    <row r="127" spans="2:11" x14ac:dyDescent="0.35">
      <c r="B127" s="5"/>
      <c r="D127" s="5"/>
      <c r="E127" s="5"/>
      <c r="F127" s="5"/>
      <c r="G127" s="5"/>
      <c r="H127" s="5"/>
      <c r="I127" s="5"/>
      <c r="J127" s="5"/>
      <c r="K127" s="5"/>
    </row>
    <row r="128" spans="2:11" x14ac:dyDescent="0.35">
      <c r="B128" s="5"/>
      <c r="D128" s="5"/>
      <c r="E128" s="5"/>
      <c r="F128" s="5"/>
      <c r="G128" s="5"/>
      <c r="H128" s="5"/>
      <c r="I128" s="5"/>
      <c r="J128" s="5"/>
      <c r="K128" s="5"/>
    </row>
    <row r="129" spans="2:11" x14ac:dyDescent="0.35">
      <c r="B129" s="5"/>
      <c r="D129" s="5"/>
      <c r="E129" s="5"/>
      <c r="F129" s="5"/>
      <c r="G129" s="5"/>
      <c r="H129" s="5"/>
      <c r="I129" s="5"/>
      <c r="J129" s="5"/>
      <c r="K129" s="5"/>
    </row>
    <row r="130" spans="2:11" x14ac:dyDescent="0.35">
      <c r="B130" s="5"/>
      <c r="D130" s="5"/>
      <c r="E130" s="5"/>
      <c r="F130" s="5"/>
      <c r="G130" s="5"/>
      <c r="H130" s="5"/>
      <c r="I130" s="5"/>
      <c r="J130" s="5"/>
      <c r="K130" s="5"/>
    </row>
    <row r="131" spans="2:11" x14ac:dyDescent="0.35">
      <c r="B131" s="5"/>
      <c r="D131" s="5"/>
      <c r="E131" s="5"/>
      <c r="F131" s="5"/>
      <c r="G131" s="5"/>
      <c r="H131" s="5"/>
      <c r="I131" s="5"/>
      <c r="J131" s="5"/>
      <c r="K131" s="5"/>
    </row>
    <row r="132" spans="2:11" x14ac:dyDescent="0.35">
      <c r="B132" s="5"/>
      <c r="D132" s="5"/>
      <c r="E132" s="5"/>
      <c r="F132" s="5"/>
      <c r="G132" s="5"/>
      <c r="H132" s="5"/>
      <c r="I132" s="5"/>
      <c r="J132" s="5"/>
      <c r="K132" s="5"/>
    </row>
    <row r="133" spans="2:11" x14ac:dyDescent="0.35">
      <c r="B133" s="5"/>
      <c r="D133" s="5"/>
      <c r="E133" s="5"/>
      <c r="F133" s="5"/>
      <c r="G133" s="5"/>
      <c r="H133" s="5"/>
      <c r="I133" s="5"/>
      <c r="J133" s="5"/>
      <c r="K133" s="5"/>
    </row>
    <row r="134" spans="2:11" x14ac:dyDescent="0.35">
      <c r="B134" s="5"/>
      <c r="D134" s="5"/>
      <c r="E134" s="5"/>
      <c r="F134" s="5"/>
      <c r="G134" s="5"/>
      <c r="H134" s="5"/>
      <c r="I134" s="5"/>
      <c r="J134" s="5"/>
      <c r="K134" s="5"/>
    </row>
    <row r="135" spans="2:11" x14ac:dyDescent="0.35">
      <c r="B135" s="5"/>
      <c r="D135" s="5"/>
      <c r="E135" s="5"/>
      <c r="F135" s="5"/>
      <c r="G135" s="5"/>
      <c r="H135" s="5"/>
      <c r="I135" s="5"/>
      <c r="J135" s="5"/>
      <c r="K135" s="5"/>
    </row>
    <row r="136" spans="2:11" x14ac:dyDescent="0.35">
      <c r="B136" s="5"/>
      <c r="D136" s="5"/>
      <c r="E136" s="5"/>
      <c r="F136" s="5"/>
      <c r="G136" s="5"/>
      <c r="H136" s="5"/>
      <c r="I136" s="5"/>
      <c r="J136" s="5"/>
      <c r="K136" s="5"/>
    </row>
    <row r="137" spans="2:11" x14ac:dyDescent="0.35">
      <c r="B137" s="5"/>
      <c r="D137" s="5"/>
      <c r="E137" s="5"/>
      <c r="F137" s="5"/>
      <c r="G137" s="5"/>
      <c r="H137" s="5"/>
      <c r="I137" s="5"/>
      <c r="J137" s="5"/>
      <c r="K137" s="5"/>
    </row>
    <row r="138" spans="2:11" x14ac:dyDescent="0.35">
      <c r="B138" s="5"/>
      <c r="D138" s="5"/>
      <c r="E138" s="5"/>
      <c r="F138" s="5"/>
      <c r="G138" s="5"/>
      <c r="H138" s="5"/>
      <c r="I138" s="5"/>
      <c r="J138" s="5"/>
      <c r="K138" s="5"/>
    </row>
    <row r="139" spans="2:11" x14ac:dyDescent="0.35">
      <c r="B139" s="5"/>
      <c r="D139" s="5"/>
      <c r="E139" s="5"/>
      <c r="F139" s="5"/>
      <c r="G139" s="5"/>
      <c r="H139" s="5"/>
      <c r="I139" s="5"/>
      <c r="J139" s="5"/>
      <c r="K139" s="5"/>
    </row>
    <row r="140" spans="2:11" x14ac:dyDescent="0.35">
      <c r="B140" s="5"/>
      <c r="D140" s="5"/>
      <c r="E140" s="5"/>
      <c r="F140" s="5"/>
      <c r="G140" s="5"/>
      <c r="H140" s="5"/>
      <c r="I140" s="5"/>
      <c r="J140" s="5"/>
      <c r="K140" s="5"/>
    </row>
    <row r="141" spans="2:11" x14ac:dyDescent="0.35">
      <c r="B141" s="5"/>
      <c r="D141" s="5"/>
      <c r="E141" s="5"/>
      <c r="F141" s="5"/>
      <c r="G141" s="5"/>
      <c r="H141" s="5"/>
      <c r="I141" s="5"/>
      <c r="J141" s="5"/>
      <c r="K141" s="5"/>
    </row>
    <row r="142" spans="2:11" x14ac:dyDescent="0.35">
      <c r="B142" s="5"/>
      <c r="D142" s="5"/>
      <c r="E142" s="5"/>
      <c r="F142" s="5"/>
      <c r="G142" s="5"/>
      <c r="H142" s="5"/>
      <c r="I142" s="5"/>
      <c r="J142" s="5"/>
      <c r="K142" s="5"/>
    </row>
    <row r="143" spans="2:11" x14ac:dyDescent="0.35">
      <c r="B143" s="5"/>
      <c r="D143" s="5"/>
      <c r="E143" s="5"/>
      <c r="F143" s="5"/>
      <c r="G143" s="5"/>
      <c r="H143" s="5"/>
      <c r="I143" s="5"/>
      <c r="J143" s="5"/>
      <c r="K143" s="5"/>
    </row>
    <row r="144" spans="2:11" x14ac:dyDescent="0.35">
      <c r="B144" s="5"/>
      <c r="D144" s="5"/>
      <c r="E144" s="5"/>
      <c r="F144" s="5"/>
      <c r="G144" s="5"/>
      <c r="H144" s="5"/>
      <c r="I144" s="5"/>
      <c r="J144" s="5"/>
      <c r="K144" s="5"/>
    </row>
    <row r="145" spans="2:11" x14ac:dyDescent="0.35">
      <c r="B145" s="5"/>
      <c r="D145" s="5"/>
      <c r="E145" s="5"/>
      <c r="F145" s="5"/>
      <c r="G145" s="5"/>
      <c r="H145" s="5"/>
      <c r="I145" s="5"/>
      <c r="J145" s="5"/>
      <c r="K145" s="5"/>
    </row>
    <row r="146" spans="2:11" x14ac:dyDescent="0.35">
      <c r="B146" s="5"/>
      <c r="D146" s="5"/>
      <c r="E146" s="5"/>
      <c r="F146" s="5"/>
      <c r="G146" s="5"/>
      <c r="H146" s="5"/>
      <c r="I146" s="5"/>
      <c r="J146" s="5"/>
      <c r="K146" s="5"/>
    </row>
    <row r="147" spans="2:11" x14ac:dyDescent="0.35">
      <c r="B147" s="5"/>
      <c r="D147" s="5"/>
      <c r="E147" s="5"/>
      <c r="F147" s="5"/>
      <c r="G147" s="5"/>
      <c r="H147" s="5"/>
      <c r="I147" s="5"/>
      <c r="J147" s="5"/>
      <c r="K147" s="5"/>
    </row>
    <row r="148" spans="2:11" x14ac:dyDescent="0.35">
      <c r="B148" s="5"/>
      <c r="D148" s="5"/>
      <c r="E148" s="5"/>
      <c r="F148" s="5"/>
      <c r="G148" s="5"/>
      <c r="H148" s="5"/>
      <c r="I148" s="5"/>
      <c r="J148" s="5"/>
      <c r="K148" s="5"/>
    </row>
    <row r="149" spans="2:11" x14ac:dyDescent="0.35">
      <c r="B149" s="5"/>
      <c r="D149" s="5"/>
      <c r="E149" s="5"/>
      <c r="F149" s="5"/>
      <c r="G149" s="5"/>
      <c r="H149" s="5"/>
      <c r="I149" s="5"/>
      <c r="J149" s="5"/>
      <c r="K149" s="5"/>
    </row>
    <row r="150" spans="2:11" x14ac:dyDescent="0.35">
      <c r="B150" s="5"/>
      <c r="D150" s="5"/>
      <c r="E150" s="5"/>
      <c r="F150" s="5"/>
      <c r="G150" s="5"/>
      <c r="H150" s="5"/>
      <c r="I150" s="5"/>
      <c r="J150" s="5"/>
      <c r="K150" s="5"/>
    </row>
    <row r="151" spans="2:11" x14ac:dyDescent="0.35">
      <c r="B151" s="5"/>
      <c r="D151" s="5"/>
      <c r="E151" s="5"/>
      <c r="F151" s="5"/>
      <c r="G151" s="5"/>
      <c r="H151" s="5"/>
      <c r="I151" s="5"/>
      <c r="J151" s="5"/>
      <c r="K151" s="5"/>
    </row>
    <row r="152" spans="2:11" x14ac:dyDescent="0.35">
      <c r="B152" s="5"/>
      <c r="D152" s="5"/>
      <c r="E152" s="5"/>
      <c r="F152" s="5"/>
      <c r="G152" s="5"/>
      <c r="H152" s="5"/>
      <c r="I152" s="5"/>
      <c r="J152" s="5"/>
      <c r="K152" s="5"/>
    </row>
    <row r="153" spans="2:11" x14ac:dyDescent="0.35">
      <c r="B153" s="5"/>
      <c r="D153" s="5"/>
      <c r="E153" s="5"/>
      <c r="F153" s="5"/>
      <c r="G153" s="5"/>
      <c r="H153" s="5"/>
      <c r="I153" s="5"/>
      <c r="J153" s="5"/>
      <c r="K153" s="5"/>
    </row>
    <row r="154" spans="2:11" x14ac:dyDescent="0.35">
      <c r="B154" s="5"/>
      <c r="D154" s="5"/>
      <c r="E154" s="5"/>
      <c r="F154" s="5"/>
      <c r="G154" s="5"/>
      <c r="H154" s="5"/>
      <c r="I154" s="5"/>
      <c r="J154" s="5"/>
      <c r="K154" s="5"/>
    </row>
    <row r="155" spans="2:11" x14ac:dyDescent="0.35">
      <c r="B155" s="5"/>
      <c r="D155" s="5"/>
      <c r="E155" s="5"/>
      <c r="F155" s="5"/>
      <c r="G155" s="5"/>
      <c r="H155" s="5"/>
      <c r="I155" s="5"/>
      <c r="J155" s="5"/>
      <c r="K155" s="5"/>
    </row>
    <row r="156" spans="2:11" x14ac:dyDescent="0.35">
      <c r="B156" s="5"/>
      <c r="D156" s="5"/>
      <c r="E156" s="5"/>
      <c r="F156" s="5"/>
      <c r="G156" s="5"/>
      <c r="H156" s="5"/>
      <c r="I156" s="5"/>
      <c r="J156" s="5"/>
      <c r="K156" s="5"/>
    </row>
    <row r="157" spans="2:11" x14ac:dyDescent="0.35">
      <c r="B157" s="5"/>
      <c r="D157" s="5"/>
      <c r="E157" s="5"/>
      <c r="F157" s="5"/>
      <c r="G157" s="5"/>
      <c r="H157" s="5"/>
      <c r="I157" s="5"/>
      <c r="J157" s="5"/>
      <c r="K157" s="5"/>
    </row>
    <row r="158" spans="2:11" x14ac:dyDescent="0.35">
      <c r="B158" s="5"/>
      <c r="D158" s="5"/>
      <c r="E158" s="5"/>
      <c r="F158" s="5"/>
      <c r="G158" s="5"/>
      <c r="H158" s="5"/>
      <c r="I158" s="5"/>
      <c r="J158" s="5"/>
      <c r="K158" s="5"/>
    </row>
    <row r="159" spans="2:11" x14ac:dyDescent="0.35">
      <c r="B159" s="5"/>
      <c r="D159" s="5"/>
      <c r="E159" s="5"/>
      <c r="F159" s="5"/>
      <c r="G159" s="5"/>
      <c r="H159" s="5"/>
      <c r="I159" s="5"/>
      <c r="J159" s="5"/>
      <c r="K159" s="5"/>
    </row>
    <row r="160" spans="2:11" x14ac:dyDescent="0.35">
      <c r="B160" s="5"/>
      <c r="D160" s="5"/>
      <c r="E160" s="5"/>
      <c r="F160" s="5"/>
      <c r="G160" s="5"/>
      <c r="H160" s="5"/>
      <c r="I160" s="5"/>
      <c r="J160" s="5"/>
      <c r="K160" s="5"/>
    </row>
    <row r="161" spans="2:11" x14ac:dyDescent="0.35">
      <c r="B161" s="5"/>
      <c r="D161" s="5"/>
      <c r="E161" s="5"/>
      <c r="F161" s="5"/>
      <c r="G161" s="5"/>
      <c r="H161" s="5"/>
      <c r="I161" s="5"/>
      <c r="J161" s="5"/>
      <c r="K161" s="5"/>
    </row>
    <row r="162" spans="2:11" x14ac:dyDescent="0.35">
      <c r="B162" s="5"/>
      <c r="D162" s="5"/>
      <c r="E162" s="5"/>
      <c r="F162" s="5"/>
      <c r="G162" s="5"/>
      <c r="H162" s="5"/>
      <c r="I162" s="5"/>
      <c r="J162" s="5"/>
      <c r="K162" s="5"/>
    </row>
    <row r="163" spans="2:11" x14ac:dyDescent="0.35">
      <c r="B163" s="5"/>
      <c r="D163" s="5"/>
      <c r="E163" s="5"/>
      <c r="F163" s="5"/>
      <c r="G163" s="5"/>
      <c r="H163" s="5"/>
      <c r="I163" s="5"/>
      <c r="J163" s="5"/>
      <c r="K163" s="5"/>
    </row>
    <row r="164" spans="2:11" x14ac:dyDescent="0.35">
      <c r="B164" s="5"/>
      <c r="D164" s="5"/>
      <c r="E164" s="5"/>
      <c r="F164" s="5"/>
      <c r="G164" s="5"/>
      <c r="H164" s="5"/>
      <c r="I164" s="5"/>
      <c r="J164" s="5"/>
      <c r="K164" s="5"/>
    </row>
    <row r="165" spans="2:11" x14ac:dyDescent="0.35">
      <c r="B165" s="5"/>
      <c r="D165" s="5"/>
      <c r="E165" s="5"/>
      <c r="F165" s="5"/>
      <c r="G165" s="5"/>
      <c r="H165" s="5"/>
      <c r="I165" s="5"/>
      <c r="J165" s="5"/>
      <c r="K165" s="5"/>
    </row>
    <row r="166" spans="2:11" x14ac:dyDescent="0.35">
      <c r="B166" s="5"/>
      <c r="D166" s="5"/>
      <c r="E166" s="5"/>
      <c r="F166" s="5"/>
      <c r="G166" s="5"/>
      <c r="H166" s="5"/>
      <c r="I166" s="5"/>
      <c r="J166" s="5"/>
      <c r="K166" s="5"/>
    </row>
    <row r="167" spans="2:11" x14ac:dyDescent="0.35">
      <c r="B167" s="5"/>
      <c r="D167" s="5"/>
      <c r="E167" s="5"/>
      <c r="F167" s="5"/>
      <c r="G167" s="5"/>
      <c r="H167" s="5"/>
      <c r="I167" s="5"/>
      <c r="J167" s="5"/>
      <c r="K167" s="5"/>
    </row>
    <row r="168" spans="2:11" x14ac:dyDescent="0.35">
      <c r="B168" s="5"/>
      <c r="D168" s="5"/>
      <c r="E168" s="5"/>
      <c r="F168" s="5"/>
      <c r="G168" s="5"/>
      <c r="H168" s="5"/>
      <c r="I168" s="5"/>
      <c r="J168" s="5"/>
      <c r="K168" s="5"/>
    </row>
    <row r="169" spans="2:11" x14ac:dyDescent="0.35">
      <c r="B169" s="5"/>
      <c r="D169" s="5"/>
      <c r="E169" s="5"/>
      <c r="F169" s="5"/>
      <c r="G169" s="5"/>
      <c r="H169" s="5"/>
      <c r="I169" s="5"/>
      <c r="J169" s="5"/>
      <c r="K169" s="5"/>
    </row>
    <row r="170" spans="2:11" x14ac:dyDescent="0.35">
      <c r="B170" s="5"/>
      <c r="D170" s="5"/>
      <c r="E170" s="5"/>
      <c r="F170" s="5"/>
      <c r="G170" s="5"/>
      <c r="H170" s="5"/>
      <c r="I170" s="5"/>
      <c r="J170" s="5"/>
      <c r="K170" s="5"/>
    </row>
    <row r="171" spans="2:11" x14ac:dyDescent="0.35">
      <c r="B171" s="5"/>
      <c r="D171" s="5"/>
      <c r="E171" s="5"/>
      <c r="F171" s="5"/>
      <c r="G171" s="5"/>
      <c r="H171" s="5"/>
      <c r="I171" s="5"/>
      <c r="J171" s="5"/>
      <c r="K171" s="5"/>
    </row>
    <row r="172" spans="2:11" x14ac:dyDescent="0.35">
      <c r="B172" s="5"/>
      <c r="D172" s="5"/>
      <c r="E172" s="5"/>
      <c r="F172" s="5"/>
      <c r="G172" s="5"/>
      <c r="H172" s="5"/>
      <c r="I172" s="5"/>
      <c r="J172" s="5"/>
      <c r="K172" s="5"/>
    </row>
    <row r="173" spans="2:11" x14ac:dyDescent="0.35">
      <c r="B173" s="5"/>
      <c r="D173" s="5"/>
      <c r="E173" s="5"/>
      <c r="F173" s="5"/>
      <c r="G173" s="5"/>
      <c r="H173" s="5"/>
      <c r="I173" s="5"/>
      <c r="J173" s="5"/>
      <c r="K173" s="5"/>
    </row>
    <row r="174" spans="2:11" x14ac:dyDescent="0.35">
      <c r="B174" s="5"/>
      <c r="D174" s="5"/>
      <c r="E174" s="5"/>
      <c r="F174" s="5"/>
      <c r="G174" s="5"/>
      <c r="H174" s="5"/>
      <c r="I174" s="5"/>
      <c r="J174" s="5"/>
      <c r="K174" s="5"/>
    </row>
    <row r="175" spans="2:11" x14ac:dyDescent="0.35">
      <c r="B175" s="5"/>
      <c r="D175" s="5"/>
      <c r="E175" s="5"/>
      <c r="F175" s="5"/>
      <c r="G175" s="5"/>
      <c r="H175" s="5"/>
      <c r="I175" s="5"/>
      <c r="J175" s="5"/>
      <c r="K175" s="5"/>
    </row>
    <row r="176" spans="2:11" x14ac:dyDescent="0.35">
      <c r="B176" s="5"/>
      <c r="D176" s="5"/>
      <c r="E176" s="5"/>
      <c r="F176" s="5"/>
      <c r="G176" s="5"/>
      <c r="H176" s="5"/>
      <c r="I176" s="5"/>
      <c r="J176" s="5"/>
      <c r="K176" s="5"/>
    </row>
    <row r="177" spans="2:11" x14ac:dyDescent="0.35">
      <c r="B177" s="5"/>
      <c r="D177" s="5"/>
      <c r="E177" s="5"/>
      <c r="F177" s="5"/>
      <c r="G177" s="5"/>
      <c r="H177" s="5"/>
      <c r="I177" s="5"/>
      <c r="J177" s="5"/>
      <c r="K177" s="5"/>
    </row>
    <row r="178" spans="2:11" x14ac:dyDescent="0.35">
      <c r="B178" s="5"/>
      <c r="D178" s="5"/>
      <c r="E178" s="5"/>
      <c r="F178" s="5"/>
      <c r="G178" s="5"/>
      <c r="H178" s="5"/>
      <c r="I178" s="5"/>
      <c r="J178" s="5"/>
      <c r="K178" s="5"/>
    </row>
    <row r="179" spans="2:11" x14ac:dyDescent="0.35">
      <c r="B179" s="5"/>
      <c r="D179" s="5"/>
      <c r="E179" s="5"/>
      <c r="F179" s="5"/>
      <c r="G179" s="5"/>
      <c r="H179" s="5"/>
      <c r="I179" s="5"/>
      <c r="J179" s="5"/>
      <c r="K179" s="5"/>
    </row>
  </sheetData>
  <mergeCells count="23">
    <mergeCell ref="B10:D10"/>
    <mergeCell ref="F10:S10"/>
    <mergeCell ref="F11:S11"/>
    <mergeCell ref="E12:R12"/>
    <mergeCell ref="E13:R13"/>
    <mergeCell ref="B55:B63"/>
    <mergeCell ref="B65:B67"/>
    <mergeCell ref="B68:B74"/>
    <mergeCell ref="B15:B22"/>
    <mergeCell ref="D15:I15"/>
    <mergeCell ref="D18:I18"/>
    <mergeCell ref="D23:I23"/>
    <mergeCell ref="D24:I24"/>
    <mergeCell ref="B26:E26"/>
    <mergeCell ref="B27:B33"/>
    <mergeCell ref="B35:E35"/>
    <mergeCell ref="B36:B42"/>
    <mergeCell ref="B49:E50"/>
    <mergeCell ref="A1:P1"/>
    <mergeCell ref="A2:P2"/>
    <mergeCell ref="A3:P3"/>
    <mergeCell ref="A4:D4"/>
    <mergeCell ref="A5:P5"/>
  </mergeCells>
  <conditionalFormatting sqref="E12:R12">
    <cfRule type="expression" dxfId="58" priority="1">
      <formula>E11="SI SE REPORTA"</formula>
    </cfRule>
  </conditionalFormatting>
  <conditionalFormatting sqref="F10">
    <cfRule type="notContainsBlanks" dxfId="57" priority="4">
      <formula>LEN(TRIM(F10))&gt;0</formula>
    </cfRule>
  </conditionalFormatting>
  <conditionalFormatting sqref="F11:S11">
    <cfRule type="expression" dxfId="56" priority="2">
      <formula>E11="NO SE REPORTA"</formula>
    </cfRule>
    <cfRule type="expression" dxfId="55" priority="3">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E16:E17 E20:H21" xr:uid="{00000000-0002-0000-1700-000000000000}">
      <formula1>0</formula1>
    </dataValidation>
    <dataValidation allowBlank="1" showInputMessage="1" showErrorMessage="1" sqref="I20:I21" xr:uid="{00000000-0002-0000-1700-000001000000}"/>
    <dataValidation type="list" allowBlank="1" showInputMessage="1" showErrorMessage="1" sqref="E11" xr:uid="{00000000-0002-0000-1700-000002000000}">
      <formula1>REPORTE</formula1>
    </dataValidation>
    <dataValidation type="list" allowBlank="1" showInputMessage="1" showErrorMessage="1" sqref="E10" xr:uid="{00000000-0002-0000-1700-000003000000}">
      <formula1>SI</formula1>
    </dataValidation>
  </dataValidations>
  <hyperlinks>
    <hyperlink ref="B9" location="'ANEXO 3'!A1" display="VOLVER AL INDICE" xr:uid="{00000000-0004-0000-1700-000000000000}"/>
  </hyperlinks>
  <pageMargins left="0.25" right="0.25" top="0.75" bottom="0.75" header="0.3" footer="0.3"/>
  <pageSetup paperSize="178" orientation="landscape" horizontalDpi="1200" verticalDpi="1200"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8">
    <tabColor theme="2"/>
  </sheetPr>
  <dimension ref="A1:U180"/>
  <sheetViews>
    <sheetView topLeftCell="A4" workbookViewId="0">
      <selection activeCell="E12" sqref="E12:R12"/>
    </sheetView>
  </sheetViews>
  <sheetFormatPr baseColWidth="10" defaultColWidth="11.453125" defaultRowHeight="14.5" x14ac:dyDescent="0.35"/>
  <cols>
    <col min="1" max="1" width="1.81640625" customWidth="1"/>
    <col min="2" max="2" width="12.81640625" customWidth="1"/>
    <col min="3" max="3" width="5" style="84" bestFit="1" customWidth="1"/>
    <col min="4" max="4" width="34.81640625" customWidth="1"/>
    <col min="5" max="7" width="25" customWidth="1"/>
    <col min="8" max="8" width="15.1796875" customWidth="1"/>
    <col min="9" max="10" width="12.54296875" bestFit="1" customWidth="1"/>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27</v>
      </c>
      <c r="B5" s="947"/>
      <c r="C5" s="947"/>
      <c r="D5" s="947"/>
      <c r="E5" s="947"/>
      <c r="F5" s="947"/>
      <c r="G5" s="947"/>
      <c r="H5" s="947"/>
      <c r="I5" s="947"/>
      <c r="J5" s="947"/>
      <c r="K5" s="947"/>
      <c r="L5" s="947"/>
      <c r="M5" s="947"/>
      <c r="N5" s="947"/>
      <c r="O5" s="947"/>
      <c r="P5" s="948"/>
    </row>
    <row r="6" spans="1:21" x14ac:dyDescent="0.35">
      <c r="B6" s="1" t="s">
        <v>626</v>
      </c>
      <c r="C6" s="73"/>
      <c r="D6" s="5"/>
      <c r="E6" s="71"/>
      <c r="F6" s="5" t="s">
        <v>627</v>
      </c>
      <c r="G6" s="5"/>
      <c r="H6" s="5"/>
      <c r="I6" s="5"/>
      <c r="J6" s="5"/>
      <c r="K6" s="5"/>
    </row>
    <row r="7" spans="1:21" ht="15" thickBot="1" x14ac:dyDescent="0.4">
      <c r="B7" s="27"/>
      <c r="C7" s="74"/>
      <c r="D7" s="5"/>
      <c r="E7" s="17"/>
      <c r="F7" s="5" t="s">
        <v>628</v>
      </c>
      <c r="G7" s="5"/>
      <c r="H7" s="5"/>
      <c r="I7" s="5"/>
      <c r="J7" s="5"/>
      <c r="K7" s="5"/>
    </row>
    <row r="8" spans="1:21" ht="15" thickBot="1" x14ac:dyDescent="0.4">
      <c r="B8" s="162" t="s">
        <v>629</v>
      </c>
      <c r="C8" s="200">
        <v>2024</v>
      </c>
      <c r="D8" s="204">
        <f>IF(E10="NO APLICA","NO APLICA",IF(E11="NO SE REPORTA","SIN INFORMACION",+E20))</f>
        <v>1</v>
      </c>
      <c r="E8" s="201"/>
      <c r="F8" s="5" t="s">
        <v>630</v>
      </c>
      <c r="G8" s="5"/>
      <c r="H8" s="5"/>
      <c r="I8" s="5"/>
      <c r="J8" s="5"/>
      <c r="K8" s="5"/>
    </row>
    <row r="9" spans="1:21" x14ac:dyDescent="0.35">
      <c r="B9" s="335" t="s">
        <v>631</v>
      </c>
      <c r="D9" s="5"/>
      <c r="E9" s="5"/>
      <c r="F9" s="5"/>
      <c r="G9" s="5"/>
      <c r="H9" s="5"/>
      <c r="I9" s="5"/>
      <c r="J9" s="5"/>
      <c r="K9" s="5"/>
    </row>
    <row r="10" spans="1:21" x14ac:dyDescent="0.35">
      <c r="B10" s="957" t="s">
        <v>632</v>
      </c>
      <c r="C10" s="957"/>
      <c r="D10" s="957"/>
      <c r="E10" s="338" t="s">
        <v>633</v>
      </c>
      <c r="F10" s="964"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65"/>
      <c r="H10" s="965"/>
      <c r="I10" s="965"/>
      <c r="J10" s="965"/>
      <c r="K10" s="965"/>
      <c r="L10" s="965"/>
      <c r="M10" s="965"/>
      <c r="N10" s="965"/>
      <c r="O10" s="965"/>
      <c r="P10" s="965"/>
      <c r="Q10" s="965"/>
      <c r="R10" s="965"/>
      <c r="S10" s="965"/>
      <c r="T10" s="5"/>
      <c r="U10" s="5"/>
    </row>
    <row r="11" spans="1:21" ht="14.5" customHeight="1" x14ac:dyDescent="0.35">
      <c r="B11" s="337"/>
      <c r="C11" s="85"/>
      <c r="D11" s="163" t="str">
        <f>IF(E10="SI APLICA","¿El indicador no se reporta por limitaciones de información disponible? ","")</f>
        <v xml:space="preserve">¿El indicador no se reporta por limitaciones de información disponible? </v>
      </c>
      <c r="E11" s="339" t="s">
        <v>634</v>
      </c>
      <c r="F11" s="958"/>
      <c r="G11" s="959"/>
      <c r="H11" s="959"/>
      <c r="I11" s="959"/>
      <c r="J11" s="959"/>
      <c r="K11" s="959"/>
      <c r="L11" s="959"/>
      <c r="M11" s="959"/>
      <c r="N11" s="959"/>
      <c r="O11" s="959"/>
      <c r="P11" s="959"/>
      <c r="Q11" s="959"/>
      <c r="R11" s="959"/>
      <c r="S11" s="959"/>
    </row>
    <row r="12" spans="1:21" ht="59.5" customHeight="1" x14ac:dyDescent="0.35">
      <c r="B12" s="335"/>
      <c r="C12" s="85"/>
      <c r="D12" s="163" t="str">
        <f>IF(E11="SI SE REPORTA","¿Qué programas o proyectos del Plan de Acción están asociados al indicador? ","")</f>
        <v xml:space="preserve">¿Qué programas o proyectos del Plan de Acción están asociados al indicador? </v>
      </c>
      <c r="E12" s="960" t="s">
        <v>2408</v>
      </c>
      <c r="F12" s="960"/>
      <c r="G12" s="960"/>
      <c r="H12" s="960"/>
      <c r="I12" s="960"/>
      <c r="J12" s="960"/>
      <c r="K12" s="960"/>
      <c r="L12" s="960"/>
      <c r="M12" s="960"/>
      <c r="N12" s="960"/>
      <c r="O12" s="960"/>
      <c r="P12" s="960"/>
      <c r="Q12" s="960"/>
      <c r="R12" s="960"/>
    </row>
    <row r="13" spans="1:21" ht="22" customHeight="1" x14ac:dyDescent="0.35">
      <c r="B13" s="335"/>
      <c r="C13" s="85"/>
      <c r="D13" s="163" t="s">
        <v>635</v>
      </c>
      <c r="E13" s="961"/>
      <c r="F13" s="962"/>
      <c r="G13" s="962"/>
      <c r="H13" s="962"/>
      <c r="I13" s="962"/>
      <c r="J13" s="962"/>
      <c r="K13" s="962"/>
      <c r="L13" s="962"/>
      <c r="M13" s="962"/>
      <c r="N13" s="962"/>
      <c r="O13" s="962"/>
      <c r="P13" s="962"/>
      <c r="Q13" s="962"/>
      <c r="R13" s="963"/>
    </row>
    <row r="14" spans="1:21" ht="7" customHeight="1" thickBot="1" x14ac:dyDescent="0.4">
      <c r="B14" s="335"/>
      <c r="D14" s="5"/>
      <c r="E14" s="5"/>
      <c r="F14" s="5"/>
      <c r="G14" s="5"/>
      <c r="H14" s="5"/>
      <c r="I14" s="5"/>
      <c r="J14" s="5"/>
      <c r="K14" s="5"/>
    </row>
    <row r="15" spans="1:21" ht="15" customHeight="1" thickTop="1" x14ac:dyDescent="0.35">
      <c r="B15" s="1035" t="s">
        <v>636</v>
      </c>
      <c r="C15" s="86"/>
      <c r="D15" s="978" t="s">
        <v>940</v>
      </c>
      <c r="E15" s="979"/>
      <c r="F15" s="979"/>
      <c r="G15" s="979"/>
      <c r="H15" s="979"/>
      <c r="I15" s="979"/>
      <c r="J15" s="979"/>
      <c r="K15" s="980"/>
    </row>
    <row r="16" spans="1:21" ht="15" thickBot="1" x14ac:dyDescent="0.4">
      <c r="B16" s="1006"/>
      <c r="C16" s="89"/>
      <c r="D16" s="1124" t="s">
        <v>27</v>
      </c>
      <c r="E16" s="1125"/>
      <c r="F16" s="1125"/>
      <c r="G16" s="1125"/>
      <c r="H16" s="1125"/>
      <c r="I16" s="1125"/>
      <c r="J16" s="1125"/>
      <c r="K16" s="1126"/>
    </row>
    <row r="17" spans="2:12" ht="15" thickBot="1" x14ac:dyDescent="0.4">
      <c r="B17" s="1006"/>
      <c r="C17" s="87" t="s">
        <v>585</v>
      </c>
      <c r="D17" s="38" t="s">
        <v>849</v>
      </c>
      <c r="E17" s="523">
        <v>2024</v>
      </c>
      <c r="F17" s="523">
        <v>2025</v>
      </c>
      <c r="G17" s="523">
        <v>2026</v>
      </c>
      <c r="H17" s="523">
        <v>2027</v>
      </c>
      <c r="I17" s="38" t="s">
        <v>1250</v>
      </c>
      <c r="K17" s="21"/>
    </row>
    <row r="18" spans="2:12" ht="39" customHeight="1" thickBot="1" x14ac:dyDescent="0.4">
      <c r="B18" s="1006"/>
      <c r="C18" s="88" t="s">
        <v>765</v>
      </c>
      <c r="D18" s="40" t="s">
        <v>1318</v>
      </c>
      <c r="E18" s="516">
        <v>4</v>
      </c>
      <c r="F18" s="516"/>
      <c r="G18" s="516"/>
      <c r="H18" s="516"/>
      <c r="I18" s="517">
        <f>SUM(E18:H18)</f>
        <v>4</v>
      </c>
      <c r="K18" s="21"/>
    </row>
    <row r="19" spans="2:12" ht="41.5" customHeight="1" thickBot="1" x14ac:dyDescent="0.4">
      <c r="B19" s="1006"/>
      <c r="C19" s="88" t="s">
        <v>767</v>
      </c>
      <c r="D19" s="40" t="s">
        <v>1319</v>
      </c>
      <c r="E19" s="516">
        <v>4</v>
      </c>
      <c r="F19" s="516"/>
      <c r="G19" s="516"/>
      <c r="H19" s="516"/>
      <c r="I19" s="517">
        <f>SUM(E19:H19)</f>
        <v>4</v>
      </c>
      <c r="K19" s="21"/>
    </row>
    <row r="20" spans="2:12" ht="36.5" thickBot="1" x14ac:dyDescent="0.4">
      <c r="B20" s="1006"/>
      <c r="C20" s="88" t="s">
        <v>769</v>
      </c>
      <c r="D20" s="40" t="s">
        <v>1320</v>
      </c>
      <c r="E20" s="143">
        <f>IFERROR(E19/E18,0)</f>
        <v>1</v>
      </c>
      <c r="F20" s="143">
        <f>IFERROR(F19/F18,0)</f>
        <v>0</v>
      </c>
      <c r="G20" s="143">
        <f>IFERROR(G19/G18,0)</f>
        <v>0</v>
      </c>
      <c r="H20" s="143">
        <f>IFERROR(H19/H18,0)</f>
        <v>0</v>
      </c>
      <c r="I20" s="143">
        <f>IFERROR(I19/I18,0)</f>
        <v>1</v>
      </c>
      <c r="K20" s="21"/>
    </row>
    <row r="21" spans="2:12" x14ac:dyDescent="0.35">
      <c r="B21" s="206"/>
      <c r="C21" s="89"/>
      <c r="D21" s="969"/>
      <c r="E21" s="970"/>
      <c r="F21" s="970"/>
      <c r="G21" s="970"/>
      <c r="H21" s="970"/>
      <c r="I21" s="970"/>
      <c r="J21" s="970"/>
      <c r="K21" s="971"/>
    </row>
    <row r="22" spans="2:12" x14ac:dyDescent="0.35">
      <c r="B22" s="206"/>
      <c r="C22" s="89"/>
      <c r="D22" s="1124" t="s">
        <v>1321</v>
      </c>
      <c r="E22" s="1125"/>
      <c r="F22" s="1125"/>
      <c r="G22" s="1125"/>
      <c r="H22" s="1125"/>
      <c r="I22" s="1125"/>
      <c r="J22" s="1125"/>
      <c r="K22" s="1126"/>
    </row>
    <row r="23" spans="2:12" ht="24" customHeight="1" thickBot="1" x14ac:dyDescent="0.4">
      <c r="B23" s="206"/>
      <c r="C23" s="89"/>
      <c r="D23" s="1133" t="s">
        <v>1322</v>
      </c>
      <c r="E23" s="1134"/>
      <c r="F23" s="1134"/>
      <c r="G23" s="1134"/>
      <c r="H23" s="1134"/>
      <c r="I23" s="1134"/>
      <c r="J23" s="1134"/>
      <c r="K23" s="1135"/>
    </row>
    <row r="24" spans="2:12" ht="15" thickBot="1" x14ac:dyDescent="0.4">
      <c r="B24" s="206"/>
      <c r="C24" s="980" t="s">
        <v>585</v>
      </c>
      <c r="D24" s="1051" t="s">
        <v>868</v>
      </c>
      <c r="E24" s="1051" t="s">
        <v>1253</v>
      </c>
      <c r="F24" s="1077" t="s">
        <v>1323</v>
      </c>
      <c r="G24" s="1137" t="s">
        <v>1324</v>
      </c>
      <c r="H24" s="1138"/>
      <c r="I24" s="1138"/>
      <c r="J24" s="1139"/>
      <c r="K24" s="114"/>
    </row>
    <row r="25" spans="2:12" x14ac:dyDescent="0.35">
      <c r="B25" s="206"/>
      <c r="C25" s="971"/>
      <c r="D25" s="1090"/>
      <c r="E25" s="1090"/>
      <c r="F25" s="1136"/>
      <c r="G25" s="535" t="s">
        <v>1127</v>
      </c>
      <c r="H25" s="1077" t="s">
        <v>1325</v>
      </c>
      <c r="I25" s="1077" t="s">
        <v>872</v>
      </c>
      <c r="J25" s="1077" t="s">
        <v>873</v>
      </c>
      <c r="K25" s="11"/>
    </row>
    <row r="26" spans="2:12" ht="15" thickBot="1" x14ac:dyDescent="0.4">
      <c r="B26" s="206"/>
      <c r="C26" s="995"/>
      <c r="D26" s="1052"/>
      <c r="E26" s="1052"/>
      <c r="F26" s="1078"/>
      <c r="G26" s="193" t="s">
        <v>1326</v>
      </c>
      <c r="H26" s="1078"/>
      <c r="I26" s="1078"/>
      <c r="J26" s="1078"/>
      <c r="K26" s="11"/>
    </row>
    <row r="27" spans="2:12" ht="51" customHeight="1" thickBot="1" x14ac:dyDescent="0.4">
      <c r="B27" s="206"/>
      <c r="C27" s="30">
        <v>1</v>
      </c>
      <c r="D27" s="29" t="s">
        <v>2022</v>
      </c>
      <c r="E27" s="316" t="s">
        <v>1327</v>
      </c>
      <c r="F27" s="30" t="s">
        <v>2028</v>
      </c>
      <c r="G27" s="533">
        <v>61846400</v>
      </c>
      <c r="H27" s="533">
        <v>61846400</v>
      </c>
      <c r="I27" s="533">
        <v>61183760</v>
      </c>
      <c r="J27" s="533">
        <v>61183760</v>
      </c>
      <c r="K27" s="11"/>
      <c r="L27" s="203"/>
    </row>
    <row r="28" spans="2:12" ht="50.15" customHeight="1" thickBot="1" x14ac:dyDescent="0.4">
      <c r="B28" s="206"/>
      <c r="C28" s="30">
        <v>2</v>
      </c>
      <c r="D28" s="29" t="s">
        <v>2023</v>
      </c>
      <c r="E28" s="316" t="s">
        <v>1328</v>
      </c>
      <c r="F28" s="316" t="s">
        <v>2029</v>
      </c>
      <c r="G28" s="533">
        <f>112849600+1360645293</f>
        <v>1473494893</v>
      </c>
      <c r="H28" s="533">
        <v>1474284358</v>
      </c>
      <c r="I28" s="533">
        <v>1377110893</v>
      </c>
      <c r="J28" s="533">
        <v>1332141072</v>
      </c>
      <c r="K28" s="11"/>
      <c r="L28" s="203"/>
    </row>
    <row r="29" spans="2:12" ht="24.5" thickBot="1" x14ac:dyDescent="0.4">
      <c r="B29" s="206"/>
      <c r="C29" s="30">
        <v>3</v>
      </c>
      <c r="D29" s="29" t="s">
        <v>2024</v>
      </c>
      <c r="E29" s="316" t="s">
        <v>1329</v>
      </c>
      <c r="F29" s="316" t="s">
        <v>2030</v>
      </c>
      <c r="G29" s="533">
        <v>29465600</v>
      </c>
      <c r="H29" s="533">
        <v>28676135</v>
      </c>
      <c r="I29" s="533">
        <v>10555959</v>
      </c>
      <c r="J29" s="533">
        <v>6149102</v>
      </c>
      <c r="K29" s="11"/>
      <c r="L29" s="203"/>
    </row>
    <row r="30" spans="2:12" ht="36.5" thickBot="1" x14ac:dyDescent="0.4">
      <c r="B30" s="206"/>
      <c r="C30" s="30">
        <v>4</v>
      </c>
      <c r="D30" s="29" t="s">
        <v>2025</v>
      </c>
      <c r="E30" s="316" t="s">
        <v>1328</v>
      </c>
      <c r="F30" s="30" t="s">
        <v>2031</v>
      </c>
      <c r="G30" s="533">
        <v>556871098</v>
      </c>
      <c r="H30" s="533">
        <v>556871098</v>
      </c>
      <c r="I30" s="533">
        <v>537819795.79999995</v>
      </c>
      <c r="J30" s="533">
        <v>468217906</v>
      </c>
      <c r="K30" s="11"/>
      <c r="L30" s="203"/>
    </row>
    <row r="31" spans="2:12" ht="36.65" customHeight="1" thickBot="1" x14ac:dyDescent="0.4">
      <c r="B31" s="206"/>
      <c r="C31" s="30">
        <v>5</v>
      </c>
      <c r="D31" s="29"/>
      <c r="E31" s="316"/>
      <c r="F31" s="316"/>
      <c r="G31" s="533"/>
      <c r="H31" s="533"/>
      <c r="I31" s="533"/>
      <c r="J31" s="533"/>
      <c r="K31" s="11"/>
      <c r="L31" s="203"/>
    </row>
    <row r="32" spans="2:12" ht="15" thickBot="1" x14ac:dyDescent="0.4">
      <c r="B32" s="206"/>
      <c r="C32" s="30">
        <v>6</v>
      </c>
      <c r="D32" s="29"/>
      <c r="E32" s="316"/>
      <c r="F32" s="30"/>
      <c r="G32" s="533"/>
      <c r="H32" s="533"/>
      <c r="I32" s="533"/>
      <c r="J32" s="533"/>
      <c r="K32" s="11"/>
      <c r="L32" s="203"/>
    </row>
    <row r="33" spans="2:11" ht="15" thickBot="1" x14ac:dyDescent="0.4">
      <c r="B33" s="206"/>
      <c r="C33" s="39"/>
      <c r="D33" s="39" t="s">
        <v>764</v>
      </c>
      <c r="E33" s="39"/>
      <c r="F33" s="40"/>
      <c r="G33" s="534">
        <f>SUM(G27:G32)</f>
        <v>2121677991</v>
      </c>
      <c r="H33" s="534">
        <f>SUM(H27:H32)</f>
        <v>2121677991</v>
      </c>
      <c r="I33" s="534">
        <f>SUM(I27:I32)</f>
        <v>1986670407.8</v>
      </c>
      <c r="J33" s="534">
        <f>SUM(J27:J32)</f>
        <v>1867691840</v>
      </c>
      <c r="K33" s="12"/>
    </row>
    <row r="34" spans="2:11" x14ac:dyDescent="0.35">
      <c r="B34" s="206"/>
      <c r="C34" s="89"/>
      <c r="D34" s="978" t="s">
        <v>1264</v>
      </c>
      <c r="E34" s="979"/>
      <c r="F34" s="979"/>
      <c r="G34" s="979"/>
      <c r="H34" s="979"/>
      <c r="I34" s="979"/>
      <c r="J34" s="979"/>
      <c r="K34" s="980"/>
    </row>
    <row r="35" spans="2:11" ht="24" customHeight="1" thickBot="1" x14ac:dyDescent="0.4">
      <c r="B35" s="206"/>
      <c r="C35" s="89"/>
      <c r="D35" s="969" t="s">
        <v>1330</v>
      </c>
      <c r="E35" s="970"/>
      <c r="F35" s="970"/>
      <c r="G35" s="970"/>
      <c r="H35" s="970"/>
      <c r="I35" s="970"/>
      <c r="J35" s="970"/>
      <c r="K35" s="971"/>
    </row>
    <row r="36" spans="2:11" ht="15" thickBot="1" x14ac:dyDescent="0.4">
      <c r="B36" s="206"/>
      <c r="C36" s="977" t="s">
        <v>585</v>
      </c>
      <c r="D36" s="1140" t="s">
        <v>1331</v>
      </c>
      <c r="E36" s="1143" t="s">
        <v>1332</v>
      </c>
      <c r="F36" s="1144"/>
      <c r="G36" s="68"/>
      <c r="H36" s="5"/>
      <c r="I36" s="5"/>
      <c r="K36" s="21"/>
    </row>
    <row r="37" spans="2:11" x14ac:dyDescent="0.35">
      <c r="B37" s="206"/>
      <c r="C37" s="983"/>
      <c r="D37" s="1141"/>
      <c r="E37" s="1051" t="s">
        <v>1333</v>
      </c>
      <c r="F37" s="536" t="s">
        <v>1334</v>
      </c>
      <c r="G37" s="1051" t="s">
        <v>593</v>
      </c>
      <c r="H37" s="5"/>
      <c r="I37" s="5"/>
      <c r="K37" s="21"/>
    </row>
    <row r="38" spans="2:11" ht="15" thickBot="1" x14ac:dyDescent="0.4">
      <c r="B38" s="206"/>
      <c r="C38" s="974"/>
      <c r="D38" s="1142"/>
      <c r="E38" s="1052"/>
      <c r="F38" s="537" t="s">
        <v>1325</v>
      </c>
      <c r="G38" s="1052"/>
      <c r="H38" s="5"/>
      <c r="I38" s="5"/>
      <c r="K38" s="21"/>
    </row>
    <row r="39" spans="2:11" ht="15" thickBot="1" x14ac:dyDescent="0.4">
      <c r="B39" s="206"/>
      <c r="C39" s="318">
        <v>1</v>
      </c>
      <c r="D39" s="149">
        <v>0.25</v>
      </c>
      <c r="E39" s="137">
        <f>IFERROR(I27/H27,0)</f>
        <v>0.98928571428571432</v>
      </c>
      <c r="F39" s="137">
        <f>IFERROR(J27/H27,0)</f>
        <v>0.98928571428571432</v>
      </c>
      <c r="G39" s="316"/>
      <c r="H39" s="5"/>
      <c r="I39" s="5"/>
      <c r="K39" s="21"/>
    </row>
    <row r="40" spans="2:11" ht="15" thickBot="1" x14ac:dyDescent="0.4">
      <c r="B40" s="206"/>
      <c r="C40" s="318">
        <v>2</v>
      </c>
      <c r="D40" s="149">
        <v>0.25</v>
      </c>
      <c r="E40" s="137">
        <f>IFERROR(I28/H28,0)</f>
        <v>0.93408770535161578</v>
      </c>
      <c r="F40" s="137">
        <f>IFERROR(J28/H28,0)</f>
        <v>0.90358489172819401</v>
      </c>
      <c r="G40" s="316"/>
      <c r="H40" s="5"/>
      <c r="I40" s="5"/>
      <c r="K40" s="21"/>
    </row>
    <row r="41" spans="2:11" ht="15" thickBot="1" x14ac:dyDescent="0.4">
      <c r="B41" s="206"/>
      <c r="C41" s="318">
        <v>3</v>
      </c>
      <c r="D41" s="149">
        <v>0.25</v>
      </c>
      <c r="E41" s="137">
        <f>IFERROR(I29/H29,0)</f>
        <v>0.36810954474862112</v>
      </c>
      <c r="F41" s="137">
        <f>IFERROR(J29/H29,0)</f>
        <v>0.21443273300254723</v>
      </c>
      <c r="G41" s="316"/>
      <c r="H41" s="5"/>
      <c r="I41" s="5"/>
      <c r="K41" s="21"/>
    </row>
    <row r="42" spans="2:11" ht="15" thickBot="1" x14ac:dyDescent="0.4">
      <c r="B42" s="206"/>
      <c r="C42" s="318">
        <v>4</v>
      </c>
      <c r="D42" s="149">
        <v>0.25</v>
      </c>
      <c r="E42" s="137">
        <f>IFERROR(I30/H30,0)</f>
        <v>0.96578866766757565</v>
      </c>
      <c r="F42" s="137">
        <f>IFERROR(J30/H30,0)</f>
        <v>0.84080123332240164</v>
      </c>
      <c r="G42" s="316"/>
      <c r="H42" s="5"/>
      <c r="I42" s="5"/>
      <c r="K42" s="21"/>
    </row>
    <row r="43" spans="2:11" ht="15" thickBot="1" x14ac:dyDescent="0.4">
      <c r="B43" s="206"/>
      <c r="C43" s="318">
        <v>5</v>
      </c>
      <c r="D43" s="149"/>
      <c r="E43" s="137">
        <f t="shared" ref="E43:E44" si="0">IFERROR(I31/H31,0)</f>
        <v>0</v>
      </c>
      <c r="F43" s="137">
        <f t="shared" ref="F43:F44" si="1">IFERROR(J31/H31,0)</f>
        <v>0</v>
      </c>
      <c r="G43" s="316"/>
      <c r="H43" s="5"/>
      <c r="I43" s="5"/>
      <c r="K43" s="21"/>
    </row>
    <row r="44" spans="2:11" ht="15" thickBot="1" x14ac:dyDescent="0.4">
      <c r="B44" s="206"/>
      <c r="C44" s="318">
        <v>6</v>
      </c>
      <c r="D44" s="149"/>
      <c r="E44" s="137">
        <f t="shared" si="0"/>
        <v>0</v>
      </c>
      <c r="F44" s="137">
        <f t="shared" si="1"/>
        <v>0</v>
      </c>
      <c r="G44" s="316"/>
      <c r="H44" s="5"/>
      <c r="I44" s="5"/>
      <c r="K44" s="21"/>
    </row>
    <row r="45" spans="2:11" ht="15" thickBot="1" x14ac:dyDescent="0.4">
      <c r="B45" s="47"/>
      <c r="C45" s="67"/>
      <c r="D45" s="150">
        <f>Formulas!$D$22</f>
        <v>1</v>
      </c>
      <c r="E45" s="138">
        <f>+$D39*E39+$D40*E40+$D41*E41+$D42*E42+$D43*E43+$D44*E44</f>
        <v>0.81431790801338166</v>
      </c>
      <c r="F45" s="137">
        <f>IFERROR(J33/H33,0)</f>
        <v>0.88028996290794814</v>
      </c>
      <c r="G45" s="40"/>
      <c r="H45" s="22"/>
      <c r="I45" s="22"/>
      <c r="J45" s="22"/>
      <c r="K45" s="23"/>
    </row>
    <row r="46" spans="2:11" ht="15" thickBot="1" x14ac:dyDescent="0.4">
      <c r="B46" s="37"/>
      <c r="C46" s="85"/>
      <c r="D46" s="5"/>
      <c r="E46" s="5"/>
      <c r="F46" s="5"/>
      <c r="G46" s="5"/>
      <c r="H46" s="5"/>
      <c r="I46" s="5"/>
      <c r="J46" s="5"/>
      <c r="K46" s="5"/>
    </row>
    <row r="47" spans="2:11" ht="72.5" thickBot="1" x14ac:dyDescent="0.4">
      <c r="B47" s="52" t="s">
        <v>671</v>
      </c>
      <c r="C47" s="95"/>
      <c r="D47" s="43" t="s">
        <v>1335</v>
      </c>
      <c r="E47" s="5"/>
      <c r="F47" s="5"/>
      <c r="G47" s="5"/>
      <c r="H47" s="5"/>
      <c r="I47" s="5"/>
      <c r="J47" s="5"/>
      <c r="K47" s="5"/>
    </row>
    <row r="48" spans="2:11" ht="48.5" thickBot="1" x14ac:dyDescent="0.4">
      <c r="B48" s="47" t="s">
        <v>673</v>
      </c>
      <c r="C48" s="2"/>
      <c r="D48" s="40" t="s">
        <v>953</v>
      </c>
      <c r="E48" s="5"/>
      <c r="F48" s="5"/>
      <c r="G48" s="5"/>
      <c r="H48" s="5"/>
      <c r="I48" s="5"/>
      <c r="J48" s="5"/>
      <c r="K48" s="5"/>
    </row>
    <row r="49" spans="2:11" ht="15" thickBot="1" x14ac:dyDescent="0.4">
      <c r="B49" s="1"/>
      <c r="C49" s="73"/>
      <c r="D49" s="5"/>
      <c r="E49" s="5"/>
      <c r="F49" s="5"/>
      <c r="G49" s="5"/>
      <c r="H49" s="5"/>
      <c r="I49" s="5"/>
      <c r="J49" s="5"/>
      <c r="K49" s="5"/>
    </row>
    <row r="50" spans="2:11" ht="24" customHeight="1" thickBot="1" x14ac:dyDescent="0.4">
      <c r="B50" s="996" t="s">
        <v>675</v>
      </c>
      <c r="C50" s="997"/>
      <c r="D50" s="997"/>
      <c r="E50" s="998"/>
      <c r="F50" s="5"/>
      <c r="G50" s="5"/>
      <c r="H50" s="5"/>
      <c r="I50" s="5"/>
      <c r="J50" s="5"/>
      <c r="K50" s="5"/>
    </row>
    <row r="51" spans="2:11" ht="15" thickBot="1" x14ac:dyDescent="0.4">
      <c r="B51" s="987">
        <v>1</v>
      </c>
      <c r="C51" s="91"/>
      <c r="D51" s="48" t="s">
        <v>676</v>
      </c>
      <c r="E51" s="538" t="s">
        <v>1949</v>
      </c>
      <c r="F51" s="5"/>
      <c r="G51" s="5"/>
      <c r="H51" s="5"/>
      <c r="I51" s="5"/>
      <c r="J51" s="5"/>
      <c r="K51" s="5"/>
    </row>
    <row r="52" spans="2:11" ht="15" thickBot="1" x14ac:dyDescent="0.4">
      <c r="B52" s="988"/>
      <c r="C52" s="91"/>
      <c r="D52" s="40" t="s">
        <v>525</v>
      </c>
      <c r="E52" s="538" t="s">
        <v>2032</v>
      </c>
      <c r="F52" s="5"/>
      <c r="G52" s="5"/>
      <c r="H52" s="5"/>
      <c r="I52" s="5"/>
      <c r="J52" s="5"/>
      <c r="K52" s="5"/>
    </row>
    <row r="53" spans="2:11" ht="24.5" thickBot="1" x14ac:dyDescent="0.4">
      <c r="B53" s="988"/>
      <c r="C53" s="91"/>
      <c r="D53" s="40" t="s">
        <v>677</v>
      </c>
      <c r="E53" s="538" t="s">
        <v>2019</v>
      </c>
      <c r="F53" s="5"/>
      <c r="G53" s="5"/>
      <c r="H53" s="5"/>
      <c r="I53" s="5"/>
      <c r="J53" s="5"/>
      <c r="K53" s="5"/>
    </row>
    <row r="54" spans="2:11" ht="27" customHeight="1" thickBot="1" x14ac:dyDescent="0.4">
      <c r="B54" s="988"/>
      <c r="C54" s="91"/>
      <c r="D54" s="40" t="s">
        <v>527</v>
      </c>
      <c r="E54" s="538" t="s">
        <v>2033</v>
      </c>
      <c r="F54" s="5"/>
      <c r="G54" s="5"/>
      <c r="H54" s="5"/>
      <c r="I54" s="5"/>
      <c r="J54" s="5"/>
      <c r="K54" s="5"/>
    </row>
    <row r="55" spans="2:11" ht="15" thickBot="1" x14ac:dyDescent="0.4">
      <c r="B55" s="988"/>
      <c r="C55" s="91"/>
      <c r="D55" s="40" t="s">
        <v>529</v>
      </c>
      <c r="E55" s="539" t="s">
        <v>2021</v>
      </c>
      <c r="F55" s="5"/>
      <c r="G55" s="5"/>
      <c r="H55" s="5"/>
      <c r="I55" s="5"/>
      <c r="J55" s="5"/>
      <c r="K55" s="5"/>
    </row>
    <row r="56" spans="2:11" ht="15" thickBot="1" x14ac:dyDescent="0.4">
      <c r="B56" s="988"/>
      <c r="C56" s="91"/>
      <c r="D56" s="40" t="s">
        <v>531</v>
      </c>
      <c r="E56" s="538">
        <v>3138863441</v>
      </c>
      <c r="F56" s="5"/>
      <c r="G56" s="5"/>
      <c r="H56" s="5"/>
      <c r="I56" s="5"/>
      <c r="J56" s="5"/>
      <c r="K56" s="5"/>
    </row>
    <row r="57" spans="2:11" ht="15" thickBot="1" x14ac:dyDescent="0.4">
      <c r="B57" s="989"/>
      <c r="C57" s="2"/>
      <c r="D57" s="40" t="s">
        <v>678</v>
      </c>
      <c r="E57" s="538" t="s">
        <v>1951</v>
      </c>
      <c r="F57" s="5"/>
      <c r="G57" s="5"/>
      <c r="H57" s="5"/>
      <c r="I57" s="5"/>
      <c r="J57" s="5"/>
      <c r="K57" s="5"/>
    </row>
    <row r="58" spans="2:11" ht="15" thickBot="1" x14ac:dyDescent="0.4">
      <c r="B58" s="1"/>
      <c r="C58" s="73"/>
      <c r="D58" s="5"/>
      <c r="E58" s="5"/>
      <c r="F58" s="5"/>
      <c r="G58" s="5"/>
      <c r="H58" s="5"/>
      <c r="I58" s="5"/>
      <c r="J58" s="5"/>
      <c r="K58" s="5"/>
    </row>
    <row r="59" spans="2:11" ht="15" thickBot="1" x14ac:dyDescent="0.4">
      <c r="B59" s="996" t="s">
        <v>679</v>
      </c>
      <c r="C59" s="997"/>
      <c r="D59" s="997"/>
      <c r="E59" s="998"/>
      <c r="F59" s="5"/>
      <c r="G59" s="5"/>
      <c r="H59" s="5"/>
      <c r="I59" s="5"/>
      <c r="J59" s="5"/>
      <c r="K59" s="5"/>
    </row>
    <row r="60" spans="2:11" ht="15" thickBot="1" x14ac:dyDescent="0.4">
      <c r="B60" s="987">
        <v>1</v>
      </c>
      <c r="C60" s="91"/>
      <c r="D60" s="48" t="s">
        <v>676</v>
      </c>
      <c r="E60" s="123" t="s">
        <v>680</v>
      </c>
      <c r="F60" s="5"/>
      <c r="G60" s="5"/>
      <c r="H60" s="5"/>
      <c r="I60" s="5"/>
      <c r="J60" s="5"/>
      <c r="K60" s="5"/>
    </row>
    <row r="61" spans="2:11" ht="15" thickBot="1" x14ac:dyDescent="0.4">
      <c r="B61" s="988"/>
      <c r="C61" s="91"/>
      <c r="D61" s="40" t="s">
        <v>525</v>
      </c>
      <c r="E61" s="123" t="s">
        <v>681</v>
      </c>
      <c r="F61" s="5"/>
      <c r="G61" s="5"/>
      <c r="H61" s="5"/>
      <c r="I61" s="5"/>
      <c r="J61" s="5"/>
      <c r="K61" s="5"/>
    </row>
    <row r="62" spans="2:11" ht="15" thickBot="1" x14ac:dyDescent="0.4">
      <c r="B62" s="988"/>
      <c r="C62" s="91"/>
      <c r="D62" s="40" t="s">
        <v>677</v>
      </c>
      <c r="E62" s="158"/>
      <c r="F62" s="5"/>
      <c r="G62" s="5"/>
      <c r="H62" s="5"/>
      <c r="I62" s="5"/>
      <c r="J62" s="5"/>
      <c r="K62" s="5"/>
    </row>
    <row r="63" spans="2:11" ht="15" thickBot="1" x14ac:dyDescent="0.4">
      <c r="B63" s="988"/>
      <c r="C63" s="91"/>
      <c r="D63" s="40" t="s">
        <v>527</v>
      </c>
      <c r="E63" s="158"/>
      <c r="F63" s="5"/>
      <c r="G63" s="5"/>
      <c r="H63" s="5"/>
      <c r="I63" s="5"/>
      <c r="J63" s="5"/>
      <c r="K63" s="5"/>
    </row>
    <row r="64" spans="2:11" ht="15" thickBot="1" x14ac:dyDescent="0.4">
      <c r="B64" s="988"/>
      <c r="C64" s="91"/>
      <c r="D64" s="40" t="s">
        <v>529</v>
      </c>
      <c r="E64" s="158"/>
      <c r="F64" s="5"/>
      <c r="G64" s="5"/>
      <c r="H64" s="5"/>
      <c r="I64" s="5"/>
      <c r="J64" s="5"/>
      <c r="K64" s="5"/>
    </row>
    <row r="65" spans="2:11" ht="15" thickBot="1" x14ac:dyDescent="0.4">
      <c r="B65" s="988"/>
      <c r="C65" s="91"/>
      <c r="D65" s="40" t="s">
        <v>531</v>
      </c>
      <c r="E65" s="158"/>
      <c r="F65" s="5"/>
      <c r="G65" s="5"/>
      <c r="H65" s="5"/>
      <c r="I65" s="5"/>
      <c r="J65" s="5"/>
      <c r="K65" s="5"/>
    </row>
    <row r="66" spans="2:11" ht="15" thickBot="1" x14ac:dyDescent="0.4">
      <c r="B66" s="989"/>
      <c r="C66" s="2"/>
      <c r="D66" s="40" t="s">
        <v>678</v>
      </c>
      <c r="E66" s="158"/>
      <c r="F66" s="5"/>
      <c r="G66" s="5"/>
      <c r="H66" s="5"/>
      <c r="I66" s="5"/>
      <c r="J66" s="5"/>
      <c r="K66" s="5"/>
    </row>
    <row r="67" spans="2:11" ht="15" thickBot="1" x14ac:dyDescent="0.4">
      <c r="B67" s="1"/>
      <c r="C67" s="73"/>
      <c r="D67" s="5"/>
      <c r="E67" s="5"/>
      <c r="F67" s="5"/>
      <c r="G67" s="5"/>
      <c r="H67" s="5"/>
      <c r="I67" s="5"/>
      <c r="J67" s="5"/>
      <c r="K67" s="5"/>
    </row>
    <row r="68" spans="2:11" ht="15" thickBot="1" x14ac:dyDescent="0.4">
      <c r="B68" s="996" t="s">
        <v>682</v>
      </c>
      <c r="C68" s="997"/>
      <c r="D68" s="997"/>
      <c r="E68" s="997"/>
      <c r="F68" s="998"/>
      <c r="G68" s="5"/>
      <c r="H68" s="5"/>
      <c r="I68" s="5"/>
      <c r="J68" s="5"/>
      <c r="K68" s="5"/>
    </row>
    <row r="69" spans="2:11" ht="24.5" thickBot="1" x14ac:dyDescent="0.4">
      <c r="B69" s="47" t="s">
        <v>683</v>
      </c>
      <c r="C69" s="40" t="s">
        <v>684</v>
      </c>
      <c r="D69" s="40" t="s">
        <v>685</v>
      </c>
      <c r="E69" s="40" t="s">
        <v>686</v>
      </c>
      <c r="F69" s="5"/>
      <c r="G69" s="5"/>
      <c r="H69" s="5"/>
      <c r="I69" s="5"/>
      <c r="J69" s="5"/>
    </row>
    <row r="70" spans="2:11" ht="72.5" thickBot="1" x14ac:dyDescent="0.4">
      <c r="B70" s="49">
        <v>42401</v>
      </c>
      <c r="C70" s="40">
        <v>0.01</v>
      </c>
      <c r="D70" s="50" t="s">
        <v>1336</v>
      </c>
      <c r="E70" s="40"/>
      <c r="F70" s="5"/>
      <c r="G70" s="5"/>
      <c r="H70" s="5"/>
      <c r="I70" s="5"/>
      <c r="J70" s="5"/>
    </row>
    <row r="71" spans="2:11" ht="15" thickBot="1" x14ac:dyDescent="0.4">
      <c r="B71" s="3"/>
      <c r="C71" s="92"/>
      <c r="D71" s="5"/>
      <c r="E71" s="5"/>
      <c r="F71" s="5"/>
      <c r="G71" s="5"/>
      <c r="H71" s="5"/>
      <c r="I71" s="5"/>
      <c r="J71" s="5"/>
      <c r="K71" s="5"/>
    </row>
    <row r="72" spans="2:11" x14ac:dyDescent="0.35">
      <c r="B72" s="126" t="s">
        <v>593</v>
      </c>
      <c r="C72" s="93"/>
      <c r="D72" s="5"/>
      <c r="E72" s="5"/>
      <c r="F72" s="5"/>
      <c r="G72" s="5"/>
      <c r="H72" s="5"/>
      <c r="I72" s="5"/>
      <c r="J72" s="5"/>
      <c r="K72" s="5"/>
    </row>
    <row r="73" spans="2:11" x14ac:dyDescent="0.35">
      <c r="B73" s="1127"/>
      <c r="C73" s="1128"/>
      <c r="D73" s="1128"/>
      <c r="E73" s="1128"/>
      <c r="F73" s="1129"/>
      <c r="G73" s="5"/>
      <c r="H73" s="5"/>
      <c r="I73" s="5"/>
      <c r="J73" s="5"/>
      <c r="K73" s="5"/>
    </row>
    <row r="74" spans="2:11" x14ac:dyDescent="0.35">
      <c r="B74" s="1130"/>
      <c r="C74" s="1131"/>
      <c r="D74" s="1131"/>
      <c r="E74" s="1131"/>
      <c r="F74" s="1132"/>
      <c r="G74" s="5"/>
      <c r="H74" s="5"/>
      <c r="I74" s="5"/>
      <c r="J74" s="5"/>
      <c r="K74" s="5"/>
    </row>
    <row r="75" spans="2:11" x14ac:dyDescent="0.35">
      <c r="B75" s="1"/>
      <c r="C75" s="73"/>
      <c r="D75" s="5"/>
      <c r="E75" s="5"/>
      <c r="F75" s="5"/>
      <c r="G75" s="5"/>
      <c r="H75" s="5"/>
      <c r="I75" s="5"/>
      <c r="J75" s="5"/>
      <c r="K75" s="5"/>
    </row>
    <row r="76" spans="2:11" ht="15" thickBot="1" x14ac:dyDescent="0.4">
      <c r="B76" s="5"/>
      <c r="D76" s="5"/>
      <c r="E76" s="5"/>
      <c r="F76" s="5"/>
      <c r="G76" s="5"/>
      <c r="H76" s="5"/>
      <c r="I76" s="5"/>
      <c r="J76" s="5"/>
      <c r="K76" s="5"/>
    </row>
    <row r="77" spans="2:11" ht="24.5" thickBot="1" x14ac:dyDescent="0.4">
      <c r="B77" s="51" t="s">
        <v>688</v>
      </c>
      <c r="C77" s="94"/>
      <c r="D77" s="5"/>
      <c r="E77" s="5"/>
      <c r="F77" s="5"/>
      <c r="G77" s="5"/>
      <c r="H77" s="5"/>
      <c r="I77" s="5"/>
      <c r="J77" s="5"/>
      <c r="K77" s="5"/>
    </row>
    <row r="78" spans="2:11" ht="15" thickBot="1" x14ac:dyDescent="0.4">
      <c r="B78" s="37"/>
      <c r="C78" s="85"/>
      <c r="D78" s="5"/>
      <c r="E78" s="5"/>
      <c r="F78" s="5"/>
      <c r="G78" s="5"/>
      <c r="H78" s="5"/>
      <c r="I78" s="5"/>
      <c r="J78" s="5"/>
      <c r="K78" s="5"/>
    </row>
    <row r="79" spans="2:11" ht="72.5" thickBot="1" x14ac:dyDescent="0.4">
      <c r="B79" s="52" t="s">
        <v>689</v>
      </c>
      <c r="C79" s="95"/>
      <c r="D79" s="43" t="s">
        <v>1337</v>
      </c>
      <c r="E79" s="5"/>
      <c r="F79" s="5"/>
      <c r="G79" s="5"/>
      <c r="H79" s="5"/>
      <c r="I79" s="5"/>
      <c r="J79" s="5"/>
      <c r="K79" s="5"/>
    </row>
    <row r="80" spans="2:11" x14ac:dyDescent="0.35">
      <c r="B80" s="987" t="s">
        <v>691</v>
      </c>
      <c r="C80" s="91"/>
      <c r="D80" s="53" t="s">
        <v>692</v>
      </c>
      <c r="E80" s="5"/>
      <c r="F80" s="5"/>
      <c r="G80" s="5"/>
      <c r="H80" s="5"/>
      <c r="I80" s="5"/>
      <c r="J80" s="5"/>
      <c r="K80" s="5"/>
    </row>
    <row r="81" spans="2:11" ht="108" x14ac:dyDescent="0.35">
      <c r="B81" s="988"/>
      <c r="C81" s="91"/>
      <c r="D81" s="46" t="s">
        <v>1338</v>
      </c>
      <c r="E81" s="5"/>
      <c r="F81" s="5"/>
      <c r="G81" s="5"/>
      <c r="H81" s="5"/>
      <c r="I81" s="5"/>
      <c r="J81" s="5"/>
      <c r="K81" s="5"/>
    </row>
    <row r="82" spans="2:11" x14ac:dyDescent="0.35">
      <c r="B82" s="988"/>
      <c r="C82" s="91"/>
      <c r="D82" s="53" t="s">
        <v>695</v>
      </c>
      <c r="E82" s="5"/>
      <c r="F82" s="5"/>
      <c r="G82" s="5"/>
      <c r="H82" s="5"/>
      <c r="I82" s="5"/>
      <c r="J82" s="5"/>
      <c r="K82" s="5"/>
    </row>
    <row r="83" spans="2:11" x14ac:dyDescent="0.35">
      <c r="B83" s="988"/>
      <c r="C83" s="91"/>
      <c r="D83" s="46" t="s">
        <v>1339</v>
      </c>
      <c r="E83" s="5"/>
      <c r="F83" s="5"/>
      <c r="G83" s="5"/>
      <c r="H83" s="5"/>
      <c r="I83" s="5"/>
      <c r="J83" s="5"/>
      <c r="K83" s="5"/>
    </row>
    <row r="84" spans="2:11" x14ac:dyDescent="0.35">
      <c r="B84" s="988"/>
      <c r="C84" s="91"/>
      <c r="D84" s="46" t="s">
        <v>1340</v>
      </c>
      <c r="E84" s="5"/>
      <c r="F84" s="5"/>
      <c r="G84" s="5"/>
      <c r="H84" s="5"/>
      <c r="I84" s="5"/>
      <c r="J84" s="5"/>
      <c r="K84" s="5"/>
    </row>
    <row r="85" spans="2:11" x14ac:dyDescent="0.35">
      <c r="B85" s="988"/>
      <c r="C85" s="91"/>
      <c r="D85" s="53" t="s">
        <v>923</v>
      </c>
      <c r="E85" s="5"/>
      <c r="F85" s="5"/>
      <c r="G85" s="5"/>
      <c r="H85" s="5"/>
      <c r="I85" s="5"/>
      <c r="J85" s="5"/>
      <c r="K85" s="5"/>
    </row>
    <row r="86" spans="2:11" ht="24" x14ac:dyDescent="0.35">
      <c r="B86" s="988"/>
      <c r="C86" s="91"/>
      <c r="D86" s="46" t="s">
        <v>1341</v>
      </c>
      <c r="E86" s="5"/>
      <c r="F86" s="5"/>
      <c r="G86" s="5"/>
      <c r="H86" s="5"/>
      <c r="I86" s="5"/>
      <c r="J86" s="5"/>
      <c r="K86" s="5"/>
    </row>
    <row r="87" spans="2:11" ht="15" thickBot="1" x14ac:dyDescent="0.4">
      <c r="B87" s="989"/>
      <c r="C87" s="2"/>
      <c r="D87" s="40" t="s">
        <v>1342</v>
      </c>
      <c r="E87" s="5"/>
      <c r="F87" s="5"/>
      <c r="G87" s="5"/>
      <c r="H87" s="5"/>
      <c r="I87" s="5"/>
      <c r="J87" s="5"/>
      <c r="K87" s="5"/>
    </row>
    <row r="88" spans="2:11" ht="24.5" thickBot="1" x14ac:dyDescent="0.4">
      <c r="B88" s="47" t="s">
        <v>704</v>
      </c>
      <c r="C88" s="2"/>
      <c r="D88" s="40"/>
      <c r="E88" s="5"/>
      <c r="F88" s="5"/>
      <c r="G88" s="5"/>
      <c r="H88" s="5"/>
      <c r="I88" s="5"/>
      <c r="J88" s="5"/>
      <c r="K88" s="5"/>
    </row>
    <row r="89" spans="2:11" ht="96" x14ac:dyDescent="0.35">
      <c r="B89" s="987" t="s">
        <v>705</v>
      </c>
      <c r="C89" s="91"/>
      <c r="D89" s="46" t="s">
        <v>1343</v>
      </c>
      <c r="E89" s="5"/>
      <c r="F89" s="5"/>
      <c r="G89" s="5"/>
      <c r="H89" s="5"/>
      <c r="I89" s="5"/>
      <c r="J89" s="5"/>
      <c r="K89" s="5"/>
    </row>
    <row r="90" spans="2:11" x14ac:dyDescent="0.35">
      <c r="B90" s="988"/>
      <c r="C90" s="91"/>
      <c r="D90" s="46" t="s">
        <v>1344</v>
      </c>
      <c r="E90" s="5"/>
      <c r="F90" s="5"/>
      <c r="G90" s="5"/>
      <c r="H90" s="5"/>
      <c r="I90" s="5"/>
      <c r="J90" s="5"/>
      <c r="K90" s="5"/>
    </row>
    <row r="91" spans="2:11" ht="84" x14ac:dyDescent="0.35">
      <c r="B91" s="988"/>
      <c r="C91" s="91"/>
      <c r="D91" s="46" t="s">
        <v>1345</v>
      </c>
      <c r="E91" s="5"/>
      <c r="F91" s="5"/>
      <c r="G91" s="5"/>
      <c r="H91" s="5"/>
      <c r="I91" s="5"/>
      <c r="J91" s="5"/>
      <c r="K91" s="5"/>
    </row>
    <row r="92" spans="2:11" ht="84" x14ac:dyDescent="0.35">
      <c r="B92" s="988"/>
      <c r="C92" s="91"/>
      <c r="D92" s="46" t="s">
        <v>1346</v>
      </c>
      <c r="E92" s="5"/>
      <c r="F92" s="5"/>
      <c r="G92" s="5"/>
      <c r="H92" s="5"/>
      <c r="I92" s="5"/>
      <c r="J92" s="5"/>
      <c r="K92" s="5"/>
    </row>
    <row r="93" spans="2:11" ht="84" x14ac:dyDescent="0.35">
      <c r="B93" s="988"/>
      <c r="C93" s="91"/>
      <c r="D93" s="46" t="s">
        <v>1347</v>
      </c>
      <c r="E93" s="5"/>
      <c r="F93" s="5"/>
      <c r="G93" s="5"/>
      <c r="H93" s="5"/>
      <c r="I93" s="5"/>
      <c r="J93" s="5"/>
      <c r="K93" s="5"/>
    </row>
    <row r="94" spans="2:11" ht="72" x14ac:dyDescent="0.35">
      <c r="B94" s="988"/>
      <c r="C94" s="91"/>
      <c r="D94" s="46" t="s">
        <v>1348</v>
      </c>
      <c r="E94" s="5"/>
      <c r="F94" s="5"/>
      <c r="G94" s="5"/>
      <c r="H94" s="5"/>
      <c r="I94" s="5"/>
      <c r="J94" s="5"/>
      <c r="K94" s="5"/>
    </row>
    <row r="95" spans="2:11" ht="72" x14ac:dyDescent="0.35">
      <c r="B95" s="988"/>
      <c r="C95" s="91"/>
      <c r="D95" s="46" t="s">
        <v>1349</v>
      </c>
      <c r="E95" s="5"/>
      <c r="F95" s="5"/>
      <c r="G95" s="5"/>
      <c r="H95" s="5"/>
      <c r="I95" s="5"/>
      <c r="J95" s="5"/>
      <c r="K95" s="5"/>
    </row>
    <row r="96" spans="2:11" ht="180" x14ac:dyDescent="0.35">
      <c r="B96" s="988"/>
      <c r="C96" s="91"/>
      <c r="D96" s="46" t="s">
        <v>1350</v>
      </c>
      <c r="E96" s="5"/>
      <c r="F96" s="5"/>
      <c r="G96" s="5"/>
      <c r="H96" s="5"/>
      <c r="I96" s="5"/>
      <c r="J96" s="5"/>
      <c r="K96" s="5"/>
    </row>
    <row r="97" spans="2:11" ht="156" x14ac:dyDescent="0.35">
      <c r="B97" s="988"/>
      <c r="C97" s="91"/>
      <c r="D97" s="46" t="s">
        <v>1351</v>
      </c>
      <c r="E97" s="5"/>
      <c r="F97" s="5"/>
      <c r="G97" s="5"/>
      <c r="H97" s="5"/>
      <c r="I97" s="5"/>
      <c r="J97" s="5"/>
      <c r="K97" s="5"/>
    </row>
    <row r="98" spans="2:11" ht="24" x14ac:dyDescent="0.35">
      <c r="B98" s="988"/>
      <c r="C98" s="91"/>
      <c r="D98" s="46" t="s">
        <v>1352</v>
      </c>
      <c r="E98" s="5"/>
      <c r="F98" s="5"/>
      <c r="G98" s="5"/>
      <c r="H98" s="5"/>
      <c r="I98" s="5"/>
      <c r="J98" s="5"/>
      <c r="K98" s="5"/>
    </row>
    <row r="99" spans="2:11" ht="24" x14ac:dyDescent="0.35">
      <c r="B99" s="988"/>
      <c r="C99" s="91"/>
      <c r="D99" s="25" t="s">
        <v>1353</v>
      </c>
      <c r="E99" s="5"/>
      <c r="F99" s="5"/>
      <c r="G99" s="5"/>
      <c r="H99" s="5"/>
      <c r="I99" s="5"/>
      <c r="J99" s="5"/>
      <c r="K99" s="5"/>
    </row>
    <row r="100" spans="2:11" ht="36" x14ac:dyDescent="0.35">
      <c r="B100" s="988"/>
      <c r="C100" s="91"/>
      <c r="D100" s="25" t="s">
        <v>1354</v>
      </c>
      <c r="E100" s="5"/>
      <c r="F100" s="5"/>
      <c r="G100" s="5"/>
      <c r="H100" s="5"/>
      <c r="I100" s="5"/>
      <c r="J100" s="5"/>
      <c r="K100" s="5"/>
    </row>
    <row r="101" spans="2:11" ht="36" x14ac:dyDescent="0.35">
      <c r="B101" s="988"/>
      <c r="C101" s="91"/>
      <c r="D101" s="25" t="s">
        <v>1355</v>
      </c>
      <c r="E101" s="5"/>
      <c r="F101" s="5"/>
      <c r="G101" s="5"/>
      <c r="H101" s="5"/>
      <c r="I101" s="5"/>
      <c r="J101" s="5"/>
      <c r="K101" s="5"/>
    </row>
    <row r="102" spans="2:11" ht="108" x14ac:dyDescent="0.35">
      <c r="B102" s="988"/>
      <c r="C102" s="91"/>
      <c r="D102" s="46" t="s">
        <v>1356</v>
      </c>
      <c r="E102" s="5"/>
      <c r="F102" s="5"/>
      <c r="G102" s="5"/>
      <c r="H102" s="5"/>
      <c r="I102" s="5"/>
      <c r="J102" s="5"/>
      <c r="K102" s="5"/>
    </row>
    <row r="103" spans="2:11" ht="60" x14ac:dyDescent="0.35">
      <c r="B103" s="988"/>
      <c r="C103" s="91"/>
      <c r="D103" s="46" t="s">
        <v>1357</v>
      </c>
      <c r="E103" s="5"/>
      <c r="F103" s="5"/>
      <c r="G103" s="5"/>
      <c r="H103" s="5"/>
      <c r="I103" s="5"/>
      <c r="J103" s="5"/>
      <c r="K103" s="5"/>
    </row>
    <row r="104" spans="2:11" ht="24" x14ac:dyDescent="0.35">
      <c r="B104" s="988"/>
      <c r="C104" s="91"/>
      <c r="D104" s="46" t="s">
        <v>1358</v>
      </c>
      <c r="E104" s="5"/>
      <c r="F104" s="5"/>
      <c r="G104" s="5"/>
      <c r="H104" s="5"/>
      <c r="I104" s="5"/>
      <c r="J104" s="5"/>
      <c r="K104" s="5"/>
    </row>
    <row r="105" spans="2:11" ht="48" x14ac:dyDescent="0.35">
      <c r="B105" s="988"/>
      <c r="C105" s="91"/>
      <c r="D105" s="61" t="s">
        <v>1359</v>
      </c>
      <c r="E105" s="5"/>
      <c r="F105" s="5"/>
      <c r="G105" s="5"/>
      <c r="H105" s="5"/>
      <c r="I105" s="5"/>
      <c r="J105" s="5"/>
      <c r="K105" s="5"/>
    </row>
    <row r="106" spans="2:11" ht="24" x14ac:dyDescent="0.35">
      <c r="B106" s="988"/>
      <c r="C106" s="91"/>
      <c r="D106" s="61" t="s">
        <v>1360</v>
      </c>
      <c r="E106" s="5"/>
      <c r="F106" s="5"/>
      <c r="G106" s="5"/>
      <c r="H106" s="5"/>
      <c r="I106" s="5"/>
      <c r="J106" s="5"/>
      <c r="K106" s="5"/>
    </row>
    <row r="107" spans="2:11" ht="24" x14ac:dyDescent="0.35">
      <c r="B107" s="988"/>
      <c r="C107" s="91"/>
      <c r="D107" s="61" t="s">
        <v>1361</v>
      </c>
      <c r="E107" s="5"/>
      <c r="F107" s="5"/>
      <c r="G107" s="5"/>
      <c r="H107" s="5"/>
      <c r="I107" s="5"/>
      <c r="J107" s="5"/>
      <c r="K107" s="5"/>
    </row>
    <row r="108" spans="2:11" ht="24.5" thickBot="1" x14ac:dyDescent="0.4">
      <c r="B108" s="989"/>
      <c r="C108" s="2"/>
      <c r="D108" s="62" t="s">
        <v>1362</v>
      </c>
      <c r="E108" s="5"/>
      <c r="F108" s="5"/>
      <c r="G108" s="5"/>
      <c r="H108" s="5"/>
      <c r="I108" s="5"/>
      <c r="J108" s="5"/>
      <c r="K108" s="5"/>
    </row>
    <row r="109" spans="2:11" ht="36" x14ac:dyDescent="0.35">
      <c r="B109" s="987" t="s">
        <v>722</v>
      </c>
      <c r="C109" s="91"/>
      <c r="D109" s="53" t="s">
        <v>1363</v>
      </c>
      <c r="E109" s="5"/>
      <c r="F109" s="5"/>
      <c r="G109" s="5"/>
      <c r="H109" s="5"/>
      <c r="I109" s="5"/>
      <c r="J109" s="5"/>
      <c r="K109" s="5"/>
    </row>
    <row r="110" spans="2:11" x14ac:dyDescent="0.35">
      <c r="B110" s="988"/>
      <c r="C110" s="91"/>
      <c r="D110" s="16"/>
      <c r="E110" s="5"/>
      <c r="F110" s="5"/>
      <c r="G110" s="5"/>
      <c r="H110" s="5"/>
      <c r="I110" s="5"/>
      <c r="J110" s="5"/>
      <c r="K110" s="5"/>
    </row>
    <row r="111" spans="2:11" x14ac:dyDescent="0.35">
      <c r="B111" s="988"/>
      <c r="C111" s="91"/>
      <c r="D111" s="46" t="s">
        <v>723</v>
      </c>
      <c r="E111" s="5"/>
      <c r="F111" s="5"/>
      <c r="G111" s="5"/>
      <c r="H111" s="5"/>
      <c r="I111" s="5"/>
      <c r="J111" s="5"/>
      <c r="K111" s="5"/>
    </row>
    <row r="112" spans="2:11" ht="37" x14ac:dyDescent="0.35">
      <c r="B112" s="988"/>
      <c r="C112" s="91"/>
      <c r="D112" s="46" t="s">
        <v>1364</v>
      </c>
      <c r="E112" s="5"/>
      <c r="F112" s="5"/>
      <c r="G112" s="5"/>
      <c r="H112" s="5"/>
      <c r="I112" s="5"/>
      <c r="J112" s="5"/>
      <c r="K112" s="5"/>
    </row>
    <row r="113" spans="2:11" ht="25" x14ac:dyDescent="0.35">
      <c r="B113" s="988"/>
      <c r="C113" s="91"/>
      <c r="D113" s="46" t="s">
        <v>1365</v>
      </c>
      <c r="E113" s="5"/>
      <c r="F113" s="5"/>
      <c r="G113" s="5"/>
      <c r="H113" s="5"/>
      <c r="I113" s="5"/>
      <c r="J113" s="5"/>
      <c r="K113" s="5"/>
    </row>
    <row r="114" spans="2:11" ht="37" x14ac:dyDescent="0.35">
      <c r="B114" s="988"/>
      <c r="C114" s="91"/>
      <c r="D114" s="46" t="s">
        <v>1366</v>
      </c>
      <c r="E114" s="5"/>
      <c r="F114" s="5"/>
      <c r="G114" s="5"/>
      <c r="H114" s="5"/>
      <c r="I114" s="5"/>
      <c r="J114" s="5"/>
      <c r="K114" s="5"/>
    </row>
    <row r="115" spans="2:11" x14ac:dyDescent="0.35">
      <c r="B115" s="988"/>
      <c r="C115" s="91"/>
      <c r="D115" s="53" t="s">
        <v>866</v>
      </c>
      <c r="E115" s="5"/>
      <c r="F115" s="5"/>
      <c r="G115" s="5"/>
      <c r="H115" s="5"/>
      <c r="I115" s="5"/>
      <c r="J115" s="5"/>
      <c r="K115" s="5"/>
    </row>
    <row r="116" spans="2:11" ht="36" x14ac:dyDescent="0.35">
      <c r="B116" s="988"/>
      <c r="C116" s="91"/>
      <c r="D116" s="53" t="s">
        <v>1322</v>
      </c>
      <c r="E116" s="5"/>
      <c r="F116" s="5"/>
      <c r="G116" s="5"/>
      <c r="H116" s="5"/>
      <c r="I116" s="5"/>
      <c r="J116" s="5"/>
      <c r="K116" s="5"/>
    </row>
    <row r="117" spans="2:11" x14ac:dyDescent="0.35">
      <c r="B117" s="988"/>
      <c r="C117" s="91"/>
      <c r="D117" s="16"/>
      <c r="E117" s="5"/>
      <c r="F117" s="5"/>
      <c r="G117" s="5"/>
      <c r="H117" s="5"/>
      <c r="I117" s="5"/>
      <c r="J117" s="5"/>
      <c r="K117" s="5"/>
    </row>
    <row r="118" spans="2:11" x14ac:dyDescent="0.35">
      <c r="B118" s="988"/>
      <c r="C118" s="91"/>
      <c r="D118" s="46" t="s">
        <v>723</v>
      </c>
      <c r="E118" s="5"/>
      <c r="F118" s="5"/>
      <c r="G118" s="5"/>
      <c r="H118" s="5"/>
      <c r="I118" s="5"/>
      <c r="J118" s="5"/>
      <c r="K118" s="5"/>
    </row>
    <row r="119" spans="2:11" ht="49" x14ac:dyDescent="0.35">
      <c r="B119" s="988"/>
      <c r="C119" s="91"/>
      <c r="D119" s="46" t="s">
        <v>1367</v>
      </c>
      <c r="E119" s="5"/>
      <c r="F119" s="5"/>
      <c r="G119" s="5"/>
      <c r="H119" s="5"/>
      <c r="I119" s="5"/>
      <c r="J119" s="5"/>
      <c r="K119" s="5"/>
    </row>
    <row r="120" spans="2:11" ht="49" x14ac:dyDescent="0.35">
      <c r="B120" s="988"/>
      <c r="C120" s="91"/>
      <c r="D120" s="46" t="s">
        <v>1368</v>
      </c>
      <c r="E120" s="5"/>
      <c r="F120" s="5"/>
      <c r="G120" s="5"/>
      <c r="H120" s="5"/>
      <c r="I120" s="5"/>
      <c r="J120" s="5"/>
      <c r="K120" s="5"/>
    </row>
    <row r="121" spans="2:11" ht="49.5" thickBot="1" x14ac:dyDescent="0.4">
      <c r="B121" s="989"/>
      <c r="C121" s="2"/>
      <c r="D121" s="40" t="s">
        <v>1369</v>
      </c>
      <c r="E121" s="5"/>
      <c r="F121" s="5"/>
      <c r="G121" s="5"/>
      <c r="H121" s="5"/>
      <c r="I121" s="5"/>
      <c r="J121" s="5"/>
      <c r="K121" s="5"/>
    </row>
    <row r="122" spans="2:11" x14ac:dyDescent="0.35">
      <c r="B122" s="5"/>
      <c r="D122" s="5"/>
      <c r="E122" s="5"/>
      <c r="F122" s="5"/>
      <c r="G122" s="5"/>
      <c r="H122" s="5"/>
      <c r="I122" s="5"/>
      <c r="J122" s="5"/>
      <c r="K122" s="5"/>
    </row>
    <row r="123" spans="2:11" x14ac:dyDescent="0.35">
      <c r="B123" s="5"/>
      <c r="D123" s="5"/>
      <c r="E123" s="5"/>
      <c r="F123" s="5"/>
      <c r="G123" s="5"/>
      <c r="H123" s="5"/>
      <c r="I123" s="5"/>
      <c r="J123" s="5"/>
      <c r="K123" s="5"/>
    </row>
    <row r="124" spans="2:11" x14ac:dyDescent="0.35">
      <c r="B124" s="5"/>
      <c r="D124" s="5"/>
      <c r="E124" s="5"/>
      <c r="F124" s="5"/>
      <c r="G124" s="5"/>
      <c r="H124" s="5"/>
      <c r="I124" s="5"/>
      <c r="J124" s="5"/>
      <c r="K124" s="5"/>
    </row>
    <row r="125" spans="2:11" x14ac:dyDescent="0.35">
      <c r="B125" s="5"/>
      <c r="D125" s="5"/>
      <c r="E125" s="5"/>
      <c r="F125" s="5"/>
      <c r="G125" s="5"/>
      <c r="H125" s="5"/>
      <c r="I125" s="5"/>
      <c r="J125" s="5"/>
      <c r="K125" s="5"/>
    </row>
    <row r="126" spans="2:11" x14ac:dyDescent="0.35">
      <c r="B126" s="5"/>
      <c r="D126" s="5"/>
      <c r="E126" s="5"/>
      <c r="F126" s="5"/>
      <c r="G126" s="5"/>
      <c r="H126" s="5"/>
      <c r="I126" s="5"/>
      <c r="J126" s="5"/>
      <c r="K126" s="5"/>
    </row>
    <row r="127" spans="2:11" x14ac:dyDescent="0.35">
      <c r="B127" s="5"/>
      <c r="D127" s="5"/>
      <c r="E127" s="5"/>
      <c r="F127" s="5"/>
      <c r="G127" s="5"/>
      <c r="H127" s="5"/>
      <c r="I127" s="5"/>
      <c r="J127" s="5"/>
      <c r="K127" s="5"/>
    </row>
    <row r="128" spans="2:11" x14ac:dyDescent="0.35">
      <c r="B128" s="5"/>
      <c r="D128" s="5"/>
      <c r="E128" s="5"/>
      <c r="F128" s="5"/>
      <c r="G128" s="5"/>
      <c r="H128" s="5"/>
      <c r="I128" s="5"/>
      <c r="J128" s="5"/>
      <c r="K128" s="5"/>
    </row>
    <row r="129" spans="2:11" x14ac:dyDescent="0.35">
      <c r="B129" s="5"/>
      <c r="D129" s="5"/>
      <c r="E129" s="5"/>
      <c r="F129" s="5"/>
      <c r="G129" s="5"/>
      <c r="H129" s="5"/>
      <c r="I129" s="5"/>
      <c r="J129" s="5"/>
      <c r="K129" s="5"/>
    </row>
    <row r="130" spans="2:11" x14ac:dyDescent="0.35">
      <c r="B130" s="5"/>
      <c r="D130" s="5"/>
      <c r="E130" s="5"/>
      <c r="F130" s="5"/>
      <c r="G130" s="5"/>
      <c r="H130" s="5"/>
      <c r="I130" s="5"/>
      <c r="J130" s="5"/>
      <c r="K130" s="5"/>
    </row>
    <row r="131" spans="2:11" x14ac:dyDescent="0.35">
      <c r="B131" s="5"/>
      <c r="D131" s="5"/>
      <c r="E131" s="5"/>
      <c r="F131" s="5"/>
      <c r="G131" s="5"/>
      <c r="H131" s="5"/>
      <c r="I131" s="5"/>
      <c r="J131" s="5"/>
      <c r="K131" s="5"/>
    </row>
    <row r="132" spans="2:11" x14ac:dyDescent="0.35">
      <c r="B132" s="5"/>
      <c r="D132" s="5"/>
      <c r="E132" s="5"/>
      <c r="F132" s="5"/>
      <c r="G132" s="5"/>
      <c r="H132" s="5"/>
      <c r="I132" s="5"/>
      <c r="J132" s="5"/>
      <c r="K132" s="5"/>
    </row>
    <row r="133" spans="2:11" x14ac:dyDescent="0.35">
      <c r="B133" s="5"/>
      <c r="D133" s="5"/>
      <c r="E133" s="5"/>
      <c r="F133" s="5"/>
      <c r="G133" s="5"/>
      <c r="H133" s="5"/>
      <c r="I133" s="5"/>
      <c r="J133" s="5"/>
      <c r="K133" s="5"/>
    </row>
    <row r="134" spans="2:11" x14ac:dyDescent="0.35">
      <c r="B134" s="5"/>
      <c r="D134" s="5"/>
      <c r="E134" s="5"/>
      <c r="F134" s="5"/>
      <c r="G134" s="5"/>
      <c r="H134" s="5"/>
      <c r="I134" s="5"/>
      <c r="J134" s="5"/>
      <c r="K134" s="5"/>
    </row>
    <row r="135" spans="2:11" x14ac:dyDescent="0.35">
      <c r="B135" s="5"/>
      <c r="D135" s="5"/>
      <c r="E135" s="5"/>
      <c r="F135" s="5"/>
      <c r="G135" s="5"/>
      <c r="H135" s="5"/>
      <c r="I135" s="5"/>
      <c r="J135" s="5"/>
      <c r="K135" s="5"/>
    </row>
    <row r="136" spans="2:11" x14ac:dyDescent="0.35">
      <c r="B136" s="5"/>
      <c r="D136" s="5"/>
      <c r="E136" s="5"/>
      <c r="F136" s="5"/>
      <c r="G136" s="5"/>
      <c r="H136" s="5"/>
      <c r="I136" s="5"/>
      <c r="J136" s="5"/>
      <c r="K136" s="5"/>
    </row>
    <row r="137" spans="2:11" x14ac:dyDescent="0.35">
      <c r="B137" s="5"/>
      <c r="D137" s="5"/>
      <c r="E137" s="5"/>
      <c r="F137" s="5"/>
      <c r="G137" s="5"/>
      <c r="H137" s="5"/>
      <c r="I137" s="5"/>
      <c r="J137" s="5"/>
      <c r="K137" s="5"/>
    </row>
    <row r="138" spans="2:11" x14ac:dyDescent="0.35">
      <c r="B138" s="5"/>
      <c r="D138" s="5"/>
      <c r="E138" s="5"/>
      <c r="F138" s="5"/>
      <c r="G138" s="5"/>
      <c r="H138" s="5"/>
      <c r="I138" s="5"/>
      <c r="J138" s="5"/>
      <c r="K138" s="5"/>
    </row>
    <row r="139" spans="2:11" x14ac:dyDescent="0.35">
      <c r="B139" s="5"/>
      <c r="D139" s="5"/>
      <c r="E139" s="5"/>
      <c r="F139" s="5"/>
      <c r="G139" s="5"/>
      <c r="H139" s="5"/>
      <c r="I139" s="5"/>
      <c r="J139" s="5"/>
      <c r="K139" s="5"/>
    </row>
    <row r="140" spans="2:11" x14ac:dyDescent="0.35">
      <c r="B140" s="5"/>
      <c r="D140" s="5"/>
      <c r="E140" s="5"/>
      <c r="F140" s="5"/>
      <c r="G140" s="5"/>
      <c r="H140" s="5"/>
      <c r="I140" s="5"/>
      <c r="J140" s="5"/>
      <c r="K140" s="5"/>
    </row>
    <row r="141" spans="2:11" x14ac:dyDescent="0.35">
      <c r="B141" s="5"/>
      <c r="D141" s="5"/>
      <c r="E141" s="5"/>
      <c r="F141" s="5"/>
      <c r="G141" s="5"/>
      <c r="H141" s="5"/>
      <c r="I141" s="5"/>
      <c r="J141" s="5"/>
      <c r="K141" s="5"/>
    </row>
    <row r="142" spans="2:11" x14ac:dyDescent="0.35">
      <c r="B142" s="5"/>
      <c r="D142" s="5"/>
      <c r="E142" s="5"/>
      <c r="F142" s="5"/>
      <c r="G142" s="5"/>
      <c r="H142" s="5"/>
      <c r="I142" s="5"/>
      <c r="J142" s="5"/>
      <c r="K142" s="5"/>
    </row>
    <row r="143" spans="2:11" x14ac:dyDescent="0.35">
      <c r="B143" s="5"/>
      <c r="D143" s="5"/>
      <c r="E143" s="5"/>
      <c r="F143" s="5"/>
      <c r="G143" s="5"/>
      <c r="H143" s="5"/>
      <c r="I143" s="5"/>
      <c r="J143" s="5"/>
      <c r="K143" s="5"/>
    </row>
    <row r="144" spans="2:11" x14ac:dyDescent="0.35">
      <c r="B144" s="5"/>
      <c r="D144" s="5"/>
      <c r="E144" s="5"/>
      <c r="F144" s="5"/>
      <c r="G144" s="5"/>
      <c r="H144" s="5"/>
      <c r="I144" s="5"/>
      <c r="J144" s="5"/>
      <c r="K144" s="5"/>
    </row>
    <row r="145" spans="2:11" x14ac:dyDescent="0.35">
      <c r="B145" s="5"/>
      <c r="D145" s="5"/>
      <c r="E145" s="5"/>
      <c r="F145" s="5"/>
      <c r="G145" s="5"/>
      <c r="H145" s="5"/>
      <c r="I145" s="5"/>
      <c r="J145" s="5"/>
      <c r="K145" s="5"/>
    </row>
    <row r="146" spans="2:11" x14ac:dyDescent="0.35">
      <c r="B146" s="5"/>
      <c r="D146" s="5"/>
      <c r="E146" s="5"/>
      <c r="F146" s="5"/>
      <c r="G146" s="5"/>
      <c r="H146" s="5"/>
      <c r="I146" s="5"/>
      <c r="J146" s="5"/>
      <c r="K146" s="5"/>
    </row>
    <row r="147" spans="2:11" x14ac:dyDescent="0.35">
      <c r="B147" s="5"/>
      <c r="D147" s="5"/>
      <c r="E147" s="5"/>
      <c r="F147" s="5"/>
      <c r="G147" s="5"/>
      <c r="H147" s="5"/>
      <c r="I147" s="5"/>
      <c r="J147" s="5"/>
      <c r="K147" s="5"/>
    </row>
    <row r="148" spans="2:11" x14ac:dyDescent="0.35">
      <c r="B148" s="5"/>
      <c r="D148" s="5"/>
      <c r="E148" s="5"/>
      <c r="F148" s="5"/>
      <c r="G148" s="5"/>
      <c r="H148" s="5"/>
      <c r="I148" s="5"/>
      <c r="J148" s="5"/>
      <c r="K148" s="5"/>
    </row>
    <row r="149" spans="2:11" x14ac:dyDescent="0.35">
      <c r="B149" s="5"/>
      <c r="D149" s="5"/>
      <c r="E149" s="5"/>
      <c r="F149" s="5"/>
      <c r="G149" s="5"/>
      <c r="H149" s="5"/>
      <c r="I149" s="5"/>
      <c r="J149" s="5"/>
      <c r="K149" s="5"/>
    </row>
    <row r="150" spans="2:11" x14ac:dyDescent="0.35">
      <c r="B150" s="5"/>
      <c r="D150" s="5"/>
      <c r="E150" s="5"/>
      <c r="F150" s="5"/>
      <c r="G150" s="5"/>
      <c r="H150" s="5"/>
      <c r="I150" s="5"/>
      <c r="J150" s="5"/>
      <c r="K150" s="5"/>
    </row>
    <row r="151" spans="2:11" x14ac:dyDescent="0.35">
      <c r="B151" s="5"/>
      <c r="D151" s="5"/>
      <c r="E151" s="5"/>
      <c r="F151" s="5"/>
      <c r="G151" s="5"/>
      <c r="H151" s="5"/>
      <c r="I151" s="5"/>
      <c r="J151" s="5"/>
      <c r="K151" s="5"/>
    </row>
    <row r="152" spans="2:11" x14ac:dyDescent="0.35">
      <c r="B152" s="5"/>
      <c r="D152" s="5"/>
      <c r="E152" s="5"/>
      <c r="F152" s="5"/>
      <c r="G152" s="5"/>
      <c r="H152" s="5"/>
      <c r="I152" s="5"/>
      <c r="J152" s="5"/>
      <c r="K152" s="5"/>
    </row>
    <row r="153" spans="2:11" x14ac:dyDescent="0.35">
      <c r="B153" s="5"/>
      <c r="D153" s="5"/>
      <c r="E153" s="5"/>
      <c r="F153" s="5"/>
      <c r="G153" s="5"/>
      <c r="H153" s="5"/>
      <c r="I153" s="5"/>
      <c r="J153" s="5"/>
      <c r="K153" s="5"/>
    </row>
    <row r="154" spans="2:11" x14ac:dyDescent="0.35">
      <c r="B154" s="5"/>
      <c r="D154" s="5"/>
      <c r="E154" s="5"/>
      <c r="F154" s="5"/>
      <c r="G154" s="5"/>
      <c r="H154" s="5"/>
      <c r="I154" s="5"/>
      <c r="J154" s="5"/>
      <c r="K154" s="5"/>
    </row>
    <row r="155" spans="2:11" x14ac:dyDescent="0.35">
      <c r="B155" s="5"/>
      <c r="D155" s="5"/>
      <c r="E155" s="5"/>
      <c r="F155" s="5"/>
      <c r="G155" s="5"/>
      <c r="H155" s="5"/>
      <c r="I155" s="5"/>
      <c r="J155" s="5"/>
      <c r="K155" s="5"/>
    </row>
    <row r="156" spans="2:11" x14ac:dyDescent="0.35">
      <c r="B156" s="5"/>
      <c r="D156" s="5"/>
      <c r="E156" s="5"/>
      <c r="F156" s="5"/>
      <c r="G156" s="5"/>
      <c r="H156" s="5"/>
      <c r="I156" s="5"/>
      <c r="J156" s="5"/>
      <c r="K156" s="5"/>
    </row>
    <row r="157" spans="2:11" x14ac:dyDescent="0.35">
      <c r="B157" s="5"/>
      <c r="D157" s="5"/>
      <c r="E157" s="5"/>
      <c r="F157" s="5"/>
      <c r="G157" s="5"/>
      <c r="H157" s="5"/>
      <c r="I157" s="5"/>
      <c r="J157" s="5"/>
      <c r="K157" s="5"/>
    </row>
    <row r="158" spans="2:11" x14ac:dyDescent="0.35">
      <c r="B158" s="5"/>
      <c r="D158" s="5"/>
      <c r="E158" s="5"/>
      <c r="F158" s="5"/>
      <c r="G158" s="5"/>
      <c r="H158" s="5"/>
      <c r="I158" s="5"/>
      <c r="J158" s="5"/>
      <c r="K158" s="5"/>
    </row>
    <row r="159" spans="2:11" x14ac:dyDescent="0.35">
      <c r="B159" s="5"/>
      <c r="D159" s="5"/>
      <c r="E159" s="5"/>
      <c r="F159" s="5"/>
      <c r="G159" s="5"/>
      <c r="H159" s="5"/>
      <c r="I159" s="5"/>
      <c r="J159" s="5"/>
      <c r="K159" s="5"/>
    </row>
    <row r="160" spans="2:11" x14ac:dyDescent="0.35">
      <c r="B160" s="5"/>
      <c r="D160" s="5"/>
      <c r="E160" s="5"/>
      <c r="F160" s="5"/>
      <c r="G160" s="5"/>
      <c r="H160" s="5"/>
      <c r="I160" s="5"/>
      <c r="J160" s="5"/>
      <c r="K160" s="5"/>
    </row>
    <row r="161" spans="2:11" x14ac:dyDescent="0.35">
      <c r="B161" s="5"/>
      <c r="D161" s="5"/>
      <c r="E161" s="5"/>
      <c r="F161" s="5"/>
      <c r="G161" s="5"/>
      <c r="H161" s="5"/>
      <c r="I161" s="5"/>
      <c r="J161" s="5"/>
      <c r="K161" s="5"/>
    </row>
    <row r="162" spans="2:11" x14ac:dyDescent="0.35">
      <c r="B162" s="5"/>
      <c r="D162" s="5"/>
      <c r="E162" s="5"/>
      <c r="F162" s="5"/>
      <c r="G162" s="5"/>
      <c r="H162" s="5"/>
      <c r="I162" s="5"/>
      <c r="J162" s="5"/>
      <c r="K162" s="5"/>
    </row>
    <row r="163" spans="2:11" x14ac:dyDescent="0.35">
      <c r="B163" s="5"/>
      <c r="D163" s="5"/>
      <c r="E163" s="5"/>
      <c r="F163" s="5"/>
      <c r="G163" s="5"/>
      <c r="H163" s="5"/>
      <c r="I163" s="5"/>
      <c r="J163" s="5"/>
      <c r="K163" s="5"/>
    </row>
    <row r="164" spans="2:11" x14ac:dyDescent="0.35">
      <c r="B164" s="5"/>
      <c r="D164" s="5"/>
      <c r="E164" s="5"/>
      <c r="F164" s="5"/>
      <c r="G164" s="5"/>
      <c r="H164" s="5"/>
      <c r="I164" s="5"/>
      <c r="J164" s="5"/>
      <c r="K164" s="5"/>
    </row>
    <row r="165" spans="2:11" x14ac:dyDescent="0.35">
      <c r="B165" s="5"/>
      <c r="D165" s="5"/>
      <c r="E165" s="5"/>
      <c r="F165" s="5"/>
      <c r="G165" s="5"/>
      <c r="H165" s="5"/>
      <c r="I165" s="5"/>
      <c r="J165" s="5"/>
      <c r="K165" s="5"/>
    </row>
    <row r="166" spans="2:11" x14ac:dyDescent="0.35">
      <c r="B166" s="5"/>
      <c r="D166" s="5"/>
      <c r="E166" s="5"/>
      <c r="F166" s="5"/>
      <c r="G166" s="5"/>
      <c r="H166" s="5"/>
      <c r="I166" s="5"/>
      <c r="J166" s="5"/>
      <c r="K166" s="5"/>
    </row>
    <row r="167" spans="2:11" x14ac:dyDescent="0.35">
      <c r="B167" s="5"/>
      <c r="D167" s="5"/>
      <c r="E167" s="5"/>
      <c r="F167" s="5"/>
      <c r="G167" s="5"/>
      <c r="H167" s="5"/>
      <c r="I167" s="5"/>
      <c r="J167" s="5"/>
      <c r="K167" s="5"/>
    </row>
    <row r="168" spans="2:11" x14ac:dyDescent="0.35">
      <c r="B168" s="5"/>
      <c r="D168" s="5"/>
      <c r="E168" s="5"/>
      <c r="F168" s="5"/>
      <c r="G168" s="5"/>
      <c r="H168" s="5"/>
      <c r="I168" s="5"/>
      <c r="J168" s="5"/>
      <c r="K168" s="5"/>
    </row>
    <row r="169" spans="2:11" x14ac:dyDescent="0.35">
      <c r="B169" s="5"/>
      <c r="D169" s="5"/>
      <c r="E169" s="5"/>
      <c r="F169" s="5"/>
      <c r="G169" s="5"/>
      <c r="H169" s="5"/>
      <c r="I169" s="5"/>
      <c r="J169" s="5"/>
      <c r="K169" s="5"/>
    </row>
    <row r="170" spans="2:11" x14ac:dyDescent="0.35">
      <c r="B170" s="5"/>
      <c r="D170" s="5"/>
      <c r="E170" s="5"/>
      <c r="F170" s="5"/>
      <c r="G170" s="5"/>
      <c r="H170" s="5"/>
      <c r="I170" s="5"/>
      <c r="J170" s="5"/>
      <c r="K170" s="5"/>
    </row>
    <row r="171" spans="2:11" x14ac:dyDescent="0.35">
      <c r="B171" s="5"/>
      <c r="D171" s="5"/>
      <c r="E171" s="5"/>
      <c r="F171" s="5"/>
      <c r="G171" s="5"/>
      <c r="H171" s="5"/>
      <c r="I171" s="5"/>
      <c r="J171" s="5"/>
      <c r="K171" s="5"/>
    </row>
    <row r="172" spans="2:11" x14ac:dyDescent="0.35">
      <c r="B172" s="5"/>
      <c r="D172" s="5"/>
      <c r="E172" s="5"/>
      <c r="F172" s="5"/>
      <c r="G172" s="5"/>
      <c r="H172" s="5"/>
      <c r="I172" s="5"/>
      <c r="J172" s="5"/>
      <c r="K172" s="5"/>
    </row>
    <row r="173" spans="2:11" x14ac:dyDescent="0.35">
      <c r="B173" s="5"/>
      <c r="D173" s="5"/>
      <c r="E173" s="5"/>
      <c r="F173" s="5"/>
      <c r="G173" s="5"/>
      <c r="H173" s="5"/>
      <c r="I173" s="5"/>
      <c r="J173" s="5"/>
      <c r="K173" s="5"/>
    </row>
    <row r="174" spans="2:11" x14ac:dyDescent="0.35">
      <c r="B174" s="5"/>
      <c r="D174" s="5"/>
      <c r="E174" s="5"/>
      <c r="F174" s="5"/>
      <c r="G174" s="5"/>
      <c r="H174" s="5"/>
      <c r="I174" s="5"/>
      <c r="J174" s="5"/>
      <c r="K174" s="5"/>
    </row>
    <row r="175" spans="2:11" x14ac:dyDescent="0.35">
      <c r="B175" s="5"/>
      <c r="D175" s="5"/>
      <c r="E175" s="5"/>
      <c r="F175" s="5"/>
      <c r="G175" s="5"/>
      <c r="H175" s="5"/>
      <c r="I175" s="5"/>
      <c r="J175" s="5"/>
      <c r="K175" s="5"/>
    </row>
    <row r="176" spans="2:11" x14ac:dyDescent="0.35">
      <c r="B176" s="5"/>
      <c r="D176" s="5"/>
      <c r="E176" s="5"/>
      <c r="F176" s="5"/>
      <c r="G176" s="5"/>
      <c r="H176" s="5"/>
      <c r="I176" s="5"/>
      <c r="J176" s="5"/>
      <c r="K176" s="5"/>
    </row>
    <row r="177" spans="2:11" x14ac:dyDescent="0.35">
      <c r="B177" s="5"/>
      <c r="D177" s="5"/>
      <c r="E177" s="5"/>
      <c r="F177" s="5"/>
      <c r="G177" s="5"/>
      <c r="H177" s="5"/>
      <c r="I177" s="5"/>
      <c r="J177" s="5"/>
      <c r="K177" s="5"/>
    </row>
    <row r="178" spans="2:11" x14ac:dyDescent="0.35">
      <c r="B178" s="5"/>
      <c r="D178" s="5"/>
      <c r="E178" s="5"/>
      <c r="F178" s="5"/>
      <c r="G178" s="5"/>
      <c r="H178" s="5"/>
      <c r="I178" s="5"/>
      <c r="J178" s="5"/>
      <c r="K178" s="5"/>
    </row>
    <row r="179" spans="2:11" x14ac:dyDescent="0.35">
      <c r="B179" s="5"/>
      <c r="D179" s="5"/>
      <c r="E179" s="5"/>
      <c r="F179" s="5"/>
      <c r="G179" s="5"/>
      <c r="H179" s="5"/>
      <c r="I179" s="5"/>
      <c r="J179" s="5"/>
      <c r="K179" s="5"/>
    </row>
    <row r="180" spans="2:11" x14ac:dyDescent="0.35">
      <c r="B180" s="5"/>
      <c r="D180" s="5"/>
      <c r="E180" s="5"/>
      <c r="F180" s="5"/>
      <c r="G180" s="5"/>
      <c r="H180" s="5"/>
      <c r="I180" s="5"/>
      <c r="J180" s="5"/>
      <c r="K180" s="5"/>
    </row>
  </sheetData>
  <sheetProtection insertRows="0"/>
  <mergeCells count="40">
    <mergeCell ref="B10:D10"/>
    <mergeCell ref="F10:S10"/>
    <mergeCell ref="F11:S11"/>
    <mergeCell ref="E12:R12"/>
    <mergeCell ref="E13:R13"/>
    <mergeCell ref="D16:K16"/>
    <mergeCell ref="D21:K21"/>
    <mergeCell ref="D36:D38"/>
    <mergeCell ref="E36:F36"/>
    <mergeCell ref="E37:E38"/>
    <mergeCell ref="G37:G38"/>
    <mergeCell ref="B89:B108"/>
    <mergeCell ref="B109:B121"/>
    <mergeCell ref="C24:C26"/>
    <mergeCell ref="D24:D26"/>
    <mergeCell ref="E24:E26"/>
    <mergeCell ref="B80:B87"/>
    <mergeCell ref="B59:E59"/>
    <mergeCell ref="B60:B66"/>
    <mergeCell ref="B15:B20"/>
    <mergeCell ref="B73:F74"/>
    <mergeCell ref="B68:F68"/>
    <mergeCell ref="D22:K22"/>
    <mergeCell ref="D23:K23"/>
    <mergeCell ref="D34:K34"/>
    <mergeCell ref="D35:K35"/>
    <mergeCell ref="B50:E50"/>
    <mergeCell ref="B51:B57"/>
    <mergeCell ref="F24:F26"/>
    <mergeCell ref="G24:J24"/>
    <mergeCell ref="H25:H26"/>
    <mergeCell ref="I25:I26"/>
    <mergeCell ref="J25:J26"/>
    <mergeCell ref="C36:C38"/>
    <mergeCell ref="D15:K15"/>
    <mergeCell ref="A1:P1"/>
    <mergeCell ref="A2:P2"/>
    <mergeCell ref="A3:P3"/>
    <mergeCell ref="A4:D4"/>
    <mergeCell ref="A5:P5"/>
  </mergeCells>
  <conditionalFormatting sqref="D45">
    <cfRule type="containsText" dxfId="54" priority="5" operator="containsText" text="ERROR">
      <formula>NOT(ISERROR(SEARCH("ERROR",D45)))</formula>
    </cfRule>
  </conditionalFormatting>
  <conditionalFormatting sqref="E12:R12">
    <cfRule type="expression" dxfId="53" priority="1">
      <formula>E11="SI SE REPORTA"</formula>
    </cfRule>
  </conditionalFormatting>
  <conditionalFormatting sqref="F10">
    <cfRule type="notContainsBlanks" dxfId="52" priority="4">
      <formula>LEN(TRIM(F10))&gt;0</formula>
    </cfRule>
  </conditionalFormatting>
  <conditionalFormatting sqref="F11:S11">
    <cfRule type="expression" dxfId="51" priority="2">
      <formula>E11="NO SE REPORTA"</formula>
    </cfRule>
    <cfRule type="expression" dxfId="50" priority="3">
      <formula>E10="NO APLICA"</formula>
    </cfRule>
  </conditionalFormatting>
  <dataValidations count="6">
    <dataValidation type="whole" operator="greaterThanOrEqual" allowBlank="1" showErrorMessage="1" errorTitle="ERROR" error="Escriba un número igual o mayor que 0" promptTitle="ERROR" prompt="Escriba un número igual o mayor que 0" sqref="E18:H19" xr:uid="{00000000-0002-0000-1800-000000000000}">
      <formula1>0</formula1>
    </dataValidation>
    <dataValidation type="whole" operator="greaterThanOrEqual" allowBlank="1" showInputMessage="1" showErrorMessage="1" errorTitle="ERROR" error="Valor en PESOS (sin centavos)" sqref="G27:J32" xr:uid="{00000000-0002-0000-1800-000001000000}">
      <formula1>0</formula1>
    </dataValidation>
    <dataValidation type="decimal" allowBlank="1" showInputMessage="1" showErrorMessage="1" errorTitle="ERROR" error="Escriba un valor entre 0% y 100%" sqref="D39:D44" xr:uid="{00000000-0002-0000-1800-000002000000}">
      <formula1>0</formula1>
      <formula2>1</formula2>
    </dataValidation>
    <dataValidation allowBlank="1" showInputMessage="1" showErrorMessage="1" sqref="D45 I18:I19 G33:J33 E39:F45" xr:uid="{00000000-0002-0000-1800-000003000000}"/>
    <dataValidation type="list" allowBlank="1" showInputMessage="1" showErrorMessage="1" sqref="E11" xr:uid="{00000000-0002-0000-1800-000004000000}">
      <formula1>REPORTE</formula1>
    </dataValidation>
    <dataValidation type="list" allowBlank="1" showInputMessage="1" showErrorMessage="1" sqref="E10" xr:uid="{00000000-0002-0000-1800-000005000000}">
      <formula1>SI</formula1>
    </dataValidation>
  </dataValidations>
  <hyperlinks>
    <hyperlink ref="B9" location="'ANEXO 3'!A1" display="VOLVER AL INDICE" xr:uid="{00000000-0004-0000-1800-000000000000}"/>
    <hyperlink ref="E55" r:id="rId1" xr:uid="{00000000-0004-0000-1800-000001000000}"/>
  </hyperlinks>
  <pageMargins left="0.25" right="0.25" top="0.75" bottom="0.75" header="0.3" footer="0.3"/>
  <pageSetup paperSize="178" orientation="landscape" horizontalDpi="1200" verticalDpi="1200" r:id="rId2"/>
  <drawing r:id="rId3"/>
  <legacy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9">
    <tabColor theme="2"/>
  </sheetPr>
  <dimension ref="A1:T178"/>
  <sheetViews>
    <sheetView topLeftCell="A46" workbookViewId="0">
      <selection activeCell="E51" sqref="E51:E55"/>
    </sheetView>
  </sheetViews>
  <sheetFormatPr baseColWidth="10" defaultColWidth="11.453125" defaultRowHeight="14.5" x14ac:dyDescent="0.35"/>
  <cols>
    <col min="1" max="1" width="1.81640625" customWidth="1"/>
    <col min="2" max="2" width="12.81640625" customWidth="1"/>
    <col min="3" max="3" width="5" style="84" bestFit="1" customWidth="1"/>
    <col min="4" max="4" width="34.81640625" customWidth="1"/>
    <col min="5" max="5" width="24.81640625" customWidth="1"/>
  </cols>
  <sheetData>
    <row r="1" spans="1:20" s="357" customFormat="1" ht="100.5" customHeight="1" thickBot="1" x14ac:dyDescent="0.4">
      <c r="A1" s="949"/>
      <c r="B1" s="950"/>
      <c r="C1" s="950"/>
      <c r="D1" s="950"/>
      <c r="E1" s="950"/>
      <c r="F1" s="950"/>
      <c r="G1" s="950"/>
      <c r="H1" s="950"/>
      <c r="I1" s="950"/>
      <c r="J1" s="950"/>
      <c r="K1" s="950"/>
      <c r="L1" s="950"/>
      <c r="M1" s="950"/>
      <c r="N1" s="950"/>
      <c r="O1" s="951"/>
      <c r="P1"/>
      <c r="Q1"/>
    </row>
    <row r="2" spans="1:20"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4"/>
      <c r="P2"/>
      <c r="Q2"/>
    </row>
    <row r="3" spans="1:20" s="358" customFormat="1" ht="16" thickBot="1" x14ac:dyDescent="0.4">
      <c r="A3" s="946" t="s">
        <v>624</v>
      </c>
      <c r="B3" s="947"/>
      <c r="C3" s="947"/>
      <c r="D3" s="947"/>
      <c r="E3" s="947"/>
      <c r="F3" s="947"/>
      <c r="G3" s="947"/>
      <c r="H3" s="947"/>
      <c r="I3" s="947"/>
      <c r="J3" s="947"/>
      <c r="K3" s="947"/>
      <c r="L3" s="947"/>
      <c r="M3" s="947"/>
      <c r="N3" s="947"/>
      <c r="O3" s="948"/>
      <c r="P3"/>
      <c r="Q3"/>
    </row>
    <row r="4" spans="1:20" s="358" customFormat="1" ht="16" thickBot="1" x14ac:dyDescent="0.4">
      <c r="A4" s="955" t="s">
        <v>584</v>
      </c>
      <c r="B4" s="956"/>
      <c r="C4" s="956"/>
      <c r="D4" s="956"/>
      <c r="E4" s="365" t="str">
        <f>+'Datos Generales'!C6</f>
        <v>2024-II</v>
      </c>
      <c r="F4" s="365"/>
      <c r="G4" s="365"/>
      <c r="H4" s="365"/>
      <c r="I4" s="365"/>
      <c r="J4" s="365"/>
      <c r="K4" s="365"/>
      <c r="L4" s="366"/>
      <c r="M4" s="366"/>
      <c r="N4" s="366"/>
      <c r="O4" s="367"/>
      <c r="P4"/>
      <c r="Q4"/>
    </row>
    <row r="5" spans="1:20" ht="16.5" customHeight="1" thickBot="1" x14ac:dyDescent="0.4">
      <c r="A5" s="946" t="s">
        <v>28</v>
      </c>
      <c r="B5" s="947"/>
      <c r="C5" s="947"/>
      <c r="D5" s="947"/>
      <c r="E5" s="947"/>
      <c r="F5" s="947"/>
      <c r="G5" s="947"/>
      <c r="H5" s="947"/>
      <c r="I5" s="947"/>
      <c r="J5" s="947"/>
      <c r="K5" s="947"/>
      <c r="L5" s="947"/>
      <c r="M5" s="947"/>
      <c r="N5" s="947"/>
      <c r="O5" s="948"/>
    </row>
    <row r="6" spans="1:20" x14ac:dyDescent="0.35">
      <c r="B6" s="1" t="s">
        <v>626</v>
      </c>
      <c r="C6" s="73"/>
      <c r="D6" s="5"/>
      <c r="E6" s="71"/>
      <c r="F6" s="5" t="s">
        <v>627</v>
      </c>
      <c r="G6" s="5"/>
      <c r="H6" s="5"/>
      <c r="I6" s="5"/>
      <c r="J6" s="5"/>
      <c r="K6" s="5"/>
    </row>
    <row r="7" spans="1:20" ht="15" thickBot="1" x14ac:dyDescent="0.4">
      <c r="B7" s="72"/>
      <c r="C7" s="74"/>
      <c r="D7" s="5"/>
      <c r="E7" s="17"/>
      <c r="F7" s="5" t="s">
        <v>628</v>
      </c>
      <c r="G7" s="5"/>
      <c r="H7" s="5"/>
      <c r="I7" s="5"/>
      <c r="J7" s="5"/>
      <c r="K7" s="5"/>
    </row>
    <row r="8" spans="1:20" ht="15" thickBot="1" x14ac:dyDescent="0.4">
      <c r="B8" s="162" t="s">
        <v>629</v>
      </c>
      <c r="C8" s="200">
        <v>2024</v>
      </c>
      <c r="D8" s="204">
        <f>IF(E10="NO APLICA","NO APLICA",IF(E11="NO SE REPORTA","SIN INFORMACION",+I30))</f>
        <v>1</v>
      </c>
      <c r="E8" s="201"/>
      <c r="F8" s="5" t="s">
        <v>630</v>
      </c>
      <c r="G8" s="5"/>
      <c r="H8" s="5"/>
      <c r="I8" s="5"/>
      <c r="J8" s="5"/>
      <c r="K8" s="5"/>
    </row>
    <row r="9" spans="1:20" x14ac:dyDescent="0.35">
      <c r="B9" s="335" t="s">
        <v>631</v>
      </c>
      <c r="D9" s="5"/>
      <c r="E9" s="5"/>
      <c r="F9" s="5"/>
      <c r="G9" s="5"/>
      <c r="H9" s="5"/>
      <c r="I9" s="5"/>
      <c r="J9" s="5"/>
      <c r="K9" s="5"/>
    </row>
    <row r="10" spans="1:20" x14ac:dyDescent="0.35">
      <c r="B10" s="957" t="s">
        <v>632</v>
      </c>
      <c r="C10" s="957"/>
      <c r="D10" s="957"/>
      <c r="E10" s="338" t="s">
        <v>633</v>
      </c>
      <c r="F10" s="964"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65"/>
      <c r="H10" s="965"/>
      <c r="I10" s="965"/>
      <c r="J10" s="965"/>
      <c r="K10" s="965"/>
      <c r="L10" s="965"/>
      <c r="M10" s="965"/>
      <c r="N10" s="965"/>
      <c r="O10" s="965"/>
      <c r="P10" s="965"/>
      <c r="Q10" s="965"/>
      <c r="R10" s="965"/>
      <c r="S10" s="5"/>
      <c r="T10" s="5"/>
    </row>
    <row r="11" spans="1:20" ht="14.5" customHeight="1" x14ac:dyDescent="0.35">
      <c r="B11" s="337"/>
      <c r="C11" s="85"/>
      <c r="D11" s="163" t="str">
        <f>IF(E10="SI APLICA","¿El indicador no se reporta por limitaciones de información disponible? ","")</f>
        <v xml:space="preserve">¿El indicador no se reporta por limitaciones de información disponible? </v>
      </c>
      <c r="E11" s="339" t="s">
        <v>634</v>
      </c>
      <c r="F11" s="958"/>
      <c r="G11" s="959"/>
      <c r="H11" s="959"/>
      <c r="I11" s="959"/>
      <c r="J11" s="959"/>
      <c r="K11" s="959"/>
      <c r="L11" s="959"/>
      <c r="M11" s="959"/>
      <c r="N11" s="959"/>
      <c r="O11" s="959"/>
      <c r="P11" s="959"/>
      <c r="Q11" s="959"/>
      <c r="R11" s="959"/>
    </row>
    <row r="12" spans="1:20" ht="64.5" customHeight="1" x14ac:dyDescent="0.35">
      <c r="B12" s="335"/>
      <c r="C12" s="85"/>
      <c r="D12" s="163" t="str">
        <f>IF(E11="SI SE REPORTA","¿Qué programas o proyectos del Plan de Acción están asociados al indicador? ","")</f>
        <v xml:space="preserve">¿Qué programas o proyectos del Plan de Acción están asociados al indicador? </v>
      </c>
      <c r="E12" s="960" t="s">
        <v>2405</v>
      </c>
      <c r="F12" s="960"/>
      <c r="G12" s="960"/>
      <c r="H12" s="960"/>
      <c r="I12" s="960"/>
      <c r="J12" s="960"/>
      <c r="K12" s="960"/>
      <c r="L12" s="960"/>
      <c r="M12" s="960"/>
      <c r="N12" s="960"/>
      <c r="O12" s="960"/>
      <c r="P12" s="960"/>
      <c r="Q12" s="960"/>
    </row>
    <row r="13" spans="1:20" ht="22" customHeight="1" x14ac:dyDescent="0.35">
      <c r="B13" s="335"/>
      <c r="C13" s="85"/>
      <c r="D13" s="163" t="s">
        <v>635</v>
      </c>
      <c r="E13" s="961" t="s">
        <v>2117</v>
      </c>
      <c r="F13" s="962"/>
      <c r="G13" s="962"/>
      <c r="H13" s="962"/>
      <c r="I13" s="962"/>
      <c r="J13" s="962"/>
      <c r="K13" s="962"/>
      <c r="L13" s="962"/>
      <c r="M13" s="962"/>
      <c r="N13" s="962"/>
      <c r="O13" s="962"/>
      <c r="P13" s="962"/>
      <c r="Q13" s="963"/>
    </row>
    <row r="14" spans="1:20" ht="7" customHeight="1" thickBot="1" x14ac:dyDescent="0.4">
      <c r="B14" s="335"/>
      <c r="D14" s="5"/>
      <c r="E14" s="5"/>
      <c r="F14" s="5"/>
      <c r="G14" s="5"/>
      <c r="H14" s="5"/>
      <c r="I14" s="5"/>
      <c r="J14" s="5"/>
      <c r="K14" s="5"/>
    </row>
    <row r="15" spans="1:20" ht="15" customHeight="1" thickTop="1" x14ac:dyDescent="0.35">
      <c r="B15" s="1035" t="s">
        <v>636</v>
      </c>
      <c r="C15" s="86"/>
      <c r="D15" s="978" t="s">
        <v>940</v>
      </c>
      <c r="E15" s="979"/>
      <c r="F15" s="979"/>
      <c r="G15" s="979"/>
      <c r="H15" s="979"/>
      <c r="I15" s="979"/>
      <c r="J15" s="979"/>
      <c r="K15" s="979"/>
      <c r="L15" s="1089"/>
    </row>
    <row r="16" spans="1:20" ht="15" thickBot="1" x14ac:dyDescent="0.4">
      <c r="B16" s="1006"/>
      <c r="C16" s="89"/>
      <c r="D16" s="1124" t="s">
        <v>1370</v>
      </c>
      <c r="E16" s="1125"/>
      <c r="F16" s="1125"/>
      <c r="G16" s="1125"/>
      <c r="H16" s="1125"/>
      <c r="I16" s="1125"/>
      <c r="J16" s="1125"/>
      <c r="K16" s="1125"/>
      <c r="L16" s="1145"/>
    </row>
    <row r="17" spans="2:12" ht="15" thickBot="1" x14ac:dyDescent="0.4">
      <c r="B17" s="1006"/>
      <c r="C17" s="87" t="s">
        <v>585</v>
      </c>
      <c r="D17" s="38" t="s">
        <v>849</v>
      </c>
      <c r="E17" s="523">
        <v>2024</v>
      </c>
      <c r="F17" s="523">
        <v>2025</v>
      </c>
      <c r="G17" s="523">
        <v>2026</v>
      </c>
      <c r="H17" s="523">
        <v>2027</v>
      </c>
      <c r="I17" s="38" t="s">
        <v>1250</v>
      </c>
      <c r="J17" s="5"/>
      <c r="L17" s="21"/>
    </row>
    <row r="18" spans="2:12" ht="24.5" thickBot="1" x14ac:dyDescent="0.4">
      <c r="B18" s="1006"/>
      <c r="C18" s="88" t="s">
        <v>765</v>
      </c>
      <c r="D18" s="40" t="s">
        <v>1371</v>
      </c>
      <c r="E18" s="516">
        <v>6</v>
      </c>
      <c r="F18" s="516">
        <v>6</v>
      </c>
      <c r="G18" s="516">
        <v>6</v>
      </c>
      <c r="H18" s="516">
        <v>6</v>
      </c>
      <c r="I18" s="140">
        <f>SUM(E18:H18)</f>
        <v>24</v>
      </c>
      <c r="J18" s="5"/>
      <c r="L18" s="21"/>
    </row>
    <row r="19" spans="2:12" x14ac:dyDescent="0.35">
      <c r="B19" s="1006"/>
      <c r="C19" s="89"/>
      <c r="D19" s="969"/>
      <c r="E19" s="970"/>
      <c r="F19" s="970"/>
      <c r="G19" s="970"/>
      <c r="H19" s="970"/>
      <c r="I19" s="970"/>
      <c r="J19" s="970"/>
      <c r="K19" s="970"/>
      <c r="L19" s="1074"/>
    </row>
    <row r="20" spans="2:12" ht="15" thickBot="1" x14ac:dyDescent="0.4">
      <c r="B20" s="206"/>
      <c r="C20" s="89"/>
      <c r="D20" s="969" t="s">
        <v>1372</v>
      </c>
      <c r="E20" s="970"/>
      <c r="F20" s="970"/>
      <c r="G20" s="970"/>
      <c r="H20" s="970"/>
      <c r="I20" s="970"/>
      <c r="J20" s="970"/>
      <c r="K20" s="970"/>
      <c r="L20" s="1074"/>
    </row>
    <row r="21" spans="2:12" ht="15" thickBot="1" x14ac:dyDescent="0.4">
      <c r="B21" s="206"/>
      <c r="C21" s="1044" t="s">
        <v>585</v>
      </c>
      <c r="D21" s="987" t="s">
        <v>868</v>
      </c>
      <c r="E21" s="987" t="s">
        <v>1253</v>
      </c>
      <c r="F21" s="1147" t="s">
        <v>1254</v>
      </c>
      <c r="G21" s="1148"/>
      <c r="H21" s="1148"/>
      <c r="I21" s="1148"/>
      <c r="J21" s="1149"/>
      <c r="L21" s="21"/>
    </row>
    <row r="22" spans="2:12" ht="36.5" thickBot="1" x14ac:dyDescent="0.4">
      <c r="B22" s="206"/>
      <c r="C22" s="1045"/>
      <c r="D22" s="989"/>
      <c r="E22" s="989"/>
      <c r="F22" s="40" t="s">
        <v>1255</v>
      </c>
      <c r="G22" s="40" t="s">
        <v>1256</v>
      </c>
      <c r="H22" s="40" t="s">
        <v>1257</v>
      </c>
      <c r="I22" s="40" t="s">
        <v>1258</v>
      </c>
      <c r="J22" s="40" t="s">
        <v>593</v>
      </c>
      <c r="L22" s="21"/>
    </row>
    <row r="23" spans="2:12" ht="36.5" thickBot="1" x14ac:dyDescent="0.4">
      <c r="B23" s="206"/>
      <c r="C23" s="125"/>
      <c r="D23" s="44" t="s">
        <v>2108</v>
      </c>
      <c r="E23" s="44" t="s">
        <v>1374</v>
      </c>
      <c r="F23" s="549">
        <v>0.2</v>
      </c>
      <c r="G23" s="549">
        <v>1</v>
      </c>
      <c r="H23" s="549">
        <v>0.2</v>
      </c>
      <c r="I23" s="144">
        <f>+G23*H23</f>
        <v>0.2</v>
      </c>
      <c r="J23" s="30"/>
      <c r="L23" s="21"/>
    </row>
    <row r="24" spans="2:12" ht="36.5" thickBot="1" x14ac:dyDescent="0.4">
      <c r="B24" s="206"/>
      <c r="C24" s="125"/>
      <c r="D24" s="44" t="s">
        <v>2109</v>
      </c>
      <c r="E24" s="44" t="s">
        <v>1373</v>
      </c>
      <c r="F24" s="549">
        <v>0.2</v>
      </c>
      <c r="G24" s="549">
        <v>1</v>
      </c>
      <c r="H24" s="549">
        <v>0.2</v>
      </c>
      <c r="I24" s="144">
        <f t="shared" ref="I24:I29" si="0">+G24*H24</f>
        <v>0.2</v>
      </c>
      <c r="J24" s="30"/>
      <c r="L24" s="21"/>
    </row>
    <row r="25" spans="2:12" ht="24.5" thickBot="1" x14ac:dyDescent="0.4">
      <c r="B25" s="206"/>
      <c r="C25" s="125"/>
      <c r="D25" s="44" t="s">
        <v>2110</v>
      </c>
      <c r="E25" s="44" t="s">
        <v>1376</v>
      </c>
      <c r="F25" s="549">
        <v>0.2</v>
      </c>
      <c r="G25" s="549">
        <v>1</v>
      </c>
      <c r="H25" s="549">
        <v>0.2</v>
      </c>
      <c r="I25" s="144">
        <f t="shared" si="0"/>
        <v>0.2</v>
      </c>
      <c r="J25" s="30"/>
      <c r="L25" s="21"/>
    </row>
    <row r="26" spans="2:12" ht="36.5" thickBot="1" x14ac:dyDescent="0.4">
      <c r="B26" s="206"/>
      <c r="C26" s="125"/>
      <c r="D26" s="44" t="s">
        <v>2111</v>
      </c>
      <c r="E26" s="44" t="s">
        <v>1374</v>
      </c>
      <c r="F26" s="549">
        <v>0.2</v>
      </c>
      <c r="G26" s="549">
        <v>1</v>
      </c>
      <c r="H26" s="549">
        <v>0.2</v>
      </c>
      <c r="I26" s="144">
        <f t="shared" si="0"/>
        <v>0.2</v>
      </c>
      <c r="J26" s="30"/>
      <c r="L26" s="21"/>
    </row>
    <row r="27" spans="2:12" ht="24.5" thickBot="1" x14ac:dyDescent="0.4">
      <c r="B27" s="206"/>
      <c r="C27" s="125"/>
      <c r="D27" s="44" t="s">
        <v>2113</v>
      </c>
      <c r="E27" s="44" t="s">
        <v>1375</v>
      </c>
      <c r="F27" s="549">
        <v>0.2</v>
      </c>
      <c r="G27" s="549">
        <v>1</v>
      </c>
      <c r="H27" s="549">
        <v>0.2</v>
      </c>
      <c r="I27" s="144">
        <f t="shared" si="0"/>
        <v>0.2</v>
      </c>
      <c r="J27" s="30"/>
      <c r="L27" s="21"/>
    </row>
    <row r="28" spans="2:12" ht="15" thickBot="1" x14ac:dyDescent="0.4">
      <c r="B28" s="206"/>
      <c r="C28" s="125"/>
      <c r="D28" s="44"/>
      <c r="E28" s="44"/>
      <c r="F28" s="549"/>
      <c r="G28" s="549"/>
      <c r="H28" s="549"/>
      <c r="I28" s="144">
        <f t="shared" si="0"/>
        <v>0</v>
      </c>
      <c r="J28" s="30"/>
      <c r="L28" s="21"/>
    </row>
    <row r="29" spans="2:12" ht="15" thickBot="1" x14ac:dyDescent="0.4">
      <c r="B29" s="206"/>
      <c r="C29" s="125"/>
      <c r="D29" s="41"/>
      <c r="E29" s="44"/>
      <c r="F29" s="549"/>
      <c r="G29" s="549"/>
      <c r="H29" s="549"/>
      <c r="I29" s="144">
        <f t="shared" si="0"/>
        <v>0</v>
      </c>
      <c r="J29" s="30"/>
      <c r="L29" s="21"/>
    </row>
    <row r="30" spans="2:12" ht="15" thickBot="1" x14ac:dyDescent="0.4">
      <c r="B30" s="206"/>
      <c r="C30" s="91"/>
      <c r="D30" s="39"/>
      <c r="E30" s="39" t="s">
        <v>764</v>
      </c>
      <c r="F30" s="39"/>
      <c r="G30" s="39"/>
      <c r="H30" s="187">
        <f>Formulas!$D$23</f>
        <v>1</v>
      </c>
      <c r="I30" s="144">
        <f>Formulas!$E$23</f>
        <v>1</v>
      </c>
      <c r="J30" s="30"/>
      <c r="L30" s="21"/>
    </row>
    <row r="31" spans="2:12" x14ac:dyDescent="0.35">
      <c r="B31" s="206"/>
      <c r="C31" s="89"/>
      <c r="D31" s="969" t="s">
        <v>1264</v>
      </c>
      <c r="E31" s="970"/>
      <c r="F31" s="970"/>
      <c r="G31" s="970"/>
      <c r="H31" s="970"/>
      <c r="I31" s="970"/>
      <c r="J31" s="970"/>
      <c r="K31" s="970"/>
      <c r="L31" s="1074"/>
    </row>
    <row r="32" spans="2:12" x14ac:dyDescent="0.35">
      <c r="B32" s="206"/>
      <c r="C32" s="89"/>
      <c r="D32" s="981" t="s">
        <v>866</v>
      </c>
      <c r="E32" s="982"/>
      <c r="F32" s="982"/>
      <c r="G32" s="982"/>
      <c r="H32" s="982"/>
      <c r="I32" s="982"/>
      <c r="J32" s="982"/>
      <c r="K32" s="982"/>
      <c r="L32" s="1075"/>
    </row>
    <row r="33" spans="2:12" ht="15" thickBot="1" x14ac:dyDescent="0.4">
      <c r="B33" s="206"/>
      <c r="C33" s="89"/>
      <c r="D33" s="972" t="s">
        <v>1377</v>
      </c>
      <c r="E33" s="973"/>
      <c r="F33" s="973"/>
      <c r="G33" s="973"/>
      <c r="H33" s="973"/>
      <c r="I33" s="973"/>
      <c r="J33" s="973"/>
      <c r="K33" s="973"/>
      <c r="L33" s="1146"/>
    </row>
    <row r="34" spans="2:12" ht="15" thickBot="1" x14ac:dyDescent="0.4">
      <c r="B34" s="206"/>
      <c r="C34" s="1044" t="s">
        <v>585</v>
      </c>
      <c r="D34" s="1077" t="s">
        <v>868</v>
      </c>
      <c r="E34" s="1077" t="s">
        <v>1253</v>
      </c>
      <c r="F34" s="1109" t="s">
        <v>1324</v>
      </c>
      <c r="G34" s="1110"/>
      <c r="H34" s="1110"/>
      <c r="I34" s="1110"/>
      <c r="J34" s="1110"/>
      <c r="K34" s="1111"/>
      <c r="L34" s="114"/>
    </row>
    <row r="35" spans="2:12" ht="21.5" thickBot="1" x14ac:dyDescent="0.4">
      <c r="B35" s="206"/>
      <c r="C35" s="1045"/>
      <c r="D35" s="1078"/>
      <c r="E35" s="1078"/>
      <c r="F35" s="193" t="s">
        <v>1378</v>
      </c>
      <c r="G35" s="524" t="s">
        <v>951</v>
      </c>
      <c r="H35" s="524" t="s">
        <v>872</v>
      </c>
      <c r="I35" s="524" t="s">
        <v>873</v>
      </c>
      <c r="J35" s="524" t="s">
        <v>1379</v>
      </c>
      <c r="K35" s="524" t="s">
        <v>1380</v>
      </c>
      <c r="L35" s="11"/>
    </row>
    <row r="36" spans="2:12" ht="36.5" thickBot="1" x14ac:dyDescent="0.4">
      <c r="B36" s="206"/>
      <c r="C36" s="319"/>
      <c r="D36" s="316" t="str">
        <f t="shared" ref="D36:E42" si="1">+D23</f>
        <v>Redes y estaciones de monitoreo de aire en operación</v>
      </c>
      <c r="E36" s="316" t="str">
        <f t="shared" si="1"/>
        <v xml:space="preserve">Prevención y Control de la Contaminación del Aire en áreas urbanas </v>
      </c>
      <c r="F36" s="320">
        <v>12000000</v>
      </c>
      <c r="G36" s="321">
        <v>12000000</v>
      </c>
      <c r="H36" s="322">
        <v>11979728</v>
      </c>
      <c r="I36" s="321">
        <v>11979728</v>
      </c>
      <c r="J36" s="139">
        <f>+H36/G36</f>
        <v>0.99831066666666668</v>
      </c>
      <c r="K36" s="139">
        <f>+I36/H36</f>
        <v>1</v>
      </c>
      <c r="L36" s="11"/>
    </row>
    <row r="37" spans="2:12" ht="36.5" thickBot="1" x14ac:dyDescent="0.4">
      <c r="B37" s="206"/>
      <c r="C37" s="258"/>
      <c r="D37" s="316" t="str">
        <f t="shared" si="1"/>
        <v>Acompañamiento y asistencia técnica en la construcción y seguimiento a los planes de silvicultura urbana</v>
      </c>
      <c r="E37" s="316" t="str">
        <f t="shared" si="1"/>
        <v>Planificación y ordenamiento ambiental en áreas urbanas</v>
      </c>
      <c r="F37" s="320">
        <v>20000000</v>
      </c>
      <c r="G37" s="321">
        <v>20000000</v>
      </c>
      <c r="H37" s="322">
        <v>20000000</v>
      </c>
      <c r="I37" s="321">
        <v>20000000</v>
      </c>
      <c r="J37" s="139">
        <f t="shared" ref="J37:J43" si="2">+H37/G37</f>
        <v>1</v>
      </c>
      <c r="K37" s="139">
        <f t="shared" ref="K37:K43" si="3">+I37/H37</f>
        <v>1</v>
      </c>
      <c r="L37" s="11"/>
    </row>
    <row r="38" spans="2:12" ht="24.5" thickBot="1" x14ac:dyDescent="0.4">
      <c r="B38" s="206"/>
      <c r="C38" s="258"/>
      <c r="D38" s="316" t="str">
        <f t="shared" si="1"/>
        <v>Participación en los comités técnicos de salud ambiental - COTSA</v>
      </c>
      <c r="E38" s="316" t="str">
        <f t="shared" si="1"/>
        <v>Índice de calidad ambiental urbana</v>
      </c>
      <c r="F38" s="320">
        <v>17810051.379999999</v>
      </c>
      <c r="G38" s="321">
        <v>17810050.5</v>
      </c>
      <c r="H38" s="322">
        <v>17810051</v>
      </c>
      <c r="I38" s="321">
        <v>17286321</v>
      </c>
      <c r="J38" s="139">
        <f t="shared" si="2"/>
        <v>1.000000028074036</v>
      </c>
      <c r="K38" s="139">
        <f t="shared" si="3"/>
        <v>0.97059357101223354</v>
      </c>
      <c r="L38" s="11"/>
    </row>
    <row r="39" spans="2:12" ht="36.5" thickBot="1" x14ac:dyDescent="0.4">
      <c r="B39" s="206"/>
      <c r="C39" s="258"/>
      <c r="D39" s="316" t="str">
        <f t="shared" si="1"/>
        <v>Operativos de seguimiento, monitoreo y control a fuentes moviles</v>
      </c>
      <c r="E39" s="316" t="str">
        <f t="shared" si="1"/>
        <v xml:space="preserve">Prevención y Control de la Contaminación del Aire en áreas urbanas </v>
      </c>
      <c r="F39" s="320"/>
      <c r="G39" s="321">
        <v>10000000</v>
      </c>
      <c r="H39" s="322">
        <v>10000000</v>
      </c>
      <c r="I39" s="321">
        <v>10000000</v>
      </c>
      <c r="J39" s="139">
        <f t="shared" si="2"/>
        <v>1</v>
      </c>
      <c r="K39" s="139">
        <f t="shared" si="3"/>
        <v>1</v>
      </c>
      <c r="L39" s="11"/>
    </row>
    <row r="40" spans="2:12" ht="24.5" thickBot="1" x14ac:dyDescent="0.4">
      <c r="B40" s="206"/>
      <c r="C40" s="258"/>
      <c r="D40" s="316" t="str">
        <f t="shared" si="1"/>
        <v>Acciones para el seguimiento, control y asistencia tecnica a generadores de RESPEL y especiales.</v>
      </c>
      <c r="E40" s="316" t="str">
        <f t="shared" si="1"/>
        <v>Gestión de Residuos sólidos en áreas urbanas</v>
      </c>
      <c r="F40" s="320">
        <v>154420859.19999999</v>
      </c>
      <c r="G40" s="321">
        <v>171632632.5</v>
      </c>
      <c r="H40" s="322">
        <v>152767522.00338086</v>
      </c>
      <c r="I40" s="321">
        <v>143107983.00338086</v>
      </c>
      <c r="J40" s="139">
        <f t="shared" si="2"/>
        <v>0.89008436087106491</v>
      </c>
      <c r="K40" s="139">
        <f t="shared" si="3"/>
        <v>0.93676968197607979</v>
      </c>
      <c r="L40" s="11"/>
    </row>
    <row r="41" spans="2:12" ht="15" thickBot="1" x14ac:dyDescent="0.4">
      <c r="B41" s="206"/>
      <c r="C41" s="258"/>
      <c r="D41" s="316"/>
      <c r="E41" s="316"/>
      <c r="F41" s="320"/>
      <c r="G41" s="321"/>
      <c r="H41" s="322"/>
      <c r="I41" s="321"/>
      <c r="J41" s="139" t="e">
        <f t="shared" si="2"/>
        <v>#DIV/0!</v>
      </c>
      <c r="K41" s="139" t="e">
        <f t="shared" si="3"/>
        <v>#DIV/0!</v>
      </c>
      <c r="L41" s="11"/>
    </row>
    <row r="42" spans="2:12" ht="15" thickBot="1" x14ac:dyDescent="0.4">
      <c r="B42" s="206"/>
      <c r="C42" s="258"/>
      <c r="D42" s="152">
        <f t="shared" si="1"/>
        <v>0</v>
      </c>
      <c r="E42" s="316">
        <f t="shared" si="1"/>
        <v>0</v>
      </c>
      <c r="F42" s="320"/>
      <c r="G42" s="321"/>
      <c r="H42" s="322"/>
      <c r="I42" s="321"/>
      <c r="J42" s="139" t="e">
        <f t="shared" si="2"/>
        <v>#DIV/0!</v>
      </c>
      <c r="K42" s="139" t="e">
        <f t="shared" si="3"/>
        <v>#DIV/0!</v>
      </c>
      <c r="L42" s="11"/>
    </row>
    <row r="43" spans="2:12" ht="15" thickBot="1" x14ac:dyDescent="0.4">
      <c r="B43" s="206"/>
      <c r="C43" s="98"/>
      <c r="D43" s="1"/>
      <c r="E43" s="45" t="s">
        <v>764</v>
      </c>
      <c r="F43" s="1"/>
      <c r="G43" s="132">
        <f>SUM(G36:G42)</f>
        <v>231442683</v>
      </c>
      <c r="H43" s="132">
        <f>SUM(H36:H42)</f>
        <v>212557301.00338086</v>
      </c>
      <c r="I43" s="132">
        <f>SUM(I36:I42)</f>
        <v>202374032.00338086</v>
      </c>
      <c r="J43" s="139">
        <f t="shared" si="2"/>
        <v>0.91840147309120534</v>
      </c>
      <c r="K43" s="139">
        <f t="shared" si="3"/>
        <v>0.95209165268880591</v>
      </c>
      <c r="L43" s="115"/>
    </row>
    <row r="44" spans="2:12" ht="15" thickBot="1" x14ac:dyDescent="0.4">
      <c r="B44" s="47"/>
      <c r="C44" s="90"/>
      <c r="D44" s="993" t="s">
        <v>1264</v>
      </c>
      <c r="E44" s="994"/>
      <c r="F44" s="994"/>
      <c r="G44" s="994"/>
      <c r="H44" s="994"/>
      <c r="I44" s="994"/>
      <c r="J44" s="994"/>
      <c r="K44" s="994"/>
      <c r="L44" s="1076"/>
    </row>
    <row r="45" spans="2:12" ht="15" thickBot="1" x14ac:dyDescent="0.4">
      <c r="B45" s="37"/>
      <c r="C45" s="85"/>
      <c r="D45" s="5"/>
      <c r="E45" s="5"/>
      <c r="F45" s="5"/>
      <c r="G45" s="5"/>
      <c r="H45" s="5"/>
      <c r="I45" s="5"/>
      <c r="J45" s="5"/>
      <c r="K45" s="5"/>
    </row>
    <row r="46" spans="2:12" ht="60.5" thickBot="1" x14ac:dyDescent="0.4">
      <c r="B46" s="52" t="s">
        <v>671</v>
      </c>
      <c r="C46" s="95"/>
      <c r="D46" s="43" t="s">
        <v>1381</v>
      </c>
      <c r="E46" s="5"/>
      <c r="F46" s="5"/>
      <c r="G46" s="5"/>
      <c r="H46" s="5"/>
      <c r="I46" s="5"/>
      <c r="J46" s="5"/>
      <c r="K46" s="5"/>
    </row>
    <row r="47" spans="2:12" ht="48.5" thickBot="1" x14ac:dyDescent="0.4">
      <c r="B47" s="52" t="s">
        <v>673</v>
      </c>
      <c r="C47" s="194"/>
      <c r="D47" s="52" t="s">
        <v>953</v>
      </c>
      <c r="E47" s="5"/>
      <c r="F47" s="5"/>
      <c r="G47" s="5"/>
      <c r="H47" s="5"/>
      <c r="I47" s="5"/>
      <c r="J47" s="5"/>
      <c r="K47" s="5"/>
    </row>
    <row r="48" spans="2:12" ht="15" thickBot="1" x14ac:dyDescent="0.4">
      <c r="B48" s="1"/>
      <c r="C48" s="73"/>
      <c r="D48" s="5"/>
      <c r="E48" s="5"/>
      <c r="F48" s="5"/>
      <c r="G48" s="5"/>
      <c r="H48" s="5"/>
      <c r="I48" s="5"/>
      <c r="J48" s="5"/>
      <c r="K48" s="5"/>
    </row>
    <row r="49" spans="2:11" ht="24" customHeight="1" thickBot="1" x14ac:dyDescent="0.4">
      <c r="B49" s="996" t="s">
        <v>675</v>
      </c>
      <c r="C49" s="997"/>
      <c r="D49" s="997"/>
      <c r="E49" s="998"/>
      <c r="F49" s="5"/>
      <c r="G49" s="5"/>
      <c r="H49" s="5"/>
      <c r="I49" s="5"/>
      <c r="J49" s="5"/>
      <c r="K49" s="5"/>
    </row>
    <row r="50" spans="2:11" ht="24.5" thickBot="1" x14ac:dyDescent="0.4">
      <c r="B50" s="987">
        <v>1</v>
      </c>
      <c r="C50" s="91"/>
      <c r="D50" s="48" t="s">
        <v>676</v>
      </c>
      <c r="E50" s="550" t="s">
        <v>520</v>
      </c>
      <c r="F50" s="5"/>
      <c r="G50" s="5"/>
      <c r="H50" s="5"/>
      <c r="I50" s="5"/>
      <c r="J50" s="5"/>
      <c r="K50" s="5"/>
    </row>
    <row r="51" spans="2:11" ht="24.5" thickBot="1" x14ac:dyDescent="0.4">
      <c r="B51" s="988"/>
      <c r="C51" s="91"/>
      <c r="D51" s="40" t="s">
        <v>525</v>
      </c>
      <c r="E51" s="550" t="s">
        <v>1943</v>
      </c>
      <c r="F51" s="5"/>
      <c r="G51" s="5"/>
      <c r="H51" s="5"/>
      <c r="I51" s="5"/>
      <c r="J51" s="5"/>
      <c r="K51" s="5"/>
    </row>
    <row r="52" spans="2:11" ht="24.5" thickBot="1" x14ac:dyDescent="0.4">
      <c r="B52" s="988"/>
      <c r="C52" s="91"/>
      <c r="D52" s="40" t="s">
        <v>677</v>
      </c>
      <c r="E52" s="550" t="s">
        <v>2114</v>
      </c>
      <c r="F52" s="5"/>
      <c r="G52" s="5"/>
      <c r="H52" s="5"/>
      <c r="I52" s="5"/>
      <c r="J52" s="5"/>
      <c r="K52" s="5"/>
    </row>
    <row r="53" spans="2:11" ht="15" thickBot="1" x14ac:dyDescent="0.4">
      <c r="B53" s="988"/>
      <c r="C53" s="91"/>
      <c r="D53" s="40" t="s">
        <v>527</v>
      </c>
      <c r="E53" s="550" t="s">
        <v>2104</v>
      </c>
      <c r="F53" s="5"/>
      <c r="G53" s="5"/>
      <c r="H53" s="5"/>
      <c r="I53" s="5"/>
      <c r="J53" s="5"/>
      <c r="K53" s="5"/>
    </row>
    <row r="54" spans="2:11" ht="24.5" thickBot="1" x14ac:dyDescent="0.4">
      <c r="B54" s="988"/>
      <c r="C54" s="91"/>
      <c r="D54" s="40" t="s">
        <v>529</v>
      </c>
      <c r="E54" s="550" t="s">
        <v>2115</v>
      </c>
      <c r="F54" s="5"/>
      <c r="G54" s="5"/>
      <c r="H54" s="5"/>
      <c r="I54" s="5"/>
      <c r="J54" s="5"/>
      <c r="K54" s="5"/>
    </row>
    <row r="55" spans="2:11" ht="15" thickBot="1" x14ac:dyDescent="0.4">
      <c r="B55" s="988"/>
      <c r="C55" s="91"/>
      <c r="D55" s="40" t="s">
        <v>531</v>
      </c>
      <c r="E55" s="550" t="s">
        <v>2116</v>
      </c>
      <c r="F55" s="5"/>
      <c r="G55" s="5"/>
      <c r="H55" s="5"/>
      <c r="I55" s="5"/>
      <c r="J55" s="5"/>
      <c r="K55" s="5"/>
    </row>
    <row r="56" spans="2:11" ht="15" thickBot="1" x14ac:dyDescent="0.4">
      <c r="B56" s="989"/>
      <c r="C56" s="2"/>
      <c r="D56" s="40" t="s">
        <v>678</v>
      </c>
      <c r="E56" s="550" t="s">
        <v>2106</v>
      </c>
      <c r="F56" s="5"/>
      <c r="G56" s="5"/>
      <c r="H56" s="5"/>
      <c r="I56" s="5"/>
      <c r="J56" s="5"/>
      <c r="K56" s="5"/>
    </row>
    <row r="57" spans="2:11" ht="15" thickBot="1" x14ac:dyDescent="0.4">
      <c r="B57" s="1"/>
      <c r="C57" s="73"/>
      <c r="D57" s="5"/>
      <c r="E57" s="5"/>
      <c r="F57" s="5"/>
      <c r="G57" s="5"/>
      <c r="H57" s="5"/>
      <c r="I57" s="5"/>
      <c r="J57" s="5"/>
      <c r="K57" s="5"/>
    </row>
    <row r="58" spans="2:11" ht="15" thickBot="1" x14ac:dyDescent="0.4">
      <c r="B58" s="996" t="s">
        <v>679</v>
      </c>
      <c r="C58" s="997"/>
      <c r="D58" s="997"/>
      <c r="E58" s="998"/>
      <c r="F58" s="5"/>
      <c r="G58" s="5"/>
      <c r="H58" s="5"/>
      <c r="I58" s="5"/>
      <c r="J58" s="5"/>
      <c r="K58" s="5"/>
    </row>
    <row r="59" spans="2:11" ht="15" thickBot="1" x14ac:dyDescent="0.4">
      <c r="B59" s="987">
        <v>1</v>
      </c>
      <c r="C59" s="91"/>
      <c r="D59" s="48" t="s">
        <v>676</v>
      </c>
      <c r="E59" s="123" t="s">
        <v>680</v>
      </c>
      <c r="F59" s="5"/>
      <c r="G59" s="5"/>
      <c r="H59" s="5"/>
      <c r="I59" s="5"/>
      <c r="J59" s="5"/>
      <c r="K59" s="5"/>
    </row>
    <row r="60" spans="2:11" ht="15" thickBot="1" x14ac:dyDescent="0.4">
      <c r="B60" s="988"/>
      <c r="C60" s="91"/>
      <c r="D60" s="40" t="s">
        <v>525</v>
      </c>
      <c r="E60" s="159" t="s">
        <v>773</v>
      </c>
      <c r="F60" s="5"/>
      <c r="G60" s="5"/>
      <c r="H60" s="5"/>
      <c r="I60" s="5"/>
      <c r="J60" s="5"/>
      <c r="K60" s="5"/>
    </row>
    <row r="61" spans="2:11" ht="15" thickBot="1" x14ac:dyDescent="0.4">
      <c r="B61" s="988"/>
      <c r="C61" s="91"/>
      <c r="D61" s="40" t="s">
        <v>677</v>
      </c>
      <c r="E61" s="160"/>
      <c r="F61" s="5"/>
      <c r="G61" s="5"/>
      <c r="H61" s="5"/>
      <c r="I61" s="5"/>
      <c r="J61" s="5"/>
      <c r="K61" s="5"/>
    </row>
    <row r="62" spans="2:11" ht="15" thickBot="1" x14ac:dyDescent="0.4">
      <c r="B62" s="988"/>
      <c r="C62" s="91"/>
      <c r="D62" s="40" t="s">
        <v>527</v>
      </c>
      <c r="E62" s="160"/>
      <c r="F62" s="5"/>
      <c r="G62" s="5"/>
      <c r="H62" s="5"/>
      <c r="I62" s="5"/>
      <c r="J62" s="5"/>
      <c r="K62" s="5"/>
    </row>
    <row r="63" spans="2:11" ht="15" thickBot="1" x14ac:dyDescent="0.4">
      <c r="B63" s="988"/>
      <c r="C63" s="91"/>
      <c r="D63" s="40" t="s">
        <v>529</v>
      </c>
      <c r="E63" s="160"/>
      <c r="F63" s="5"/>
      <c r="G63" s="5"/>
      <c r="H63" s="5"/>
      <c r="I63" s="5"/>
      <c r="J63" s="5"/>
      <c r="K63" s="5"/>
    </row>
    <row r="64" spans="2:11" ht="15" thickBot="1" x14ac:dyDescent="0.4">
      <c r="B64" s="988"/>
      <c r="C64" s="91"/>
      <c r="D64" s="40" t="s">
        <v>531</v>
      </c>
      <c r="E64" s="160"/>
      <c r="F64" s="5"/>
      <c r="G64" s="5"/>
      <c r="H64" s="5"/>
      <c r="I64" s="5"/>
      <c r="J64" s="5"/>
      <c r="K64" s="5"/>
    </row>
    <row r="65" spans="2:11" ht="15" thickBot="1" x14ac:dyDescent="0.4">
      <c r="B65" s="989"/>
      <c r="C65" s="2"/>
      <c r="D65" s="40" t="s">
        <v>678</v>
      </c>
      <c r="E65" s="160"/>
      <c r="F65" s="5"/>
      <c r="G65" s="5"/>
      <c r="H65" s="5"/>
      <c r="I65" s="5"/>
      <c r="J65" s="5"/>
      <c r="K65" s="5"/>
    </row>
    <row r="66" spans="2:11" ht="15" thickBot="1" x14ac:dyDescent="0.4">
      <c r="B66" s="1"/>
      <c r="C66" s="73"/>
      <c r="D66" s="5"/>
      <c r="E66" s="5"/>
      <c r="F66" s="5"/>
      <c r="G66" s="5"/>
      <c r="H66" s="5"/>
      <c r="I66" s="5"/>
      <c r="J66" s="5"/>
      <c r="K66" s="5"/>
    </row>
    <row r="67" spans="2:11" ht="15" customHeight="1" thickBot="1" x14ac:dyDescent="0.4">
      <c r="B67" s="119" t="s">
        <v>682</v>
      </c>
      <c r="C67" s="120"/>
      <c r="D67" s="120"/>
      <c r="E67" s="121"/>
      <c r="G67" s="5"/>
      <c r="H67" s="5"/>
      <c r="I67" s="5"/>
      <c r="J67" s="5"/>
      <c r="K67" s="5"/>
    </row>
    <row r="68" spans="2:11" ht="24.5" thickBot="1" x14ac:dyDescent="0.4">
      <c r="B68" s="47" t="s">
        <v>683</v>
      </c>
      <c r="C68" s="40" t="s">
        <v>684</v>
      </c>
      <c r="D68" s="40" t="s">
        <v>685</v>
      </c>
      <c r="E68" s="40" t="s">
        <v>686</v>
      </c>
      <c r="F68" s="5"/>
      <c r="G68" s="5"/>
      <c r="H68" s="5"/>
      <c r="I68" s="5"/>
      <c r="J68" s="5"/>
    </row>
    <row r="69" spans="2:11" ht="60.5" thickBot="1" x14ac:dyDescent="0.4">
      <c r="B69" s="49">
        <v>42401</v>
      </c>
      <c r="C69" s="40">
        <v>1</v>
      </c>
      <c r="D69" s="40" t="s">
        <v>1382</v>
      </c>
      <c r="E69" s="40"/>
      <c r="F69" s="5"/>
      <c r="G69" s="5"/>
      <c r="H69" s="5"/>
      <c r="I69" s="5"/>
      <c r="J69" s="5"/>
    </row>
    <row r="70" spans="2:11" ht="15" thickBot="1" x14ac:dyDescent="0.4">
      <c r="B70" s="3"/>
      <c r="C70" s="92"/>
      <c r="D70" s="5"/>
      <c r="E70" s="5"/>
      <c r="F70" s="5"/>
      <c r="G70" s="5"/>
      <c r="H70" s="5"/>
      <c r="I70" s="5"/>
      <c r="J70" s="5"/>
      <c r="K70" s="5"/>
    </row>
    <row r="71" spans="2:11" ht="15" thickBot="1" x14ac:dyDescent="0.4">
      <c r="B71" s="126" t="s">
        <v>593</v>
      </c>
      <c r="C71" s="93"/>
      <c r="D71" s="5"/>
      <c r="E71" s="5"/>
      <c r="F71" s="5"/>
      <c r="G71" s="5"/>
      <c r="H71" s="5"/>
      <c r="I71" s="5"/>
      <c r="J71" s="5"/>
      <c r="K71" s="5"/>
    </row>
    <row r="72" spans="2:11" x14ac:dyDescent="0.35">
      <c r="B72" s="1150"/>
      <c r="C72" s="1151"/>
      <c r="D72" s="1151"/>
      <c r="E72" s="1152"/>
      <c r="F72" s="5"/>
      <c r="G72" s="5"/>
      <c r="H72" s="5"/>
      <c r="I72" s="5"/>
      <c r="J72" s="5"/>
      <c r="K72" s="5"/>
    </row>
    <row r="73" spans="2:11" ht="15" thickBot="1" x14ac:dyDescent="0.4">
      <c r="B73" s="1153"/>
      <c r="C73" s="1154"/>
      <c r="D73" s="1154"/>
      <c r="E73" s="1155"/>
      <c r="F73" s="5"/>
      <c r="G73" s="5"/>
      <c r="H73" s="5"/>
      <c r="I73" s="5"/>
      <c r="J73" s="5"/>
      <c r="K73" s="5"/>
    </row>
    <row r="74" spans="2:11" ht="15" thickBot="1" x14ac:dyDescent="0.4">
      <c r="B74" s="5"/>
      <c r="D74" s="5"/>
      <c r="E74" s="5"/>
      <c r="F74" s="5"/>
      <c r="G74" s="5"/>
      <c r="H74" s="5"/>
      <c r="I74" s="5"/>
      <c r="J74" s="5"/>
      <c r="K74" s="5"/>
    </row>
    <row r="75" spans="2:11" ht="15" thickBot="1" x14ac:dyDescent="0.4">
      <c r="B75" s="996" t="s">
        <v>688</v>
      </c>
      <c r="C75" s="997"/>
      <c r="D75" s="998"/>
      <c r="E75" s="5"/>
      <c r="F75" s="5"/>
      <c r="G75" s="5"/>
      <c r="H75" s="5"/>
      <c r="I75" s="5"/>
      <c r="J75" s="5"/>
      <c r="K75" s="5"/>
    </row>
    <row r="76" spans="2:11" ht="48.5" thickBot="1" x14ac:dyDescent="0.4">
      <c r="B76" s="47" t="s">
        <v>689</v>
      </c>
      <c r="C76" s="2"/>
      <c r="D76" s="40" t="s">
        <v>1383</v>
      </c>
      <c r="E76" s="5"/>
      <c r="F76" s="5"/>
      <c r="G76" s="5"/>
      <c r="H76" s="5"/>
      <c r="I76" s="5"/>
      <c r="J76" s="5"/>
      <c r="K76" s="5"/>
    </row>
    <row r="77" spans="2:11" x14ac:dyDescent="0.35">
      <c r="B77" s="987" t="s">
        <v>691</v>
      </c>
      <c r="C77" s="91"/>
      <c r="D77" s="53" t="s">
        <v>692</v>
      </c>
      <c r="E77" s="5"/>
      <c r="F77" s="5"/>
      <c r="G77" s="5"/>
      <c r="H77" s="5"/>
      <c r="I77" s="5"/>
      <c r="J77" s="5"/>
      <c r="K77" s="5"/>
    </row>
    <row r="78" spans="2:11" ht="84" x14ac:dyDescent="0.35">
      <c r="B78" s="988"/>
      <c r="C78" s="91"/>
      <c r="D78" s="46" t="s">
        <v>1384</v>
      </c>
      <c r="E78" s="5"/>
      <c r="F78" s="5"/>
      <c r="G78" s="5"/>
      <c r="H78" s="5"/>
      <c r="I78" s="5"/>
      <c r="J78" s="5"/>
      <c r="K78" s="5"/>
    </row>
    <row r="79" spans="2:11" x14ac:dyDescent="0.35">
      <c r="B79" s="988"/>
      <c r="C79" s="91"/>
      <c r="D79" s="53" t="s">
        <v>695</v>
      </c>
      <c r="E79" s="5"/>
      <c r="F79" s="5"/>
      <c r="G79" s="5"/>
      <c r="H79" s="5"/>
      <c r="I79" s="5"/>
      <c r="J79" s="5"/>
      <c r="K79" s="5"/>
    </row>
    <row r="80" spans="2:11" x14ac:dyDescent="0.35">
      <c r="B80" s="988"/>
      <c r="C80" s="91"/>
      <c r="D80" s="46" t="s">
        <v>696</v>
      </c>
      <c r="E80" s="5"/>
      <c r="F80" s="5"/>
      <c r="G80" s="5"/>
      <c r="H80" s="5"/>
      <c r="I80" s="5"/>
      <c r="J80" s="5"/>
      <c r="K80" s="5"/>
    </row>
    <row r="81" spans="2:11" x14ac:dyDescent="0.35">
      <c r="B81" s="988"/>
      <c r="C81" s="91"/>
      <c r="D81" s="46" t="s">
        <v>1385</v>
      </c>
      <c r="E81" s="5"/>
      <c r="F81" s="5"/>
      <c r="G81" s="5"/>
      <c r="H81" s="5"/>
      <c r="I81" s="5"/>
      <c r="J81" s="5"/>
      <c r="K81" s="5"/>
    </row>
    <row r="82" spans="2:11" x14ac:dyDescent="0.35">
      <c r="B82" s="988"/>
      <c r="C82" s="91"/>
      <c r="D82" s="46" t="s">
        <v>697</v>
      </c>
      <c r="E82" s="5"/>
      <c r="F82" s="5"/>
      <c r="G82" s="5"/>
      <c r="H82" s="5"/>
      <c r="I82" s="5"/>
      <c r="J82" s="5"/>
      <c r="K82" s="5"/>
    </row>
    <row r="83" spans="2:11" x14ac:dyDescent="0.35">
      <c r="B83" s="988"/>
      <c r="C83" s="91"/>
      <c r="D83" s="46" t="s">
        <v>1386</v>
      </c>
      <c r="E83" s="5"/>
      <c r="F83" s="5"/>
      <c r="G83" s="5"/>
      <c r="H83" s="5"/>
      <c r="I83" s="5"/>
      <c r="J83" s="5"/>
      <c r="K83" s="5"/>
    </row>
    <row r="84" spans="2:11" ht="24" x14ac:dyDescent="0.35">
      <c r="B84" s="988"/>
      <c r="C84" s="91"/>
      <c r="D84" s="46" t="s">
        <v>1387</v>
      </c>
      <c r="E84" s="5"/>
      <c r="F84" s="5"/>
      <c r="G84" s="5"/>
      <c r="H84" s="5"/>
      <c r="I84" s="5"/>
      <c r="J84" s="5"/>
      <c r="K84" s="5"/>
    </row>
    <row r="85" spans="2:11" x14ac:dyDescent="0.35">
      <c r="B85" s="988"/>
      <c r="C85" s="91"/>
      <c r="D85" s="53" t="s">
        <v>923</v>
      </c>
      <c r="E85" s="5"/>
      <c r="F85" s="5"/>
      <c r="G85" s="5"/>
      <c r="H85" s="5"/>
      <c r="I85" s="5"/>
      <c r="J85" s="5"/>
      <c r="K85" s="5"/>
    </row>
    <row r="86" spans="2:11" x14ac:dyDescent="0.35">
      <c r="B86" s="988"/>
      <c r="C86" s="91"/>
      <c r="D86" s="46" t="s">
        <v>1024</v>
      </c>
      <c r="E86" s="5"/>
      <c r="F86" s="5"/>
      <c r="G86" s="5"/>
      <c r="H86" s="5"/>
      <c r="I86" s="5"/>
      <c r="J86" s="5"/>
      <c r="K86" s="5"/>
    </row>
    <row r="87" spans="2:11" x14ac:dyDescent="0.35">
      <c r="B87" s="988"/>
      <c r="C87" s="91"/>
      <c r="D87" s="46" t="s">
        <v>1388</v>
      </c>
      <c r="E87" s="5"/>
      <c r="F87" s="5"/>
      <c r="G87" s="5"/>
      <c r="H87" s="5"/>
      <c r="I87" s="5"/>
      <c r="J87" s="5"/>
      <c r="K87" s="5"/>
    </row>
    <row r="88" spans="2:11" ht="24" x14ac:dyDescent="0.35">
      <c r="B88" s="988"/>
      <c r="C88" s="91"/>
      <c r="D88" s="46" t="s">
        <v>1389</v>
      </c>
      <c r="E88" s="5"/>
      <c r="F88" s="5"/>
      <c r="G88" s="5"/>
      <c r="H88" s="5"/>
      <c r="I88" s="5"/>
      <c r="J88" s="5"/>
      <c r="K88" s="5"/>
    </row>
    <row r="89" spans="2:11" ht="24" x14ac:dyDescent="0.35">
      <c r="B89" s="988"/>
      <c r="C89" s="91"/>
      <c r="D89" s="46" t="s">
        <v>1390</v>
      </c>
      <c r="E89" s="5"/>
      <c r="F89" s="5"/>
      <c r="G89" s="5"/>
      <c r="H89" s="5"/>
      <c r="I89" s="5"/>
      <c r="J89" s="5"/>
      <c r="K89" s="5"/>
    </row>
    <row r="90" spans="2:11" ht="24" x14ac:dyDescent="0.35">
      <c r="B90" s="988"/>
      <c r="C90" s="91"/>
      <c r="D90" s="46" t="s">
        <v>1391</v>
      </c>
      <c r="E90" s="5"/>
      <c r="F90" s="5"/>
      <c r="G90" s="5"/>
      <c r="H90" s="5"/>
      <c r="I90" s="5"/>
      <c r="J90" s="5"/>
      <c r="K90" s="5"/>
    </row>
    <row r="91" spans="2:11" x14ac:dyDescent="0.35">
      <c r="B91" s="988"/>
      <c r="C91" s="91"/>
      <c r="D91" s="46" t="s">
        <v>1392</v>
      </c>
      <c r="E91" s="5"/>
      <c r="F91" s="5"/>
      <c r="G91" s="5"/>
      <c r="H91" s="5"/>
      <c r="I91" s="5"/>
      <c r="J91" s="5"/>
      <c r="K91" s="5"/>
    </row>
    <row r="92" spans="2:11" x14ac:dyDescent="0.35">
      <c r="B92" s="988"/>
      <c r="C92" s="91"/>
      <c r="D92" s="46" t="s">
        <v>1393</v>
      </c>
      <c r="E92" s="5"/>
      <c r="F92" s="5"/>
      <c r="G92" s="5"/>
      <c r="H92" s="5"/>
      <c r="I92" s="5"/>
      <c r="J92" s="5"/>
      <c r="K92" s="5"/>
    </row>
    <row r="93" spans="2:11" ht="15" thickBot="1" x14ac:dyDescent="0.4">
      <c r="B93" s="989"/>
      <c r="C93" s="2"/>
      <c r="D93" s="40" t="s">
        <v>1394</v>
      </c>
      <c r="E93" s="5"/>
      <c r="F93" s="5"/>
      <c r="G93" s="5"/>
      <c r="H93" s="5"/>
      <c r="I93" s="5"/>
      <c r="J93" s="5"/>
      <c r="K93" s="5"/>
    </row>
    <row r="94" spans="2:11" ht="24.5" thickBot="1" x14ac:dyDescent="0.4">
      <c r="B94" s="47" t="s">
        <v>704</v>
      </c>
      <c r="C94" s="2"/>
      <c r="D94" s="40"/>
      <c r="E94" s="5"/>
      <c r="F94" s="5"/>
      <c r="G94" s="5"/>
      <c r="H94" s="5"/>
      <c r="I94" s="5"/>
      <c r="J94" s="5"/>
      <c r="K94" s="5"/>
    </row>
    <row r="95" spans="2:11" ht="216" x14ac:dyDescent="0.35">
      <c r="B95" s="987" t="s">
        <v>705</v>
      </c>
      <c r="C95" s="91"/>
      <c r="D95" s="46" t="s">
        <v>1395</v>
      </c>
      <c r="E95" s="5"/>
      <c r="F95" s="5"/>
      <c r="G95" s="5"/>
      <c r="H95" s="5"/>
      <c r="I95" s="5"/>
      <c r="J95" s="5"/>
      <c r="K95" s="5"/>
    </row>
    <row r="96" spans="2:11" ht="24" x14ac:dyDescent="0.35">
      <c r="B96" s="988"/>
      <c r="C96" s="91"/>
      <c r="D96" s="46" t="s">
        <v>1396</v>
      </c>
      <c r="E96" s="5"/>
      <c r="F96" s="5"/>
      <c r="G96" s="5"/>
      <c r="H96" s="5"/>
      <c r="I96" s="5"/>
      <c r="J96" s="5"/>
      <c r="K96" s="5"/>
    </row>
    <row r="97" spans="2:11" ht="84" x14ac:dyDescent="0.35">
      <c r="B97" s="988"/>
      <c r="C97" s="91"/>
      <c r="D97" s="46" t="s">
        <v>1397</v>
      </c>
      <c r="E97" s="5"/>
      <c r="F97" s="5"/>
      <c r="G97" s="5"/>
      <c r="H97" s="5"/>
      <c r="I97" s="5"/>
      <c r="J97" s="5"/>
      <c r="K97" s="5"/>
    </row>
    <row r="98" spans="2:11" ht="312" x14ac:dyDescent="0.35">
      <c r="B98" s="988"/>
      <c r="C98" s="91"/>
      <c r="D98" s="46" t="s">
        <v>1398</v>
      </c>
      <c r="E98" s="5"/>
      <c r="F98" s="5"/>
      <c r="G98" s="5"/>
      <c r="H98" s="5"/>
      <c r="I98" s="5"/>
      <c r="J98" s="5"/>
      <c r="K98" s="5"/>
    </row>
    <row r="99" spans="2:11" ht="156" x14ac:dyDescent="0.35">
      <c r="B99" s="988"/>
      <c r="C99" s="91"/>
      <c r="D99" s="46" t="s">
        <v>1399</v>
      </c>
      <c r="E99" s="5"/>
      <c r="F99" s="5"/>
      <c r="G99" s="5"/>
      <c r="H99" s="5"/>
      <c r="I99" s="5"/>
      <c r="J99" s="5"/>
      <c r="K99" s="5"/>
    </row>
    <row r="100" spans="2:11" ht="60" x14ac:dyDescent="0.35">
      <c r="B100" s="988"/>
      <c r="C100" s="91"/>
      <c r="D100" s="46" t="s">
        <v>1400</v>
      </c>
      <c r="E100" s="5"/>
      <c r="F100" s="5"/>
      <c r="G100" s="5"/>
      <c r="H100" s="5"/>
      <c r="I100" s="5"/>
      <c r="J100" s="5"/>
      <c r="K100" s="5"/>
    </row>
    <row r="101" spans="2:11" ht="24" x14ac:dyDescent="0.35">
      <c r="B101" s="988"/>
      <c r="C101" s="91"/>
      <c r="D101" s="46" t="s">
        <v>1401</v>
      </c>
      <c r="E101" s="5"/>
      <c r="F101" s="5"/>
      <c r="G101" s="5"/>
      <c r="H101" s="5"/>
      <c r="I101" s="5"/>
      <c r="J101" s="5"/>
      <c r="K101" s="5"/>
    </row>
    <row r="102" spans="2:11" ht="24" x14ac:dyDescent="0.35">
      <c r="B102" s="988"/>
      <c r="C102" s="91"/>
      <c r="D102" s="46" t="s">
        <v>1402</v>
      </c>
      <c r="E102" s="5"/>
      <c r="F102" s="5"/>
      <c r="G102" s="5"/>
      <c r="H102" s="5"/>
      <c r="I102" s="5"/>
      <c r="J102" s="5"/>
      <c r="K102" s="5"/>
    </row>
    <row r="103" spans="2:11" ht="24" x14ac:dyDescent="0.35">
      <c r="B103" s="988"/>
      <c r="C103" s="91"/>
      <c r="D103" s="46" t="s">
        <v>1403</v>
      </c>
      <c r="E103" s="5"/>
      <c r="F103" s="5"/>
      <c r="G103" s="5"/>
      <c r="H103" s="5"/>
      <c r="I103" s="5"/>
      <c r="J103" s="5"/>
      <c r="K103" s="5"/>
    </row>
    <row r="104" spans="2:11" ht="60" x14ac:dyDescent="0.35">
      <c r="B104" s="988"/>
      <c r="C104" s="91"/>
      <c r="D104" s="46" t="s">
        <v>1404</v>
      </c>
      <c r="E104" s="5"/>
      <c r="F104" s="5"/>
      <c r="G104" s="5"/>
      <c r="H104" s="5"/>
      <c r="I104" s="5"/>
      <c r="J104" s="5"/>
      <c r="K104" s="5"/>
    </row>
    <row r="105" spans="2:11" x14ac:dyDescent="0.35">
      <c r="B105" s="988"/>
      <c r="C105" s="91"/>
      <c r="D105" s="46" t="s">
        <v>1405</v>
      </c>
      <c r="E105" s="5"/>
      <c r="F105" s="5"/>
      <c r="G105" s="5"/>
      <c r="H105" s="5"/>
      <c r="I105" s="5"/>
      <c r="J105" s="5"/>
      <c r="K105" s="5"/>
    </row>
    <row r="106" spans="2:11" x14ac:dyDescent="0.35">
      <c r="B106" s="988"/>
      <c r="C106" s="91"/>
      <c r="D106" s="46" t="s">
        <v>1406</v>
      </c>
      <c r="E106" s="5"/>
      <c r="F106" s="5"/>
      <c r="G106" s="5"/>
      <c r="H106" s="5"/>
      <c r="I106" s="5"/>
      <c r="J106" s="5"/>
      <c r="K106" s="5"/>
    </row>
    <row r="107" spans="2:11" x14ac:dyDescent="0.35">
      <c r="B107" s="988"/>
      <c r="C107" s="91"/>
      <c r="D107" s="46" t="s">
        <v>1407</v>
      </c>
      <c r="E107" s="5"/>
      <c r="F107" s="5"/>
      <c r="G107" s="5"/>
      <c r="H107" s="5"/>
      <c r="I107" s="5"/>
      <c r="J107" s="5"/>
      <c r="K107" s="5"/>
    </row>
    <row r="108" spans="2:11" x14ac:dyDescent="0.35">
      <c r="B108" s="988"/>
      <c r="C108" s="91"/>
      <c r="D108" s="46" t="s">
        <v>1408</v>
      </c>
      <c r="E108" s="5"/>
      <c r="F108" s="5"/>
      <c r="G108" s="5"/>
      <c r="H108" s="5"/>
      <c r="I108" s="5"/>
      <c r="J108" s="5"/>
      <c r="K108" s="5"/>
    </row>
    <row r="109" spans="2:11" ht="24" x14ac:dyDescent="0.35">
      <c r="B109" s="988"/>
      <c r="C109" s="91"/>
      <c r="D109" s="46" t="s">
        <v>1409</v>
      </c>
      <c r="E109" s="5"/>
      <c r="F109" s="5"/>
      <c r="G109" s="5"/>
      <c r="H109" s="5"/>
      <c r="I109" s="5"/>
      <c r="J109" s="5"/>
      <c r="K109" s="5"/>
    </row>
    <row r="110" spans="2:11" ht="24" x14ac:dyDescent="0.35">
      <c r="B110" s="988"/>
      <c r="C110" s="91"/>
      <c r="D110" s="46" t="s">
        <v>1410</v>
      </c>
      <c r="E110" s="5"/>
      <c r="F110" s="5"/>
      <c r="G110" s="5"/>
      <c r="H110" s="5"/>
      <c r="I110" s="5"/>
      <c r="J110" s="5"/>
      <c r="K110" s="5"/>
    </row>
    <row r="111" spans="2:11" ht="24" x14ac:dyDescent="0.35">
      <c r="B111" s="988"/>
      <c r="C111" s="91"/>
      <c r="D111" s="46" t="s">
        <v>1411</v>
      </c>
      <c r="E111" s="5"/>
      <c r="F111" s="5"/>
      <c r="G111" s="5"/>
      <c r="H111" s="5"/>
      <c r="I111" s="5"/>
      <c r="J111" s="5"/>
      <c r="K111" s="5"/>
    </row>
    <row r="112" spans="2:11" ht="60" x14ac:dyDescent="0.35">
      <c r="B112" s="988"/>
      <c r="C112" s="91"/>
      <c r="D112" s="46" t="s">
        <v>1412</v>
      </c>
      <c r="E112" s="5"/>
      <c r="F112" s="5"/>
      <c r="G112" s="5"/>
      <c r="H112" s="5"/>
      <c r="I112" s="5"/>
      <c r="J112" s="5"/>
      <c r="K112" s="5"/>
    </row>
    <row r="113" spans="2:11" ht="36" x14ac:dyDescent="0.35">
      <c r="B113" s="988"/>
      <c r="C113" s="91"/>
      <c r="D113" s="46" t="s">
        <v>1413</v>
      </c>
      <c r="E113" s="5"/>
      <c r="F113" s="5"/>
      <c r="G113" s="5"/>
      <c r="H113" s="5"/>
      <c r="I113" s="5"/>
      <c r="J113" s="5"/>
      <c r="K113" s="5"/>
    </row>
    <row r="114" spans="2:11" ht="36" x14ac:dyDescent="0.35">
      <c r="B114" s="988"/>
      <c r="C114" s="91"/>
      <c r="D114" s="46" t="s">
        <v>1414</v>
      </c>
      <c r="E114" s="5"/>
      <c r="F114" s="5"/>
      <c r="G114" s="5"/>
      <c r="H114" s="5"/>
      <c r="I114" s="5"/>
      <c r="J114" s="5"/>
      <c r="K114" s="5"/>
    </row>
    <row r="115" spans="2:11" ht="24" x14ac:dyDescent="0.35">
      <c r="B115" s="988"/>
      <c r="C115" s="91"/>
      <c r="D115" s="46" t="s">
        <v>1415</v>
      </c>
      <c r="E115" s="5"/>
      <c r="F115" s="5"/>
      <c r="G115" s="5"/>
      <c r="H115" s="5"/>
      <c r="I115" s="5"/>
      <c r="J115" s="5"/>
      <c r="K115" s="5"/>
    </row>
    <row r="116" spans="2:11" ht="24" x14ac:dyDescent="0.35">
      <c r="B116" s="988"/>
      <c r="C116" s="91"/>
      <c r="D116" s="46" t="s">
        <v>1416</v>
      </c>
      <c r="E116" s="5"/>
      <c r="F116" s="5"/>
      <c r="G116" s="5"/>
      <c r="H116" s="5"/>
      <c r="I116" s="5"/>
      <c r="J116" s="5"/>
      <c r="K116" s="5"/>
    </row>
    <row r="117" spans="2:11" ht="36" x14ac:dyDescent="0.35">
      <c r="B117" s="988"/>
      <c r="C117" s="91"/>
      <c r="D117" s="46" t="s">
        <v>1417</v>
      </c>
      <c r="E117" s="5"/>
      <c r="F117" s="5"/>
      <c r="G117" s="5"/>
      <c r="H117" s="5"/>
      <c r="I117" s="5"/>
      <c r="J117" s="5"/>
      <c r="K117" s="5"/>
    </row>
    <row r="118" spans="2:11" ht="24" x14ac:dyDescent="0.35">
      <c r="B118" s="988"/>
      <c r="C118" s="91"/>
      <c r="D118" s="46" t="s">
        <v>1418</v>
      </c>
      <c r="E118" s="5"/>
      <c r="F118" s="5"/>
      <c r="G118" s="5"/>
      <c r="H118" s="5"/>
      <c r="I118" s="5"/>
      <c r="J118" s="5"/>
      <c r="K118" s="5"/>
    </row>
    <row r="119" spans="2:11" ht="24" x14ac:dyDescent="0.35">
      <c r="B119" s="988"/>
      <c r="C119" s="91"/>
      <c r="D119" s="46" t="s">
        <v>1419</v>
      </c>
      <c r="E119" s="5"/>
      <c r="F119" s="5"/>
      <c r="G119" s="5"/>
      <c r="H119" s="5"/>
      <c r="I119" s="5"/>
      <c r="J119" s="5"/>
      <c r="K119" s="5"/>
    </row>
    <row r="120" spans="2:11" ht="36" x14ac:dyDescent="0.35">
      <c r="B120" s="988"/>
      <c r="C120" s="91"/>
      <c r="D120" s="46" t="s">
        <v>1420</v>
      </c>
      <c r="E120" s="5"/>
      <c r="F120" s="5"/>
      <c r="G120" s="5"/>
      <c r="H120" s="5"/>
      <c r="I120" s="5"/>
      <c r="J120" s="5"/>
      <c r="K120" s="5"/>
    </row>
    <row r="121" spans="2:11" ht="36" x14ac:dyDescent="0.35">
      <c r="B121" s="988"/>
      <c r="C121" s="91"/>
      <c r="D121" s="46" t="s">
        <v>1421</v>
      </c>
      <c r="E121" s="5"/>
      <c r="F121" s="5"/>
      <c r="G121" s="5"/>
      <c r="H121" s="5"/>
      <c r="I121" s="5"/>
      <c r="J121" s="5"/>
      <c r="K121" s="5"/>
    </row>
    <row r="122" spans="2:11" ht="60" x14ac:dyDescent="0.35">
      <c r="B122" s="988"/>
      <c r="C122" s="91"/>
      <c r="D122" s="46" t="s">
        <v>1422</v>
      </c>
      <c r="E122" s="5"/>
      <c r="F122" s="5"/>
      <c r="G122" s="5"/>
      <c r="H122" s="5"/>
      <c r="I122" s="5"/>
      <c r="J122" s="5"/>
      <c r="K122" s="5"/>
    </row>
    <row r="123" spans="2:11" ht="48" x14ac:dyDescent="0.35">
      <c r="B123" s="988"/>
      <c r="C123" s="91"/>
      <c r="D123" s="46" t="s">
        <v>1423</v>
      </c>
      <c r="E123" s="5"/>
      <c r="F123" s="5"/>
      <c r="G123" s="5"/>
      <c r="H123" s="5"/>
      <c r="I123" s="5"/>
      <c r="J123" s="5"/>
      <c r="K123" s="5"/>
    </row>
    <row r="124" spans="2:11" ht="24" x14ac:dyDescent="0.35">
      <c r="B124" s="988"/>
      <c r="C124" s="91"/>
      <c r="D124" s="46" t="s">
        <v>1424</v>
      </c>
      <c r="E124" s="5"/>
      <c r="F124" s="5"/>
      <c r="G124" s="5"/>
      <c r="H124" s="5"/>
      <c r="I124" s="5"/>
      <c r="J124" s="5"/>
      <c r="K124" s="5"/>
    </row>
    <row r="125" spans="2:11" x14ac:dyDescent="0.35">
      <c r="B125" s="988"/>
      <c r="C125" s="91"/>
      <c r="D125" s="46" t="s">
        <v>1425</v>
      </c>
      <c r="E125" s="5"/>
      <c r="F125" s="5"/>
      <c r="G125" s="5"/>
      <c r="H125" s="5"/>
      <c r="I125" s="5"/>
      <c r="J125" s="5"/>
      <c r="K125" s="5"/>
    </row>
    <row r="126" spans="2:11" ht="24" x14ac:dyDescent="0.35">
      <c r="B126" s="988"/>
      <c r="C126" s="91"/>
      <c r="D126" s="46" t="s">
        <v>1426</v>
      </c>
      <c r="E126" s="5"/>
      <c r="F126" s="5"/>
      <c r="G126" s="5"/>
      <c r="H126" s="5"/>
      <c r="I126" s="5"/>
      <c r="J126" s="5"/>
      <c r="K126" s="5"/>
    </row>
    <row r="127" spans="2:11" ht="24" x14ac:dyDescent="0.35">
      <c r="B127" s="988"/>
      <c r="C127" s="91"/>
      <c r="D127" s="46" t="s">
        <v>1427</v>
      </c>
      <c r="E127" s="5"/>
      <c r="F127" s="5"/>
      <c r="G127" s="5"/>
      <c r="H127" s="5"/>
      <c r="I127" s="5"/>
      <c r="J127" s="5"/>
      <c r="K127" s="5"/>
    </row>
    <row r="128" spans="2:11" ht="36" x14ac:dyDescent="0.35">
      <c r="B128" s="988"/>
      <c r="C128" s="91"/>
      <c r="D128" s="46" t="s">
        <v>1428</v>
      </c>
      <c r="E128" s="5"/>
      <c r="F128" s="5"/>
      <c r="G128" s="5"/>
      <c r="H128" s="5"/>
      <c r="I128" s="5"/>
      <c r="J128" s="5"/>
      <c r="K128" s="5"/>
    </row>
    <row r="129" spans="2:11" x14ac:dyDescent="0.35">
      <c r="B129" s="988"/>
      <c r="C129" s="91"/>
      <c r="D129" s="46" t="s">
        <v>1429</v>
      </c>
      <c r="E129" s="5"/>
      <c r="F129" s="5"/>
      <c r="G129" s="5"/>
      <c r="H129" s="5"/>
      <c r="I129" s="5"/>
      <c r="J129" s="5"/>
      <c r="K129" s="5"/>
    </row>
    <row r="130" spans="2:11" ht="24.5" thickBot="1" x14ac:dyDescent="0.4">
      <c r="B130" s="989"/>
      <c r="C130" s="2"/>
      <c r="D130" s="40" t="s">
        <v>1430</v>
      </c>
      <c r="E130" s="5"/>
      <c r="F130" s="5"/>
      <c r="G130" s="5"/>
      <c r="H130" s="5"/>
      <c r="I130" s="5"/>
      <c r="J130" s="5"/>
      <c r="K130" s="5"/>
    </row>
    <row r="131" spans="2:11" ht="24" x14ac:dyDescent="0.35">
      <c r="B131" s="987" t="s">
        <v>722</v>
      </c>
      <c r="C131" s="91"/>
      <c r="D131" s="53" t="s">
        <v>1370</v>
      </c>
      <c r="E131" s="5"/>
      <c r="F131" s="5"/>
      <c r="G131" s="5"/>
      <c r="H131" s="5"/>
      <c r="I131" s="5"/>
      <c r="J131" s="5"/>
      <c r="K131" s="5"/>
    </row>
    <row r="132" spans="2:11" ht="25.4" customHeight="1" x14ac:dyDescent="0.35">
      <c r="B132" s="988"/>
      <c r="C132" s="91"/>
      <c r="D132" s="46" t="s">
        <v>903</v>
      </c>
      <c r="E132" s="5"/>
      <c r="F132" s="5"/>
      <c r="G132" s="5"/>
      <c r="H132" s="5"/>
      <c r="I132" s="5"/>
      <c r="J132" s="5"/>
      <c r="K132" s="5"/>
    </row>
    <row r="133" spans="2:11" x14ac:dyDescent="0.35">
      <c r="B133" s="988"/>
      <c r="C133" s="91"/>
      <c r="D133" s="46" t="s">
        <v>723</v>
      </c>
      <c r="E133" s="5"/>
      <c r="F133" s="5"/>
      <c r="G133" s="5"/>
      <c r="H133" s="5"/>
      <c r="I133" s="5"/>
      <c r="J133" s="5"/>
      <c r="K133" s="5"/>
    </row>
    <row r="134" spans="2:11" ht="37" x14ac:dyDescent="0.35">
      <c r="B134" s="988"/>
      <c r="C134" s="91"/>
      <c r="D134" s="46" t="s">
        <v>1431</v>
      </c>
      <c r="E134" s="5"/>
      <c r="F134" s="5"/>
      <c r="G134" s="5"/>
      <c r="H134" s="5"/>
      <c r="I134" s="5"/>
      <c r="J134" s="5"/>
      <c r="K134" s="5"/>
    </row>
    <row r="135" spans="2:11" ht="37" x14ac:dyDescent="0.35">
      <c r="B135" s="988"/>
      <c r="C135" s="91"/>
      <c r="D135" s="46" t="s">
        <v>1432</v>
      </c>
      <c r="E135" s="5"/>
      <c r="F135" s="5"/>
      <c r="G135" s="5"/>
      <c r="H135" s="5"/>
      <c r="I135" s="5"/>
      <c r="J135" s="5"/>
      <c r="K135" s="5"/>
    </row>
    <row r="136" spans="2:11" ht="37" x14ac:dyDescent="0.35">
      <c r="B136" s="988"/>
      <c r="C136" s="91"/>
      <c r="D136" s="46" t="s">
        <v>1433</v>
      </c>
      <c r="E136" s="5"/>
      <c r="F136" s="5"/>
      <c r="G136" s="5"/>
      <c r="H136" s="5"/>
      <c r="I136" s="5"/>
      <c r="J136" s="5"/>
      <c r="K136" s="5"/>
    </row>
    <row r="137" spans="2:11" ht="37" x14ac:dyDescent="0.35">
      <c r="B137" s="988"/>
      <c r="C137" s="91"/>
      <c r="D137" s="46" t="s">
        <v>1434</v>
      </c>
      <c r="E137" s="5"/>
      <c r="F137" s="5"/>
      <c r="G137" s="5"/>
      <c r="H137" s="5"/>
      <c r="I137" s="5"/>
      <c r="J137" s="5"/>
      <c r="K137" s="5"/>
    </row>
    <row r="138" spans="2:11" x14ac:dyDescent="0.35">
      <c r="B138" s="988"/>
      <c r="C138" s="91"/>
      <c r="D138" s="46" t="s">
        <v>1435</v>
      </c>
      <c r="E138" s="5"/>
      <c r="F138" s="5"/>
      <c r="G138" s="5"/>
      <c r="H138" s="5"/>
      <c r="I138" s="5"/>
      <c r="J138" s="5"/>
      <c r="K138" s="5"/>
    </row>
    <row r="139" spans="2:11" x14ac:dyDescent="0.35">
      <c r="B139" s="988"/>
      <c r="C139" s="91"/>
      <c r="D139" s="46" t="s">
        <v>1436</v>
      </c>
      <c r="E139" s="5"/>
      <c r="F139" s="5"/>
      <c r="G139" s="5"/>
      <c r="H139" s="5"/>
      <c r="I139" s="5"/>
      <c r="J139" s="5"/>
      <c r="K139" s="5"/>
    </row>
    <row r="140" spans="2:11" x14ac:dyDescent="0.35">
      <c r="B140" s="988"/>
      <c r="C140" s="91"/>
      <c r="D140" s="46" t="s">
        <v>1437</v>
      </c>
      <c r="E140" s="5"/>
      <c r="F140" s="5"/>
      <c r="G140" s="5"/>
      <c r="H140" s="5"/>
      <c r="I140" s="5"/>
      <c r="J140" s="5"/>
      <c r="K140" s="5"/>
    </row>
    <row r="141" spans="2:11" x14ac:dyDescent="0.35">
      <c r="B141" s="988"/>
      <c r="C141" s="91"/>
      <c r="D141" s="46" t="s">
        <v>1438</v>
      </c>
      <c r="E141" s="5"/>
      <c r="F141" s="5"/>
      <c r="G141" s="5"/>
      <c r="H141" s="5"/>
      <c r="I141" s="5"/>
      <c r="J141" s="5"/>
      <c r="K141" s="5"/>
    </row>
    <row r="142" spans="2:11" ht="72" x14ac:dyDescent="0.35">
      <c r="B142" s="988"/>
      <c r="C142" s="91"/>
      <c r="D142" s="54" t="s">
        <v>892</v>
      </c>
      <c r="E142" s="5"/>
      <c r="F142" s="5"/>
      <c r="G142" s="5"/>
      <c r="H142" s="5"/>
      <c r="I142" s="5"/>
      <c r="J142" s="5"/>
      <c r="K142" s="5"/>
    </row>
    <row r="143" spans="2:11" x14ac:dyDescent="0.35">
      <c r="B143" s="988"/>
      <c r="C143" s="91"/>
      <c r="D143" s="57" t="s">
        <v>866</v>
      </c>
      <c r="E143" s="5"/>
      <c r="F143" s="5"/>
      <c r="G143" s="5"/>
      <c r="H143" s="5"/>
      <c r="I143" s="5"/>
      <c r="J143" s="5"/>
      <c r="K143" s="5"/>
    </row>
    <row r="144" spans="2:11" ht="24" x14ac:dyDescent="0.35">
      <c r="B144" s="988"/>
      <c r="C144" s="91"/>
      <c r="D144" s="53" t="s">
        <v>1439</v>
      </c>
      <c r="E144" s="5"/>
      <c r="F144" s="5"/>
      <c r="G144" s="5"/>
      <c r="H144" s="5"/>
      <c r="I144" s="5"/>
      <c r="J144" s="5"/>
      <c r="K144" s="5"/>
    </row>
    <row r="145" spans="2:11" ht="23.15" customHeight="1" x14ac:dyDescent="0.35">
      <c r="B145" s="988"/>
      <c r="C145" s="91"/>
      <c r="D145" s="46" t="s">
        <v>903</v>
      </c>
      <c r="E145" s="5"/>
      <c r="F145" s="5"/>
      <c r="G145" s="5"/>
      <c r="H145" s="5"/>
      <c r="I145" s="5"/>
      <c r="J145" s="5"/>
      <c r="K145" s="5"/>
    </row>
    <row r="146" spans="2:11" x14ac:dyDescent="0.35">
      <c r="B146" s="988"/>
      <c r="C146" s="91"/>
      <c r="D146" s="46" t="s">
        <v>723</v>
      </c>
      <c r="E146" s="5"/>
      <c r="F146" s="5"/>
      <c r="G146" s="5"/>
      <c r="H146" s="5"/>
      <c r="I146" s="5"/>
      <c r="J146" s="5"/>
      <c r="K146" s="5"/>
    </row>
    <row r="147" spans="2:11" ht="25" x14ac:dyDescent="0.35">
      <c r="B147" s="988"/>
      <c r="C147" s="91"/>
      <c r="D147" s="46" t="s">
        <v>1440</v>
      </c>
      <c r="E147" s="5"/>
      <c r="F147" s="5"/>
      <c r="G147" s="5"/>
      <c r="H147" s="5"/>
      <c r="I147" s="5"/>
      <c r="J147" s="5"/>
      <c r="K147" s="5"/>
    </row>
    <row r="148" spans="2:11" ht="25" x14ac:dyDescent="0.35">
      <c r="B148" s="988"/>
      <c r="C148" s="91"/>
      <c r="D148" s="46" t="s">
        <v>1441</v>
      </c>
      <c r="E148" s="5"/>
      <c r="F148" s="5"/>
      <c r="G148" s="5"/>
      <c r="H148" s="5"/>
      <c r="I148" s="5"/>
      <c r="J148" s="5"/>
      <c r="K148" s="5"/>
    </row>
    <row r="149" spans="2:11" ht="25.5" thickBot="1" x14ac:dyDescent="0.4">
      <c r="B149" s="989"/>
      <c r="C149" s="2"/>
      <c r="D149" s="40" t="s">
        <v>1442</v>
      </c>
      <c r="E149" s="5"/>
      <c r="F149" s="5"/>
      <c r="G149" s="5"/>
      <c r="H149" s="5"/>
      <c r="I149" s="5"/>
      <c r="J149" s="5"/>
      <c r="K149" s="5"/>
    </row>
    <row r="150" spans="2:11" x14ac:dyDescent="0.35">
      <c r="B150" s="5"/>
      <c r="D150" s="5"/>
      <c r="E150" s="5"/>
      <c r="F150" s="5"/>
      <c r="G150" s="5"/>
      <c r="H150" s="5"/>
      <c r="I150" s="5"/>
      <c r="J150" s="5"/>
      <c r="K150" s="5"/>
    </row>
    <row r="151" spans="2:11" x14ac:dyDescent="0.35">
      <c r="B151" s="5"/>
      <c r="D151" s="5"/>
      <c r="E151" s="5"/>
      <c r="F151" s="5"/>
      <c r="G151" s="5"/>
      <c r="H151" s="5"/>
      <c r="I151" s="5"/>
      <c r="J151" s="5"/>
      <c r="K151" s="5"/>
    </row>
    <row r="152" spans="2:11" x14ac:dyDescent="0.35">
      <c r="B152" s="5"/>
      <c r="D152" s="5"/>
      <c r="E152" s="5"/>
      <c r="F152" s="5"/>
      <c r="G152" s="5"/>
      <c r="H152" s="5"/>
      <c r="I152" s="5"/>
      <c r="J152" s="5"/>
      <c r="K152" s="5"/>
    </row>
    <row r="153" spans="2:11" x14ac:dyDescent="0.35">
      <c r="B153" s="5"/>
      <c r="D153" s="5"/>
      <c r="E153" s="5"/>
      <c r="F153" s="5"/>
      <c r="G153" s="5"/>
      <c r="H153" s="5"/>
      <c r="I153" s="5"/>
      <c r="J153" s="5"/>
      <c r="K153" s="5"/>
    </row>
    <row r="154" spans="2:11" x14ac:dyDescent="0.35">
      <c r="B154" s="5"/>
      <c r="D154" s="5"/>
      <c r="E154" s="5"/>
      <c r="F154" s="5"/>
      <c r="G154" s="5"/>
      <c r="H154" s="5"/>
      <c r="I154" s="5"/>
      <c r="J154" s="5"/>
      <c r="K154" s="5"/>
    </row>
    <row r="155" spans="2:11" x14ac:dyDescent="0.35">
      <c r="B155" s="5"/>
      <c r="D155" s="5"/>
      <c r="E155" s="5"/>
      <c r="F155" s="5"/>
      <c r="G155" s="5"/>
      <c r="H155" s="5"/>
      <c r="I155" s="5"/>
      <c r="J155" s="5"/>
      <c r="K155" s="5"/>
    </row>
    <row r="156" spans="2:11" x14ac:dyDescent="0.35">
      <c r="B156" s="5"/>
      <c r="D156" s="5"/>
      <c r="E156" s="5"/>
      <c r="F156" s="5"/>
      <c r="G156" s="5"/>
      <c r="H156" s="5"/>
      <c r="I156" s="5"/>
      <c r="J156" s="5"/>
      <c r="K156" s="5"/>
    </row>
    <row r="157" spans="2:11" x14ac:dyDescent="0.35">
      <c r="B157" s="5"/>
      <c r="D157" s="5"/>
      <c r="E157" s="5"/>
      <c r="F157" s="5"/>
      <c r="G157" s="5"/>
      <c r="H157" s="5"/>
      <c r="I157" s="5"/>
      <c r="J157" s="5"/>
      <c r="K157" s="5"/>
    </row>
    <row r="158" spans="2:11" x14ac:dyDescent="0.35">
      <c r="B158" s="5"/>
      <c r="D158" s="5"/>
      <c r="E158" s="5"/>
      <c r="F158" s="5"/>
      <c r="G158" s="5"/>
      <c r="H158" s="5"/>
      <c r="I158" s="5"/>
      <c r="J158" s="5"/>
      <c r="K158" s="5"/>
    </row>
    <row r="159" spans="2:11" x14ac:dyDescent="0.35">
      <c r="B159" s="5"/>
      <c r="D159" s="5"/>
      <c r="E159" s="5"/>
      <c r="F159" s="5"/>
      <c r="G159" s="5"/>
      <c r="H159" s="5"/>
      <c r="I159" s="5"/>
      <c r="J159" s="5"/>
      <c r="K159" s="5"/>
    </row>
    <row r="160" spans="2:11" x14ac:dyDescent="0.35">
      <c r="B160" s="5"/>
      <c r="D160" s="5"/>
      <c r="E160" s="5"/>
      <c r="F160" s="5"/>
      <c r="G160" s="5"/>
      <c r="H160" s="5"/>
      <c r="I160" s="5"/>
      <c r="J160" s="5"/>
      <c r="K160" s="5"/>
    </row>
    <row r="161" spans="2:11" x14ac:dyDescent="0.35">
      <c r="B161" s="5"/>
      <c r="D161" s="5"/>
      <c r="E161" s="5"/>
      <c r="F161" s="5"/>
      <c r="G161" s="5"/>
      <c r="H161" s="5"/>
      <c r="I161" s="5"/>
      <c r="J161" s="5"/>
      <c r="K161" s="5"/>
    </row>
    <row r="162" spans="2:11" x14ac:dyDescent="0.35">
      <c r="B162" s="5"/>
      <c r="D162" s="5"/>
      <c r="E162" s="5"/>
      <c r="F162" s="5"/>
      <c r="G162" s="5"/>
      <c r="H162" s="5"/>
      <c r="I162" s="5"/>
      <c r="J162" s="5"/>
      <c r="K162" s="5"/>
    </row>
    <row r="163" spans="2:11" x14ac:dyDescent="0.35">
      <c r="B163" s="5"/>
      <c r="D163" s="5"/>
      <c r="E163" s="5"/>
      <c r="F163" s="5"/>
      <c r="G163" s="5"/>
      <c r="H163" s="5"/>
      <c r="I163" s="5"/>
      <c r="J163" s="5"/>
      <c r="K163" s="5"/>
    </row>
    <row r="164" spans="2:11" x14ac:dyDescent="0.35">
      <c r="B164" s="5"/>
      <c r="D164" s="5"/>
      <c r="E164" s="5"/>
      <c r="F164" s="5"/>
      <c r="G164" s="5"/>
      <c r="H164" s="5"/>
      <c r="I164" s="5"/>
      <c r="J164" s="5"/>
      <c r="K164" s="5"/>
    </row>
    <row r="165" spans="2:11" x14ac:dyDescent="0.35">
      <c r="B165" s="5"/>
      <c r="D165" s="5"/>
      <c r="E165" s="5"/>
      <c r="F165" s="5"/>
      <c r="G165" s="5"/>
      <c r="H165" s="5"/>
      <c r="I165" s="5"/>
      <c r="J165" s="5"/>
      <c r="K165" s="5"/>
    </row>
    <row r="166" spans="2:11" x14ac:dyDescent="0.35">
      <c r="B166" s="5"/>
      <c r="D166" s="5"/>
      <c r="E166" s="5"/>
      <c r="F166" s="5"/>
      <c r="G166" s="5"/>
      <c r="H166" s="5"/>
      <c r="I166" s="5"/>
      <c r="J166" s="5"/>
      <c r="K166" s="5"/>
    </row>
    <row r="167" spans="2:11" x14ac:dyDescent="0.35">
      <c r="B167" s="5"/>
      <c r="D167" s="5"/>
      <c r="E167" s="5"/>
      <c r="F167" s="5"/>
      <c r="G167" s="5"/>
      <c r="H167" s="5"/>
      <c r="I167" s="5"/>
      <c r="J167" s="5"/>
      <c r="K167" s="5"/>
    </row>
    <row r="168" spans="2:11" x14ac:dyDescent="0.35">
      <c r="B168" s="5"/>
      <c r="D168" s="5"/>
      <c r="E168" s="5"/>
      <c r="F168" s="5"/>
      <c r="G168" s="5"/>
      <c r="H168" s="5"/>
      <c r="I168" s="5"/>
      <c r="J168" s="5"/>
      <c r="K168" s="5"/>
    </row>
    <row r="169" spans="2:11" x14ac:dyDescent="0.35">
      <c r="B169" s="5"/>
      <c r="D169" s="5"/>
      <c r="E169" s="5"/>
      <c r="F169" s="5"/>
      <c r="G169" s="5"/>
      <c r="H169" s="5"/>
      <c r="I169" s="5"/>
      <c r="J169" s="5"/>
      <c r="K169" s="5"/>
    </row>
    <row r="170" spans="2:11" x14ac:dyDescent="0.35">
      <c r="B170" s="5"/>
      <c r="D170" s="5"/>
      <c r="E170" s="5"/>
      <c r="F170" s="5"/>
      <c r="G170" s="5"/>
      <c r="H170" s="5"/>
      <c r="I170" s="5"/>
      <c r="J170" s="5"/>
      <c r="K170" s="5"/>
    </row>
    <row r="171" spans="2:11" x14ac:dyDescent="0.35">
      <c r="B171" s="5"/>
      <c r="D171" s="5"/>
      <c r="E171" s="5"/>
      <c r="F171" s="5"/>
      <c r="G171" s="5"/>
      <c r="H171" s="5"/>
      <c r="I171" s="5"/>
      <c r="J171" s="5"/>
      <c r="K171" s="5"/>
    </row>
    <row r="172" spans="2:11" x14ac:dyDescent="0.35">
      <c r="B172" s="5"/>
      <c r="D172" s="5"/>
      <c r="E172" s="5"/>
      <c r="F172" s="5"/>
      <c r="G172" s="5"/>
      <c r="H172" s="5"/>
      <c r="I172" s="5"/>
      <c r="J172" s="5"/>
      <c r="K172" s="5"/>
    </row>
    <row r="173" spans="2:11" x14ac:dyDescent="0.35">
      <c r="B173" s="5"/>
      <c r="D173" s="5"/>
      <c r="E173" s="5"/>
      <c r="F173" s="5"/>
      <c r="G173" s="5"/>
      <c r="H173" s="5"/>
      <c r="I173" s="5"/>
      <c r="J173" s="5"/>
      <c r="K173" s="5"/>
    </row>
    <row r="174" spans="2:11" x14ac:dyDescent="0.35">
      <c r="B174" s="5"/>
      <c r="D174" s="5"/>
      <c r="E174" s="5"/>
      <c r="F174" s="5"/>
      <c r="G174" s="5"/>
      <c r="H174" s="5"/>
      <c r="I174" s="5"/>
      <c r="J174" s="5"/>
      <c r="K174" s="5"/>
    </row>
    <row r="175" spans="2:11" x14ac:dyDescent="0.35">
      <c r="B175" s="5"/>
      <c r="D175" s="5"/>
      <c r="E175" s="5"/>
      <c r="F175" s="5"/>
      <c r="G175" s="5"/>
      <c r="H175" s="5"/>
      <c r="I175" s="5"/>
      <c r="J175" s="5"/>
      <c r="K175" s="5"/>
    </row>
    <row r="176" spans="2:11" x14ac:dyDescent="0.35">
      <c r="B176" s="5"/>
      <c r="D176" s="5"/>
      <c r="E176" s="5"/>
      <c r="F176" s="5"/>
      <c r="G176" s="5"/>
      <c r="H176" s="5"/>
      <c r="I176" s="5"/>
      <c r="J176" s="5"/>
      <c r="K176" s="5"/>
    </row>
    <row r="177" spans="2:11" x14ac:dyDescent="0.35">
      <c r="B177" s="5"/>
      <c r="D177" s="5"/>
      <c r="E177" s="5"/>
      <c r="F177" s="5"/>
      <c r="G177" s="5"/>
      <c r="H177" s="5"/>
      <c r="I177" s="5"/>
      <c r="J177" s="5"/>
      <c r="K177" s="5"/>
    </row>
    <row r="178" spans="2:11" x14ac:dyDescent="0.35">
      <c r="B178" s="5"/>
      <c r="D178" s="5"/>
      <c r="E178" s="5"/>
      <c r="F178" s="5"/>
      <c r="G178" s="5"/>
      <c r="H178" s="5"/>
      <c r="I178" s="5"/>
      <c r="J178" s="5"/>
      <c r="K178" s="5"/>
    </row>
  </sheetData>
  <sheetProtection insertColumns="0" insertRows="0"/>
  <mergeCells count="36">
    <mergeCell ref="B10:D10"/>
    <mergeCell ref="F10:R10"/>
    <mergeCell ref="F11:R11"/>
    <mergeCell ref="E12:Q12"/>
    <mergeCell ref="E13:Q13"/>
    <mergeCell ref="B72:E73"/>
    <mergeCell ref="B75:D75"/>
    <mergeCell ref="B77:B93"/>
    <mergeCell ref="B95:B130"/>
    <mergeCell ref="B131:B149"/>
    <mergeCell ref="D34:D35"/>
    <mergeCell ref="E34:E35"/>
    <mergeCell ref="F34:K34"/>
    <mergeCell ref="C21:C22"/>
    <mergeCell ref="D21:D22"/>
    <mergeCell ref="B15:B19"/>
    <mergeCell ref="B49:E49"/>
    <mergeCell ref="B50:B56"/>
    <mergeCell ref="B58:E58"/>
    <mergeCell ref="B59:B65"/>
    <mergeCell ref="D15:L15"/>
    <mergeCell ref="D16:L16"/>
    <mergeCell ref="D19:L19"/>
    <mergeCell ref="D20:L20"/>
    <mergeCell ref="D31:L31"/>
    <mergeCell ref="D32:L32"/>
    <mergeCell ref="D33:L33"/>
    <mergeCell ref="D44:L44"/>
    <mergeCell ref="E21:E22"/>
    <mergeCell ref="F21:J21"/>
    <mergeCell ref="C34:C35"/>
    <mergeCell ref="A1:O1"/>
    <mergeCell ref="A2:O2"/>
    <mergeCell ref="A3:O3"/>
    <mergeCell ref="A4:D4"/>
    <mergeCell ref="A5:O5"/>
  </mergeCells>
  <conditionalFormatting sqref="E12:Q12">
    <cfRule type="expression" dxfId="49" priority="1">
      <formula>E11="SI SE REPORTA"</formula>
    </cfRule>
  </conditionalFormatting>
  <conditionalFormatting sqref="F10">
    <cfRule type="notContainsBlanks" dxfId="48" priority="5">
      <formula>LEN(TRIM(F10))&gt;0</formula>
    </cfRule>
  </conditionalFormatting>
  <conditionalFormatting sqref="F11:N11">
    <cfRule type="expression" dxfId="47" priority="3">
      <formula>E11="NO SE REPORTA"</formula>
    </cfRule>
    <cfRule type="expression" dxfId="46" priority="4">
      <formula>E10="NO APLICA"</formula>
    </cfRule>
  </conditionalFormatting>
  <conditionalFormatting sqref="H30">
    <cfRule type="containsText" dxfId="45" priority="6" operator="containsText" text="ERROR">
      <formula>NOT(ISERROR(SEARCH("ERROR",H30)))</formula>
    </cfRule>
  </conditionalFormatting>
  <conditionalFormatting sqref="O11:R11">
    <cfRule type="expression" dxfId="44" priority="46">
      <formula>#REF!="NO SE REPORTA"</formula>
    </cfRule>
    <cfRule type="expression" dxfId="43" priority="47">
      <formula>#REF!="NO APLICA"</formula>
    </cfRule>
  </conditionalFormatting>
  <dataValidations count="6">
    <dataValidation type="whole" operator="greaterThanOrEqual" allowBlank="1" showErrorMessage="1" errorTitle="ERROR" error="Escriba un número igual o mayor que 0" promptTitle="ERROR" prompt="Escriba un número igual o mayor que 0" sqref="E18:H18" xr:uid="{00000000-0002-0000-1900-000000000000}">
      <formula1>0</formula1>
    </dataValidation>
    <dataValidation type="whole" operator="greaterThanOrEqual" allowBlank="1" showInputMessage="1" showErrorMessage="1" errorTitle="ERROR" error="Valor en PESOS (sin centavos)" sqref="F36:I42" xr:uid="{00000000-0002-0000-1900-000001000000}">
      <formula1>0</formula1>
    </dataValidation>
    <dataValidation type="decimal" allowBlank="1" showInputMessage="1" showErrorMessage="1" errorTitle="ERROR" error="Escriba un valor entre 0% y 100%" sqref="F23:H29" xr:uid="{00000000-0002-0000-1900-000002000000}">
      <formula1>0</formula1>
      <formula2>1</formula2>
    </dataValidation>
    <dataValidation allowBlank="1" showInputMessage="1" showErrorMessage="1" sqref="G43:I43 I23:I30 H30 J36:K43" xr:uid="{00000000-0002-0000-1900-000003000000}"/>
    <dataValidation type="list" allowBlank="1" showInputMessage="1" showErrorMessage="1" sqref="E11" xr:uid="{00000000-0002-0000-1900-000004000000}">
      <formula1>REPORTE</formula1>
    </dataValidation>
    <dataValidation type="list" allowBlank="1" showInputMessage="1" showErrorMessage="1" sqref="E10" xr:uid="{00000000-0002-0000-1900-000005000000}">
      <formula1>SI</formula1>
    </dataValidation>
  </dataValidations>
  <hyperlinks>
    <hyperlink ref="B9" location="'ANEXO 3'!A1" display="VOLVER AL INDICE" xr:uid="{00000000-0004-0000-1900-000000000000}"/>
  </hyperlinks>
  <pageMargins left="0.25" right="0.25" top="0.75" bottom="0.75" header="0.3" footer="0.3"/>
  <pageSetup paperSize="178" orientation="landscape" horizontalDpi="1200" verticalDpi="1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0">
    <tabColor theme="2"/>
  </sheetPr>
  <dimension ref="A1:U180"/>
  <sheetViews>
    <sheetView workbookViewId="0">
      <selection sqref="A1:P1"/>
    </sheetView>
  </sheetViews>
  <sheetFormatPr baseColWidth="10" defaultColWidth="11.453125" defaultRowHeight="14.5" x14ac:dyDescent="0.35"/>
  <cols>
    <col min="1" max="1" width="1.81640625" customWidth="1"/>
    <col min="2" max="2" width="10.81640625" customWidth="1"/>
    <col min="3" max="3" width="5" style="84" bestFit="1" customWidth="1"/>
    <col min="4" max="4" width="34.81640625" customWidth="1"/>
    <col min="5" max="5" width="18.1796875" customWidth="1"/>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29</v>
      </c>
      <c r="B5" s="947"/>
      <c r="C5" s="947"/>
      <c r="D5" s="947"/>
      <c r="E5" s="947"/>
      <c r="F5" s="947"/>
      <c r="G5" s="947"/>
      <c r="H5" s="947"/>
      <c r="I5" s="947"/>
      <c r="J5" s="947"/>
      <c r="K5" s="947"/>
      <c r="L5" s="947"/>
      <c r="M5" s="947"/>
      <c r="N5" s="947"/>
      <c r="O5" s="947"/>
      <c r="P5" s="948"/>
    </row>
    <row r="6" spans="1:21" x14ac:dyDescent="0.35">
      <c r="B6" s="1" t="s">
        <v>626</v>
      </c>
      <c r="C6" s="73"/>
      <c r="D6" s="5"/>
      <c r="E6" s="71"/>
      <c r="F6" s="5" t="s">
        <v>627</v>
      </c>
      <c r="G6" s="5"/>
      <c r="H6" s="5"/>
      <c r="I6" s="5"/>
      <c r="J6" s="5"/>
      <c r="K6" s="5"/>
    </row>
    <row r="7" spans="1:21" ht="15" thickBot="1" x14ac:dyDescent="0.4">
      <c r="B7" s="72"/>
      <c r="C7" s="74"/>
      <c r="D7" s="5"/>
      <c r="E7" s="17"/>
      <c r="F7" s="5" t="s">
        <v>628</v>
      </c>
      <c r="G7" s="5"/>
      <c r="H7" s="5"/>
      <c r="I7" s="5"/>
      <c r="J7" s="5"/>
      <c r="K7" s="5"/>
    </row>
    <row r="8" spans="1:21" ht="15" thickBot="1" x14ac:dyDescent="0.4">
      <c r="B8" s="162" t="s">
        <v>629</v>
      </c>
      <c r="C8" s="200">
        <v>2024</v>
      </c>
      <c r="D8" s="204">
        <f>IF(E10="NO APLICA","NO APLICA",IF(E11="NO SE REPORTA","SIN INFORMACION",+E42))</f>
        <v>1</v>
      </c>
      <c r="E8" s="201"/>
      <c r="F8" s="5" t="s">
        <v>630</v>
      </c>
      <c r="G8" s="5"/>
      <c r="H8" s="5"/>
      <c r="I8" s="5"/>
      <c r="J8" s="5"/>
      <c r="K8" s="5"/>
    </row>
    <row r="9" spans="1:21" x14ac:dyDescent="0.35">
      <c r="B9" s="335" t="s">
        <v>631</v>
      </c>
      <c r="D9" s="5"/>
      <c r="E9" s="5"/>
      <c r="F9" s="5"/>
      <c r="G9" s="5"/>
      <c r="H9" s="5"/>
      <c r="I9" s="5"/>
      <c r="J9" s="5"/>
      <c r="K9" s="5"/>
    </row>
    <row r="10" spans="1:21" x14ac:dyDescent="0.35">
      <c r="B10" s="957" t="s">
        <v>632</v>
      </c>
      <c r="C10" s="957"/>
      <c r="D10" s="957"/>
      <c r="E10" s="338" t="s">
        <v>633</v>
      </c>
      <c r="F10" s="964"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65"/>
      <c r="H10" s="965"/>
      <c r="I10" s="965"/>
      <c r="J10" s="965"/>
      <c r="K10" s="965"/>
      <c r="L10" s="965"/>
      <c r="M10" s="965"/>
      <c r="N10" s="965"/>
      <c r="O10" s="965"/>
      <c r="P10" s="965"/>
      <c r="Q10" s="965"/>
      <c r="R10" s="965"/>
      <c r="S10" s="965"/>
      <c r="T10" s="5"/>
      <c r="U10" s="5"/>
    </row>
    <row r="11" spans="1:21" ht="14.5" customHeight="1" x14ac:dyDescent="0.35">
      <c r="B11" s="337"/>
      <c r="C11" s="85"/>
      <c r="D11" s="163" t="str">
        <f>IF(E10="SI APLICA","¿El indicador no se reporta por limitaciones de información disponible? ","")</f>
        <v xml:space="preserve">¿El indicador no se reporta por limitaciones de información disponible? </v>
      </c>
      <c r="E11" s="339" t="s">
        <v>634</v>
      </c>
      <c r="F11" s="958"/>
      <c r="G11" s="959"/>
      <c r="H11" s="959"/>
      <c r="I11" s="959"/>
      <c r="J11" s="959"/>
      <c r="K11" s="959"/>
      <c r="L11" s="959"/>
      <c r="M11" s="959"/>
      <c r="N11" s="959"/>
      <c r="O11" s="959"/>
      <c r="P11" s="959"/>
      <c r="Q11" s="959"/>
      <c r="R11" s="959"/>
      <c r="S11" s="959"/>
    </row>
    <row r="12" spans="1:21" ht="60.65" customHeight="1" x14ac:dyDescent="0.35">
      <c r="B12" s="335"/>
      <c r="C12" s="85"/>
      <c r="D12" s="163" t="str">
        <f>IF(E11="SI SE REPORTA","¿Qué programas o proyectos del Plan de Acción están asociados al indicador? ","")</f>
        <v xml:space="preserve">¿Qué programas o proyectos del Plan de Acción están asociados al indicador? </v>
      </c>
      <c r="E12" s="960" t="s">
        <v>2404</v>
      </c>
      <c r="F12" s="960"/>
      <c r="G12" s="960"/>
      <c r="H12" s="960"/>
      <c r="I12" s="960"/>
      <c r="J12" s="960"/>
      <c r="K12" s="960"/>
      <c r="L12" s="960"/>
      <c r="M12" s="960"/>
      <c r="N12" s="960"/>
      <c r="O12" s="960"/>
      <c r="P12" s="960"/>
      <c r="Q12" s="960"/>
      <c r="R12" s="960"/>
    </row>
    <row r="13" spans="1:21" ht="22" customHeight="1" x14ac:dyDescent="0.35">
      <c r="B13" s="335"/>
      <c r="C13" s="85"/>
      <c r="D13" s="163" t="s">
        <v>635</v>
      </c>
      <c r="E13" s="961"/>
      <c r="F13" s="962"/>
      <c r="G13" s="962"/>
      <c r="H13" s="962"/>
      <c r="I13" s="962"/>
      <c r="J13" s="962"/>
      <c r="K13" s="962"/>
      <c r="L13" s="962"/>
      <c r="M13" s="962"/>
      <c r="N13" s="962"/>
      <c r="O13" s="962"/>
      <c r="P13" s="962"/>
      <c r="Q13" s="962"/>
      <c r="R13" s="963"/>
    </row>
    <row r="14" spans="1:21" ht="7" customHeight="1" thickBot="1" x14ac:dyDescent="0.4">
      <c r="B14" s="335"/>
      <c r="D14" s="5"/>
      <c r="E14" s="5"/>
      <c r="F14" s="5"/>
      <c r="G14" s="5"/>
      <c r="H14" s="5"/>
      <c r="I14" s="5"/>
      <c r="J14" s="5"/>
      <c r="K14" s="5"/>
    </row>
    <row r="15" spans="1:21" ht="15.65" customHeight="1" thickTop="1" thickBot="1" x14ac:dyDescent="0.4">
      <c r="B15" s="1079" t="s">
        <v>636</v>
      </c>
      <c r="C15" s="86"/>
      <c r="D15" s="978" t="s">
        <v>940</v>
      </c>
      <c r="E15" s="979"/>
      <c r="F15" s="979"/>
      <c r="G15" s="979"/>
      <c r="H15" s="979"/>
      <c r="I15" s="979"/>
      <c r="J15" s="979"/>
      <c r="K15" s="979"/>
      <c r="L15" s="1089"/>
    </row>
    <row r="16" spans="1:21" ht="15" thickBot="1" x14ac:dyDescent="0.4">
      <c r="B16" s="1080"/>
      <c r="C16" s="87" t="s">
        <v>585</v>
      </c>
      <c r="D16" s="523" t="s">
        <v>849</v>
      </c>
      <c r="E16" s="87">
        <v>2024</v>
      </c>
      <c r="F16" s="87">
        <v>2025</v>
      </c>
      <c r="G16" s="87">
        <v>2026</v>
      </c>
      <c r="H16" s="87">
        <v>2027</v>
      </c>
      <c r="I16" s="523" t="s">
        <v>1250</v>
      </c>
      <c r="J16" s="5"/>
      <c r="L16" s="21"/>
    </row>
    <row r="17" spans="2:12" ht="36.5" thickBot="1" x14ac:dyDescent="0.4">
      <c r="B17" s="1080"/>
      <c r="C17" s="88" t="s">
        <v>765</v>
      </c>
      <c r="D17" s="40" t="s">
        <v>1443</v>
      </c>
      <c r="E17" s="516">
        <v>5</v>
      </c>
      <c r="F17" s="516">
        <v>5</v>
      </c>
      <c r="G17" s="516">
        <v>6</v>
      </c>
      <c r="H17" s="516">
        <v>6</v>
      </c>
      <c r="I17" s="517">
        <f>SUM(E17:H17)</f>
        <v>22</v>
      </c>
      <c r="J17" s="5"/>
      <c r="L17" s="21"/>
    </row>
    <row r="18" spans="2:12" ht="15" thickBot="1" x14ac:dyDescent="0.4">
      <c r="B18" s="1080"/>
      <c r="C18" s="88" t="s">
        <v>767</v>
      </c>
      <c r="D18" s="40" t="s">
        <v>1378</v>
      </c>
      <c r="E18" s="513">
        <v>442525293.94513398</v>
      </c>
      <c r="F18" s="513"/>
      <c r="G18" s="513"/>
      <c r="H18" s="513"/>
      <c r="I18" s="522">
        <f>SUM(E18:H18)</f>
        <v>442525293.94513398</v>
      </c>
      <c r="J18" s="5"/>
      <c r="L18" s="21"/>
    </row>
    <row r="19" spans="2:12" ht="15" thickBot="1" x14ac:dyDescent="0.4">
      <c r="B19" s="1080"/>
      <c r="C19" s="88" t="s">
        <v>769</v>
      </c>
      <c r="D19" s="40" t="s">
        <v>1444</v>
      </c>
      <c r="E19" s="513">
        <v>1227964210</v>
      </c>
      <c r="F19" s="513"/>
      <c r="G19" s="513"/>
      <c r="H19" s="513"/>
      <c r="I19" s="522">
        <f>SUM(E19:H19)</f>
        <v>1227964210</v>
      </c>
      <c r="J19" s="5"/>
      <c r="L19" s="21"/>
    </row>
    <row r="20" spans="2:12" x14ac:dyDescent="0.35">
      <c r="B20" s="206"/>
      <c r="C20" s="89"/>
      <c r="D20" s="969"/>
      <c r="E20" s="970"/>
      <c r="F20" s="970"/>
      <c r="G20" s="970"/>
      <c r="H20" s="970"/>
      <c r="I20" s="970"/>
      <c r="J20" s="970"/>
      <c r="K20" s="970"/>
      <c r="L20" s="1074"/>
    </row>
    <row r="21" spans="2:12" ht="15" thickBot="1" x14ac:dyDescent="0.4">
      <c r="B21" s="206"/>
      <c r="C21" s="89"/>
      <c r="D21" s="993" t="s">
        <v>1445</v>
      </c>
      <c r="E21" s="994"/>
      <c r="F21" s="994"/>
      <c r="G21" s="994"/>
      <c r="H21" s="994"/>
      <c r="I21" s="994"/>
      <c r="J21" s="994"/>
      <c r="K21" s="994"/>
      <c r="L21" s="1076"/>
    </row>
    <row r="22" spans="2:12" ht="15" customHeight="1" thickBot="1" x14ac:dyDescent="0.4">
      <c r="B22" s="206"/>
      <c r="C22" s="1044" t="s">
        <v>585</v>
      </c>
      <c r="D22" s="1051" t="s">
        <v>868</v>
      </c>
      <c r="E22" s="1051" t="s">
        <v>1253</v>
      </c>
      <c r="F22" s="1109" t="s">
        <v>1254</v>
      </c>
      <c r="G22" s="1111"/>
      <c r="H22" s="1109" t="s">
        <v>1324</v>
      </c>
      <c r="I22" s="1110"/>
      <c r="J22" s="1110"/>
      <c r="K22" s="1111"/>
      <c r="L22" s="114"/>
    </row>
    <row r="23" spans="2:12" ht="21.5" thickBot="1" x14ac:dyDescent="0.4">
      <c r="B23" s="206"/>
      <c r="C23" s="1045"/>
      <c r="D23" s="1052"/>
      <c r="E23" s="1052"/>
      <c r="F23" s="193" t="s">
        <v>1255</v>
      </c>
      <c r="G23" s="524" t="s">
        <v>1256</v>
      </c>
      <c r="H23" s="193" t="s">
        <v>1378</v>
      </c>
      <c r="I23" s="193" t="s">
        <v>951</v>
      </c>
      <c r="J23" s="193" t="s">
        <v>872</v>
      </c>
      <c r="K23" s="193" t="s">
        <v>873</v>
      </c>
      <c r="L23" s="11"/>
    </row>
    <row r="24" spans="2:12" ht="76.5" customHeight="1" thickBot="1" x14ac:dyDescent="0.4">
      <c r="B24" s="206"/>
      <c r="C24" s="258">
        <v>1</v>
      </c>
      <c r="D24" s="29" t="s">
        <v>1977</v>
      </c>
      <c r="E24" s="29" t="s">
        <v>1446</v>
      </c>
      <c r="F24" s="515">
        <v>0.25</v>
      </c>
      <c r="G24" s="515">
        <v>1</v>
      </c>
      <c r="H24" s="513">
        <v>708137274.39999998</v>
      </c>
      <c r="I24" s="513">
        <v>740729176.39999998</v>
      </c>
      <c r="J24" s="513">
        <v>740039187.39999998</v>
      </c>
      <c r="K24" s="513">
        <v>595182452.39999998</v>
      </c>
      <c r="L24" s="11"/>
    </row>
    <row r="25" spans="2:12" ht="36.5" thickBot="1" x14ac:dyDescent="0.4">
      <c r="B25" s="206"/>
      <c r="C25" s="258">
        <v>2</v>
      </c>
      <c r="D25" s="29" t="s">
        <v>1980</v>
      </c>
      <c r="E25" s="29" t="s">
        <v>1447</v>
      </c>
      <c r="F25" s="515">
        <v>0.25</v>
      </c>
      <c r="G25" s="515">
        <v>1</v>
      </c>
      <c r="H25" s="513">
        <v>49951811.200000003</v>
      </c>
      <c r="I25" s="513">
        <v>49951811.200000003</v>
      </c>
      <c r="J25" s="513">
        <v>49845253.399999999</v>
      </c>
      <c r="K25" s="513">
        <v>49152627.399999999</v>
      </c>
      <c r="L25" s="11"/>
    </row>
    <row r="26" spans="2:12" ht="54" customHeight="1" thickBot="1" x14ac:dyDescent="0.4">
      <c r="B26" s="206"/>
      <c r="C26" s="258">
        <v>3</v>
      </c>
      <c r="D26" s="29" t="s">
        <v>1978</v>
      </c>
      <c r="E26" s="29" t="s">
        <v>1448</v>
      </c>
      <c r="F26" s="515">
        <v>0.25</v>
      </c>
      <c r="G26" s="515">
        <v>1</v>
      </c>
      <c r="H26" s="513">
        <v>49951811.200000003</v>
      </c>
      <c r="I26" s="513">
        <v>49951811.200000003</v>
      </c>
      <c r="J26" s="513">
        <v>49845253.399999999</v>
      </c>
      <c r="K26" s="513">
        <v>49152627.399999999</v>
      </c>
      <c r="L26" s="11"/>
    </row>
    <row r="27" spans="2:12" ht="31.5" customHeight="1" thickBot="1" x14ac:dyDescent="0.4">
      <c r="B27" s="206"/>
      <c r="C27" s="258">
        <v>4</v>
      </c>
      <c r="D27" s="29" t="s">
        <v>1979</v>
      </c>
      <c r="E27" s="29" t="s">
        <v>1449</v>
      </c>
      <c r="F27" s="515">
        <v>0.25</v>
      </c>
      <c r="G27" s="515">
        <v>1</v>
      </c>
      <c r="H27" s="513">
        <v>184169101.94513398</v>
      </c>
      <c r="I27" s="513">
        <v>288397251</v>
      </c>
      <c r="J27" s="513">
        <v>278416271</v>
      </c>
      <c r="K27" s="513">
        <v>276607061</v>
      </c>
      <c r="L27" s="11"/>
    </row>
    <row r="28" spans="2:12" ht="51.65" customHeight="1" thickBot="1" x14ac:dyDescent="0.4">
      <c r="B28" s="206"/>
      <c r="C28" s="258">
        <v>5</v>
      </c>
      <c r="D28" s="29" t="s">
        <v>1981</v>
      </c>
      <c r="E28" s="29" t="s">
        <v>1449</v>
      </c>
      <c r="F28" s="515">
        <v>0.25</v>
      </c>
      <c r="G28" s="515">
        <v>1</v>
      </c>
      <c r="H28" s="513">
        <v>100754211.2</v>
      </c>
      <c r="I28" s="513">
        <v>98934160.200000003</v>
      </c>
      <c r="J28" s="513">
        <v>98827602.400000006</v>
      </c>
      <c r="K28" s="513">
        <v>98134976.400000006</v>
      </c>
      <c r="L28" s="11"/>
    </row>
    <row r="29" spans="2:12" ht="56.5" customHeight="1" thickBot="1" x14ac:dyDescent="0.4">
      <c r="B29" s="206"/>
      <c r="C29" s="258"/>
      <c r="D29" s="29"/>
      <c r="E29" s="29"/>
      <c r="F29" s="31"/>
      <c r="G29" s="31"/>
      <c r="H29" s="178"/>
      <c r="I29" s="178"/>
      <c r="J29" s="178"/>
      <c r="K29" s="178"/>
      <c r="L29" s="11"/>
    </row>
    <row r="30" spans="2:12" ht="15" thickBot="1" x14ac:dyDescent="0.4">
      <c r="B30" s="206"/>
      <c r="C30" s="73"/>
      <c r="D30" s="45" t="s">
        <v>764</v>
      </c>
      <c r="E30" s="123"/>
      <c r="F30" s="124"/>
      <c r="G30" s="38"/>
      <c r="H30" s="528">
        <f>SUM(H24:H29)</f>
        <v>1092964209.9451342</v>
      </c>
      <c r="I30" s="528">
        <f>SUM(I24:I29)</f>
        <v>1227964210.0000002</v>
      </c>
      <c r="J30" s="528">
        <f>SUM(J24:J29)</f>
        <v>1216973567.5999999</v>
      </c>
      <c r="K30" s="528">
        <f>SUM(K24:K29)</f>
        <v>1068229744.5999999</v>
      </c>
      <c r="L30" s="12"/>
    </row>
    <row r="31" spans="2:12" x14ac:dyDescent="0.35">
      <c r="B31" s="206"/>
      <c r="C31" s="89"/>
      <c r="D31" s="969" t="s">
        <v>1450</v>
      </c>
      <c r="E31" s="970"/>
      <c r="F31" s="970"/>
      <c r="G31" s="970"/>
      <c r="H31" s="970"/>
      <c r="I31" s="970"/>
      <c r="J31" s="970"/>
      <c r="K31" s="970"/>
      <c r="L31" s="1074"/>
    </row>
    <row r="32" spans="2:12" ht="24" customHeight="1" thickBot="1" x14ac:dyDescent="0.4">
      <c r="B32" s="206"/>
      <c r="C32" s="89"/>
      <c r="D32" s="969" t="s">
        <v>1451</v>
      </c>
      <c r="E32" s="970"/>
      <c r="F32" s="970"/>
      <c r="G32" s="970"/>
      <c r="H32" s="970"/>
      <c r="I32" s="970"/>
      <c r="J32" s="970"/>
      <c r="K32" s="970"/>
      <c r="L32" s="1074"/>
    </row>
    <row r="33" spans="2:14" ht="15" thickBot="1" x14ac:dyDescent="0.4">
      <c r="B33" s="206"/>
      <c r="C33" s="1165" t="s">
        <v>585</v>
      </c>
      <c r="D33" s="1168" t="s">
        <v>1331</v>
      </c>
      <c r="E33" s="66" t="s">
        <v>1452</v>
      </c>
      <c r="F33" s="1143" t="s">
        <v>1332</v>
      </c>
      <c r="G33" s="1144"/>
      <c r="H33" s="1156" t="s">
        <v>593</v>
      </c>
      <c r="I33" s="5"/>
      <c r="J33" s="5"/>
      <c r="L33" s="21"/>
    </row>
    <row r="34" spans="2:14" x14ac:dyDescent="0.35">
      <c r="B34" s="206"/>
      <c r="C34" s="1166"/>
      <c r="D34" s="1169"/>
      <c r="E34" s="987" t="s">
        <v>1453</v>
      </c>
      <c r="F34" s="987" t="s">
        <v>1333</v>
      </c>
      <c r="G34" s="46" t="s">
        <v>1334</v>
      </c>
      <c r="H34" s="1157"/>
      <c r="I34" s="5"/>
      <c r="J34" s="5"/>
      <c r="L34" s="21"/>
    </row>
    <row r="35" spans="2:14" ht="27" customHeight="1" thickBot="1" x14ac:dyDescent="0.4">
      <c r="B35" s="206"/>
      <c r="C35" s="1167"/>
      <c r="D35" s="1170"/>
      <c r="E35" s="989"/>
      <c r="F35" s="989"/>
      <c r="G35" s="40" t="s">
        <v>1325</v>
      </c>
      <c r="H35" s="1158"/>
      <c r="I35" s="5"/>
      <c r="J35" s="5"/>
      <c r="L35" s="21"/>
    </row>
    <row r="36" spans="2:14" ht="15" thickBot="1" x14ac:dyDescent="0.4">
      <c r="B36" s="206"/>
      <c r="C36" s="300">
        <v>1</v>
      </c>
      <c r="D36" s="323">
        <v>0.2</v>
      </c>
      <c r="E36" s="31">
        <f t="shared" ref="E36:E41" si="0">+G24</f>
        <v>1</v>
      </c>
      <c r="F36" s="137">
        <f t="shared" ref="F36:G40" si="1">IFERROR(J24/I24,0)</f>
        <v>0.99906850030755723</v>
      </c>
      <c r="G36" s="137">
        <f t="shared" si="1"/>
        <v>0.80425802110705902</v>
      </c>
      <c r="H36" s="30"/>
      <c r="I36" s="5"/>
      <c r="J36" s="5"/>
      <c r="L36" s="21"/>
    </row>
    <row r="37" spans="2:14" ht="15" thickBot="1" x14ac:dyDescent="0.4">
      <c r="B37" s="206"/>
      <c r="C37" s="300">
        <v>2</v>
      </c>
      <c r="D37" s="323">
        <v>0.2</v>
      </c>
      <c r="E37" s="31">
        <f t="shared" si="0"/>
        <v>1</v>
      </c>
      <c r="F37" s="137">
        <f t="shared" si="1"/>
        <v>0.99786678806153073</v>
      </c>
      <c r="G37" s="137">
        <f t="shared" si="1"/>
        <v>0.9861044742928321</v>
      </c>
      <c r="H37" s="30"/>
      <c r="I37" s="5"/>
      <c r="J37" s="5"/>
      <c r="L37" s="21"/>
    </row>
    <row r="38" spans="2:14" ht="15" thickBot="1" x14ac:dyDescent="0.4">
      <c r="B38" s="206"/>
      <c r="C38" s="300">
        <v>3</v>
      </c>
      <c r="D38" s="323">
        <v>0.2</v>
      </c>
      <c r="E38" s="31">
        <f t="shared" si="0"/>
        <v>1</v>
      </c>
      <c r="F38" s="137">
        <f t="shared" si="1"/>
        <v>0.99786678806153073</v>
      </c>
      <c r="G38" s="137">
        <f t="shared" si="1"/>
        <v>0.9861044742928321</v>
      </c>
      <c r="H38" s="30"/>
      <c r="I38" s="5"/>
      <c r="J38" s="5"/>
      <c r="L38" s="21"/>
    </row>
    <row r="39" spans="2:14" ht="15" thickBot="1" x14ac:dyDescent="0.4">
      <c r="B39" s="206"/>
      <c r="C39" s="300">
        <v>4</v>
      </c>
      <c r="D39" s="323">
        <v>0.2</v>
      </c>
      <c r="E39" s="31">
        <f t="shared" si="0"/>
        <v>1</v>
      </c>
      <c r="F39" s="137">
        <f t="shared" si="1"/>
        <v>0.9653915563848422</v>
      </c>
      <c r="G39" s="137">
        <f t="shared" si="1"/>
        <v>0.99350178064844497</v>
      </c>
      <c r="H39" s="30"/>
      <c r="I39" s="5"/>
      <c r="J39" s="5"/>
      <c r="L39" s="21"/>
    </row>
    <row r="40" spans="2:14" ht="15" thickBot="1" x14ac:dyDescent="0.4">
      <c r="B40" s="206"/>
      <c r="C40" s="300">
        <v>5</v>
      </c>
      <c r="D40" s="323">
        <v>0.2</v>
      </c>
      <c r="E40" s="31">
        <f t="shared" si="0"/>
        <v>1</v>
      </c>
      <c r="F40" s="137">
        <f t="shared" si="1"/>
        <v>0.99892294229026068</v>
      </c>
      <c r="G40" s="137">
        <f t="shared" si="1"/>
        <v>0.99299157337444421</v>
      </c>
      <c r="H40" s="30"/>
      <c r="I40" s="5"/>
      <c r="J40" s="5"/>
      <c r="L40" s="21"/>
    </row>
    <row r="41" spans="2:14" ht="15" thickBot="1" x14ac:dyDescent="0.4">
      <c r="B41" s="206"/>
      <c r="C41" s="300">
        <v>6</v>
      </c>
      <c r="D41" s="323"/>
      <c r="E41" s="31">
        <f t="shared" si="0"/>
        <v>0</v>
      </c>
      <c r="F41" s="137">
        <f t="shared" ref="F41:G41" si="2">IFERROR(J29/I29,0)</f>
        <v>0</v>
      </c>
      <c r="G41" s="137">
        <f t="shared" si="2"/>
        <v>0</v>
      </c>
      <c r="H41" s="30"/>
      <c r="I41" s="5"/>
      <c r="J41" s="5"/>
      <c r="L41" s="21"/>
    </row>
    <row r="42" spans="2:14" ht="15" thickBot="1" x14ac:dyDescent="0.4">
      <c r="B42" s="47"/>
      <c r="C42" s="103"/>
      <c r="D42" s="187">
        <f>Formulas!$D$24</f>
        <v>1</v>
      </c>
      <c r="E42" s="195">
        <f>+D36*E36+D37*E37+D38*E38+D39*E39+D40*E40+D41*E41</f>
        <v>1</v>
      </c>
      <c r="F42" s="195">
        <f>+D36*F36+D37*F37+D38*F38+D39*F39+D40*F40+D41*F41</f>
        <v>0.99182331502114429</v>
      </c>
      <c r="G42" s="137">
        <f>Formulas!F24</f>
        <v>0.8777756337852608</v>
      </c>
      <c r="H42" s="30"/>
      <c r="I42" s="22"/>
      <c r="J42" s="22"/>
      <c r="K42" s="22"/>
      <c r="L42" s="23"/>
      <c r="N42" t="s">
        <v>1454</v>
      </c>
    </row>
    <row r="43" spans="2:14" ht="15" thickBot="1" x14ac:dyDescent="0.4">
      <c r="B43" s="37"/>
      <c r="C43" s="85"/>
      <c r="D43" s="5"/>
      <c r="E43" s="5"/>
      <c r="F43" s="5"/>
      <c r="G43" s="5"/>
      <c r="H43" s="5"/>
      <c r="I43" s="5"/>
      <c r="J43" s="5"/>
      <c r="K43" s="5"/>
    </row>
    <row r="44" spans="2:14" ht="96.5" thickBot="1" x14ac:dyDescent="0.4">
      <c r="B44" s="52" t="s">
        <v>671</v>
      </c>
      <c r="C44" s="95"/>
      <c r="D44" s="43" t="s">
        <v>1455</v>
      </c>
      <c r="E44" s="5"/>
      <c r="F44" s="5"/>
      <c r="G44" s="5"/>
      <c r="H44" s="5"/>
      <c r="I44" s="5"/>
      <c r="J44" s="5"/>
      <c r="K44" s="5"/>
    </row>
    <row r="45" spans="2:14" ht="48.65" customHeight="1" thickBot="1" x14ac:dyDescent="0.4">
      <c r="B45" s="47" t="s">
        <v>673</v>
      </c>
      <c r="C45" s="2"/>
      <c r="D45" s="40" t="s">
        <v>953</v>
      </c>
      <c r="E45" s="5"/>
      <c r="F45" s="5"/>
      <c r="G45" s="5"/>
      <c r="H45" s="5"/>
      <c r="I45" s="5"/>
      <c r="J45" s="5"/>
      <c r="K45" s="5"/>
    </row>
    <row r="46" spans="2:14" ht="15" thickBot="1" x14ac:dyDescent="0.4">
      <c r="B46" s="1"/>
      <c r="C46" s="73"/>
      <c r="D46" s="5"/>
      <c r="E46" s="5"/>
      <c r="F46" s="5"/>
      <c r="G46" s="5"/>
      <c r="H46" s="5"/>
      <c r="I46" s="5"/>
      <c r="J46" s="5"/>
      <c r="K46" s="5"/>
    </row>
    <row r="47" spans="2:14" ht="24" customHeight="1" thickBot="1" x14ac:dyDescent="0.4">
      <c r="B47" s="996" t="s">
        <v>675</v>
      </c>
      <c r="C47" s="997"/>
      <c r="D47" s="997"/>
      <c r="E47" s="998"/>
      <c r="F47" s="5"/>
      <c r="G47" s="5"/>
      <c r="H47" s="5"/>
      <c r="I47" s="5"/>
      <c r="J47" s="5"/>
      <c r="K47" s="5"/>
    </row>
    <row r="48" spans="2:14" ht="15" thickBot="1" x14ac:dyDescent="0.4">
      <c r="B48" s="987">
        <v>1</v>
      </c>
      <c r="C48" s="91"/>
      <c r="D48" s="48" t="s">
        <v>676</v>
      </c>
      <c r="E48" s="152" t="s">
        <v>520</v>
      </c>
      <c r="F48" s="5"/>
      <c r="G48" s="5"/>
      <c r="H48" s="5"/>
      <c r="I48" s="5"/>
      <c r="J48" s="5"/>
      <c r="K48" s="5"/>
    </row>
    <row r="49" spans="2:11" ht="15" thickBot="1" x14ac:dyDescent="0.4">
      <c r="B49" s="988"/>
      <c r="C49" s="91"/>
      <c r="D49" s="40" t="s">
        <v>525</v>
      </c>
      <c r="E49" s="152" t="s">
        <v>1964</v>
      </c>
      <c r="F49" s="5"/>
      <c r="G49" s="5"/>
      <c r="H49" s="5"/>
      <c r="I49" s="5"/>
      <c r="J49" s="5"/>
      <c r="K49" s="5"/>
    </row>
    <row r="50" spans="2:11" ht="15" thickBot="1" x14ac:dyDescent="0.4">
      <c r="B50" s="988"/>
      <c r="C50" s="91"/>
      <c r="D50" s="40" t="s">
        <v>677</v>
      </c>
      <c r="E50" s="152" t="s">
        <v>1982</v>
      </c>
      <c r="F50" s="5"/>
      <c r="G50" s="5"/>
      <c r="H50" s="5"/>
      <c r="I50" s="5"/>
      <c r="J50" s="5"/>
      <c r="K50" s="5"/>
    </row>
    <row r="51" spans="2:11" ht="15" thickBot="1" x14ac:dyDescent="0.4">
      <c r="B51" s="988"/>
      <c r="C51" s="91"/>
      <c r="D51" s="40" t="s">
        <v>527</v>
      </c>
      <c r="E51" s="152" t="s">
        <v>1983</v>
      </c>
      <c r="F51" s="5"/>
      <c r="G51" s="5"/>
      <c r="H51" s="5"/>
      <c r="I51" s="5"/>
      <c r="J51" s="5"/>
      <c r="K51" s="5"/>
    </row>
    <row r="52" spans="2:11" ht="15" thickBot="1" x14ac:dyDescent="0.4">
      <c r="B52" s="988"/>
      <c r="C52" s="91"/>
      <c r="D52" s="40" t="s">
        <v>529</v>
      </c>
      <c r="E52" s="529" t="s">
        <v>1985</v>
      </c>
      <c r="F52" s="5"/>
      <c r="G52" s="5"/>
      <c r="H52" s="5"/>
      <c r="I52" s="5"/>
      <c r="J52" s="5"/>
      <c r="K52" s="5"/>
    </row>
    <row r="53" spans="2:11" ht="15" thickBot="1" x14ac:dyDescent="0.4">
      <c r="B53" s="988"/>
      <c r="C53" s="91"/>
      <c r="D53" s="40" t="s">
        <v>531</v>
      </c>
      <c r="E53" s="152">
        <v>3138863457</v>
      </c>
      <c r="F53" s="5"/>
      <c r="G53" s="5"/>
      <c r="H53" s="5"/>
      <c r="I53" s="5"/>
      <c r="J53" s="5"/>
      <c r="K53" s="5"/>
    </row>
    <row r="54" spans="2:11" ht="15" thickBot="1" x14ac:dyDescent="0.4">
      <c r="B54" s="989"/>
      <c r="C54" s="2"/>
      <c r="D54" s="40" t="s">
        <v>678</v>
      </c>
      <c r="E54" s="152" t="s">
        <v>1984</v>
      </c>
      <c r="F54" s="5"/>
      <c r="G54" s="5"/>
      <c r="H54" s="5"/>
      <c r="I54" s="5"/>
      <c r="J54" s="5"/>
      <c r="K54" s="5"/>
    </row>
    <row r="55" spans="2:11" ht="15" thickBot="1" x14ac:dyDescent="0.4">
      <c r="B55" s="1"/>
      <c r="C55" s="73"/>
      <c r="D55" s="5"/>
      <c r="E55" s="5"/>
      <c r="F55" s="5"/>
      <c r="G55" s="5"/>
      <c r="H55" s="5"/>
      <c r="I55" s="5"/>
      <c r="J55" s="5"/>
      <c r="K55" s="5"/>
    </row>
    <row r="56" spans="2:11" ht="15" thickBot="1" x14ac:dyDescent="0.4">
      <c r="B56" s="996" t="s">
        <v>679</v>
      </c>
      <c r="C56" s="997"/>
      <c r="D56" s="997"/>
      <c r="E56" s="998"/>
      <c r="F56" s="5"/>
      <c r="G56" s="5"/>
      <c r="H56" s="5"/>
      <c r="I56" s="5"/>
      <c r="J56" s="5"/>
      <c r="K56" s="5"/>
    </row>
    <row r="57" spans="2:11" ht="15" thickBot="1" x14ac:dyDescent="0.4">
      <c r="B57" s="987">
        <v>1</v>
      </c>
      <c r="C57" s="91"/>
      <c r="D57" s="48" t="s">
        <v>676</v>
      </c>
      <c r="E57" s="207" t="s">
        <v>680</v>
      </c>
      <c r="F57" s="5"/>
      <c r="G57" s="5"/>
      <c r="H57" s="5"/>
      <c r="I57" s="5"/>
      <c r="J57" s="5"/>
      <c r="K57" s="5"/>
    </row>
    <row r="58" spans="2:11" ht="15" thickBot="1" x14ac:dyDescent="0.4">
      <c r="B58" s="988"/>
      <c r="C58" s="91"/>
      <c r="D58" s="40" t="s">
        <v>525</v>
      </c>
      <c r="E58" s="207" t="s">
        <v>773</v>
      </c>
      <c r="F58" s="5"/>
      <c r="G58" s="5"/>
      <c r="H58" s="5"/>
      <c r="I58" s="5"/>
      <c r="J58" s="5"/>
      <c r="K58" s="5"/>
    </row>
    <row r="59" spans="2:11" ht="15" thickBot="1" x14ac:dyDescent="0.4">
      <c r="B59" s="988"/>
      <c r="C59" s="91"/>
      <c r="D59" s="40" t="s">
        <v>677</v>
      </c>
      <c r="E59" s="157"/>
      <c r="F59" s="5"/>
      <c r="G59" s="5"/>
      <c r="H59" s="5"/>
      <c r="I59" s="5"/>
      <c r="J59" s="5"/>
      <c r="K59" s="5"/>
    </row>
    <row r="60" spans="2:11" ht="15" thickBot="1" x14ac:dyDescent="0.4">
      <c r="B60" s="988"/>
      <c r="C60" s="91"/>
      <c r="D60" s="40" t="s">
        <v>527</v>
      </c>
      <c r="E60" s="157"/>
      <c r="F60" s="5"/>
      <c r="G60" s="5"/>
      <c r="H60" s="5"/>
      <c r="I60" s="5"/>
      <c r="J60" s="5"/>
      <c r="K60" s="5"/>
    </row>
    <row r="61" spans="2:11" ht="15" thickBot="1" x14ac:dyDescent="0.4">
      <c r="B61" s="988"/>
      <c r="C61" s="91"/>
      <c r="D61" s="40" t="s">
        <v>529</v>
      </c>
      <c r="E61" s="157"/>
      <c r="F61" s="5"/>
      <c r="G61" s="5"/>
      <c r="H61" s="5"/>
      <c r="I61" s="5"/>
      <c r="J61" s="5"/>
      <c r="K61" s="5"/>
    </row>
    <row r="62" spans="2:11" ht="15" thickBot="1" x14ac:dyDescent="0.4">
      <c r="B62" s="988"/>
      <c r="C62" s="91"/>
      <c r="D62" s="40" t="s">
        <v>531</v>
      </c>
      <c r="E62" s="157"/>
      <c r="F62" s="5"/>
      <c r="G62" s="5"/>
      <c r="H62" s="5"/>
      <c r="I62" s="5"/>
      <c r="J62" s="5"/>
      <c r="K62" s="5"/>
    </row>
    <row r="63" spans="2:11" ht="15" thickBot="1" x14ac:dyDescent="0.4">
      <c r="B63" s="989"/>
      <c r="C63" s="2"/>
      <c r="D63" s="40" t="s">
        <v>678</v>
      </c>
      <c r="E63" s="157"/>
      <c r="F63" s="5"/>
      <c r="G63" s="5"/>
      <c r="H63" s="5"/>
      <c r="I63" s="5"/>
      <c r="J63" s="5"/>
      <c r="K63" s="5"/>
    </row>
    <row r="64" spans="2:11" ht="15" thickBot="1" x14ac:dyDescent="0.4">
      <c r="B64" s="1"/>
      <c r="C64" s="73"/>
      <c r="D64" s="5"/>
      <c r="E64" s="5"/>
      <c r="F64" s="5"/>
      <c r="G64" s="5"/>
      <c r="H64" s="5"/>
      <c r="I64" s="5"/>
      <c r="J64" s="5"/>
      <c r="K64" s="5"/>
    </row>
    <row r="65" spans="2:11" ht="15" customHeight="1" thickBot="1" x14ac:dyDescent="0.4">
      <c r="B65" s="119" t="s">
        <v>682</v>
      </c>
      <c r="C65" s="120"/>
      <c r="D65" s="120"/>
      <c r="E65" s="121"/>
      <c r="G65" s="5"/>
      <c r="H65" s="5"/>
      <c r="I65" s="5"/>
      <c r="J65" s="5"/>
      <c r="K65" s="5"/>
    </row>
    <row r="66" spans="2:11" ht="24.5" thickBot="1" x14ac:dyDescent="0.4">
      <c r="B66" s="47" t="s">
        <v>683</v>
      </c>
      <c r="C66" s="40" t="s">
        <v>684</v>
      </c>
      <c r="D66" s="40" t="s">
        <v>685</v>
      </c>
      <c r="E66" s="40" t="s">
        <v>686</v>
      </c>
      <c r="F66" s="5"/>
      <c r="G66" s="5"/>
      <c r="H66" s="5"/>
      <c r="I66" s="5"/>
      <c r="J66" s="5"/>
    </row>
    <row r="67" spans="2:11" ht="60.5" thickBot="1" x14ac:dyDescent="0.4">
      <c r="B67" s="49">
        <v>42401</v>
      </c>
      <c r="C67" s="40">
        <v>0.01</v>
      </c>
      <c r="D67" s="50" t="s">
        <v>1456</v>
      </c>
      <c r="E67" s="40"/>
      <c r="F67" s="5"/>
      <c r="G67" s="5"/>
      <c r="H67" s="5"/>
      <c r="I67" s="5"/>
      <c r="J67" s="5"/>
    </row>
    <row r="68" spans="2:11" ht="15" thickBot="1" x14ac:dyDescent="0.4">
      <c r="B68" s="3"/>
      <c r="C68" s="92"/>
      <c r="D68" s="5"/>
      <c r="E68" s="5"/>
      <c r="F68" s="5"/>
      <c r="G68" s="5"/>
      <c r="H68" s="5"/>
      <c r="I68" s="5"/>
      <c r="J68" s="5"/>
      <c r="K68" s="5"/>
    </row>
    <row r="69" spans="2:11" ht="15" thickBot="1" x14ac:dyDescent="0.4">
      <c r="B69" s="324" t="s">
        <v>593</v>
      </c>
      <c r="C69" s="93"/>
      <c r="D69" s="5"/>
      <c r="E69" s="5"/>
      <c r="F69" s="5"/>
      <c r="G69" s="5"/>
      <c r="H69" s="5"/>
      <c r="I69" s="5"/>
      <c r="J69" s="5"/>
      <c r="K69" s="5"/>
    </row>
    <row r="70" spans="2:11" x14ac:dyDescent="0.35">
      <c r="B70" s="1159"/>
      <c r="C70" s="1160"/>
      <c r="D70" s="1160"/>
      <c r="E70" s="1161"/>
      <c r="F70" s="5"/>
      <c r="G70" s="5"/>
      <c r="H70" s="5"/>
      <c r="I70" s="5"/>
      <c r="J70" s="5"/>
      <c r="K70" s="5"/>
    </row>
    <row r="71" spans="2:11" ht="15" thickBot="1" x14ac:dyDescent="0.4">
      <c r="B71" s="1162"/>
      <c r="C71" s="1163"/>
      <c r="D71" s="1163"/>
      <c r="E71" s="1164"/>
      <c r="F71" s="5"/>
      <c r="G71" s="5"/>
      <c r="H71" s="5"/>
      <c r="I71" s="5"/>
      <c r="J71" s="5"/>
      <c r="K71" s="5"/>
    </row>
    <row r="72" spans="2:11" x14ac:dyDescent="0.35">
      <c r="B72" s="1"/>
      <c r="C72" s="73"/>
      <c r="D72" s="5"/>
      <c r="E72" s="5"/>
      <c r="F72" s="5"/>
      <c r="G72" s="5"/>
      <c r="H72" s="5"/>
      <c r="I72" s="5"/>
      <c r="J72" s="5"/>
      <c r="K72" s="5"/>
    </row>
    <row r="73" spans="2:11" ht="15" thickBot="1" x14ac:dyDescent="0.4">
      <c r="B73" s="5"/>
      <c r="D73" s="5"/>
      <c r="E73" s="5"/>
      <c r="F73" s="5"/>
      <c r="G73" s="5"/>
      <c r="H73" s="5"/>
      <c r="I73" s="5"/>
      <c r="J73" s="5"/>
      <c r="K73" s="5"/>
    </row>
    <row r="74" spans="2:11" ht="24.5" thickBot="1" x14ac:dyDescent="0.4">
      <c r="B74" s="51" t="s">
        <v>688</v>
      </c>
      <c r="C74" s="94"/>
      <c r="D74" s="5"/>
      <c r="E74" s="5"/>
      <c r="F74" s="5"/>
      <c r="G74" s="5"/>
      <c r="H74" s="5"/>
      <c r="I74" s="5"/>
      <c r="J74" s="5"/>
      <c r="K74" s="5"/>
    </row>
    <row r="75" spans="2:11" ht="15" thickBot="1" x14ac:dyDescent="0.4">
      <c r="B75" s="37"/>
      <c r="C75" s="85"/>
      <c r="D75" s="5"/>
      <c r="E75" s="5"/>
      <c r="F75" s="5"/>
      <c r="G75" s="5"/>
      <c r="H75" s="5"/>
      <c r="I75" s="5"/>
      <c r="J75" s="5"/>
      <c r="K75" s="5"/>
    </row>
    <row r="76" spans="2:11" ht="36.5" thickBot="1" x14ac:dyDescent="0.4">
      <c r="B76" s="52" t="s">
        <v>689</v>
      </c>
      <c r="C76" s="95"/>
      <c r="D76" s="43" t="s">
        <v>1457</v>
      </c>
      <c r="E76" s="5"/>
      <c r="F76" s="5"/>
      <c r="G76" s="5"/>
      <c r="H76" s="5"/>
      <c r="I76" s="5"/>
      <c r="J76" s="5"/>
      <c r="K76" s="5"/>
    </row>
    <row r="77" spans="2:11" x14ac:dyDescent="0.35">
      <c r="B77" s="987" t="s">
        <v>691</v>
      </c>
      <c r="C77" s="91"/>
      <c r="D77" s="53" t="s">
        <v>692</v>
      </c>
      <c r="E77" s="5"/>
      <c r="F77" s="5"/>
      <c r="G77" s="5"/>
      <c r="H77" s="5"/>
      <c r="I77" s="5"/>
      <c r="J77" s="5"/>
      <c r="K77" s="5"/>
    </row>
    <row r="78" spans="2:11" ht="84" x14ac:dyDescent="0.35">
      <c r="B78" s="988"/>
      <c r="C78" s="91"/>
      <c r="D78" s="46" t="s">
        <v>1458</v>
      </c>
      <c r="E78" s="5"/>
      <c r="F78" s="5"/>
      <c r="G78" s="5"/>
      <c r="H78" s="5"/>
      <c r="I78" s="5"/>
      <c r="J78" s="5"/>
      <c r="K78" s="5"/>
    </row>
    <row r="79" spans="2:11" x14ac:dyDescent="0.35">
      <c r="B79" s="988"/>
      <c r="C79" s="91"/>
      <c r="D79" s="46" t="s">
        <v>1459</v>
      </c>
      <c r="E79" s="5"/>
      <c r="F79" s="5"/>
      <c r="G79" s="5"/>
      <c r="H79" s="5"/>
      <c r="I79" s="5"/>
      <c r="J79" s="5"/>
      <c r="K79" s="5"/>
    </row>
    <row r="80" spans="2:11" ht="24" x14ac:dyDescent="0.35">
      <c r="B80" s="988"/>
      <c r="C80" s="91"/>
      <c r="D80" s="46" t="s">
        <v>1460</v>
      </c>
      <c r="E80" s="5"/>
      <c r="F80" s="5"/>
      <c r="G80" s="5"/>
      <c r="H80" s="5"/>
      <c r="I80" s="5"/>
      <c r="J80" s="5"/>
      <c r="K80" s="5"/>
    </row>
    <row r="81" spans="2:11" ht="24" x14ac:dyDescent="0.35">
      <c r="B81" s="988"/>
      <c r="C81" s="91"/>
      <c r="D81" s="46" t="s">
        <v>1461</v>
      </c>
      <c r="E81" s="5"/>
      <c r="F81" s="5"/>
      <c r="G81" s="5"/>
      <c r="H81" s="5"/>
      <c r="I81" s="5"/>
      <c r="J81" s="5"/>
      <c r="K81" s="5"/>
    </row>
    <row r="82" spans="2:11" x14ac:dyDescent="0.35">
      <c r="B82" s="988"/>
      <c r="C82" s="91"/>
      <c r="D82" s="53" t="s">
        <v>923</v>
      </c>
      <c r="E82" s="5"/>
      <c r="F82" s="5"/>
      <c r="G82" s="5"/>
      <c r="H82" s="5"/>
      <c r="I82" s="5"/>
      <c r="J82" s="5"/>
      <c r="K82" s="5"/>
    </row>
    <row r="83" spans="2:11" ht="24" x14ac:dyDescent="0.35">
      <c r="B83" s="988"/>
      <c r="C83" s="91"/>
      <c r="D83" s="46" t="s">
        <v>1462</v>
      </c>
      <c r="E83" s="5"/>
      <c r="F83" s="5"/>
      <c r="G83" s="5"/>
      <c r="H83" s="5"/>
      <c r="I83" s="5"/>
      <c r="J83" s="5"/>
      <c r="K83" s="5"/>
    </row>
    <row r="84" spans="2:11" x14ac:dyDescent="0.35">
      <c r="B84" s="988"/>
      <c r="C84" s="91"/>
      <c r="D84" s="46" t="s">
        <v>1463</v>
      </c>
      <c r="E84" s="5"/>
      <c r="F84" s="5"/>
      <c r="G84" s="5"/>
      <c r="H84" s="5"/>
      <c r="I84" s="5"/>
      <c r="J84" s="5"/>
      <c r="K84" s="5"/>
    </row>
    <row r="85" spans="2:11" ht="24" x14ac:dyDescent="0.35">
      <c r="B85" s="988"/>
      <c r="C85" s="91"/>
      <c r="D85" s="46" t="s">
        <v>1464</v>
      </c>
      <c r="E85" s="5"/>
      <c r="F85" s="5"/>
      <c r="G85" s="5"/>
      <c r="H85" s="5"/>
      <c r="I85" s="5"/>
      <c r="J85" s="5"/>
      <c r="K85" s="5"/>
    </row>
    <row r="86" spans="2:11" ht="36" x14ac:dyDescent="0.35">
      <c r="B86" s="988"/>
      <c r="C86" s="91"/>
      <c r="D86" s="46" t="s">
        <v>1465</v>
      </c>
      <c r="E86" s="5"/>
      <c r="F86" s="5"/>
      <c r="G86" s="5"/>
      <c r="H86" s="5"/>
      <c r="I86" s="5"/>
      <c r="J86" s="5"/>
      <c r="K86" s="5"/>
    </row>
    <row r="87" spans="2:11" ht="24" x14ac:dyDescent="0.35">
      <c r="B87" s="988"/>
      <c r="C87" s="91"/>
      <c r="D87" s="46" t="s">
        <v>1466</v>
      </c>
      <c r="E87" s="5"/>
      <c r="F87" s="5"/>
      <c r="G87" s="5"/>
      <c r="H87" s="5"/>
      <c r="I87" s="5"/>
      <c r="J87" s="5"/>
      <c r="K87" s="5"/>
    </row>
    <row r="88" spans="2:11" ht="48" x14ac:dyDescent="0.35">
      <c r="B88" s="988"/>
      <c r="C88" s="91"/>
      <c r="D88" s="46" t="s">
        <v>1467</v>
      </c>
      <c r="E88" s="5"/>
      <c r="F88" s="5"/>
      <c r="G88" s="5"/>
      <c r="H88" s="5"/>
      <c r="I88" s="5"/>
      <c r="J88" s="5"/>
      <c r="K88" s="5"/>
    </row>
    <row r="89" spans="2:11" ht="36" x14ac:dyDescent="0.35">
      <c r="B89" s="988"/>
      <c r="C89" s="91"/>
      <c r="D89" s="46" t="s">
        <v>1468</v>
      </c>
      <c r="E89" s="5"/>
      <c r="F89" s="5"/>
      <c r="G89" s="5"/>
      <c r="H89" s="5"/>
      <c r="I89" s="5"/>
      <c r="J89" s="5"/>
      <c r="K89" s="5"/>
    </row>
    <row r="90" spans="2:11" x14ac:dyDescent="0.35">
      <c r="B90" s="988"/>
      <c r="C90" s="91"/>
      <c r="D90" s="46" t="s">
        <v>1469</v>
      </c>
      <c r="E90" s="5"/>
      <c r="F90" s="5"/>
      <c r="G90" s="5"/>
      <c r="H90" s="5"/>
      <c r="I90" s="5"/>
      <c r="J90" s="5"/>
      <c r="K90" s="5"/>
    </row>
    <row r="91" spans="2:11" ht="24" x14ac:dyDescent="0.35">
      <c r="B91" s="988"/>
      <c r="C91" s="91"/>
      <c r="D91" s="46" t="s">
        <v>1470</v>
      </c>
      <c r="E91" s="5"/>
      <c r="F91" s="5"/>
      <c r="G91" s="5"/>
      <c r="H91" s="5"/>
      <c r="I91" s="5"/>
      <c r="J91" s="5"/>
      <c r="K91" s="5"/>
    </row>
    <row r="92" spans="2:11" ht="58.5" thickBot="1" x14ac:dyDescent="0.4">
      <c r="B92" s="989"/>
      <c r="C92" s="2"/>
      <c r="D92" s="56" t="s">
        <v>1471</v>
      </c>
      <c r="E92" s="5"/>
      <c r="F92" s="5"/>
      <c r="G92" s="5"/>
      <c r="H92" s="5"/>
      <c r="I92" s="5"/>
      <c r="J92" s="5"/>
      <c r="K92" s="5"/>
    </row>
    <row r="93" spans="2:11" x14ac:dyDescent="0.35">
      <c r="B93" s="987" t="s">
        <v>704</v>
      </c>
      <c r="C93" s="96"/>
      <c r="D93" s="987"/>
      <c r="E93" s="5"/>
      <c r="F93" s="5"/>
      <c r="G93" s="5"/>
      <c r="H93" s="5"/>
      <c r="I93" s="5"/>
      <c r="J93" s="5"/>
      <c r="K93" s="5"/>
    </row>
    <row r="94" spans="2:11" ht="15" thickBot="1" x14ac:dyDescent="0.4">
      <c r="B94" s="989"/>
      <c r="C94" s="97"/>
      <c r="D94" s="989"/>
      <c r="E94" s="5"/>
      <c r="F94" s="5"/>
      <c r="G94" s="5"/>
      <c r="H94" s="5"/>
      <c r="I94" s="5"/>
      <c r="J94" s="5"/>
      <c r="K94" s="5"/>
    </row>
    <row r="95" spans="2:11" ht="120" x14ac:dyDescent="0.35">
      <c r="B95" s="987" t="s">
        <v>705</v>
      </c>
      <c r="C95" s="91"/>
      <c r="D95" s="46" t="s">
        <v>1472</v>
      </c>
      <c r="E95" s="5"/>
      <c r="F95" s="5"/>
      <c r="G95" s="5"/>
      <c r="H95" s="5"/>
      <c r="I95" s="5"/>
      <c r="J95" s="5"/>
      <c r="K95" s="5"/>
    </row>
    <row r="96" spans="2:11" ht="144" x14ac:dyDescent="0.35">
      <c r="B96" s="988"/>
      <c r="C96" s="91"/>
      <c r="D96" s="46" t="s">
        <v>1473</v>
      </c>
      <c r="E96" s="5"/>
      <c r="F96" s="5"/>
      <c r="G96" s="5"/>
      <c r="H96" s="5"/>
      <c r="I96" s="5"/>
      <c r="J96" s="5"/>
      <c r="K96" s="5"/>
    </row>
    <row r="97" spans="2:11" ht="36" x14ac:dyDescent="0.35">
      <c r="B97" s="988"/>
      <c r="C97" s="91"/>
      <c r="D97" s="46" t="s">
        <v>1474</v>
      </c>
      <c r="E97" s="5"/>
      <c r="F97" s="5"/>
      <c r="G97" s="5"/>
      <c r="H97" s="5"/>
      <c r="I97" s="5"/>
      <c r="J97" s="5"/>
      <c r="K97" s="5"/>
    </row>
    <row r="98" spans="2:11" ht="36" x14ac:dyDescent="0.35">
      <c r="B98" s="988"/>
      <c r="C98" s="91"/>
      <c r="D98" s="46" t="s">
        <v>1475</v>
      </c>
      <c r="E98" s="5"/>
      <c r="F98" s="5"/>
      <c r="G98" s="5"/>
      <c r="H98" s="5"/>
      <c r="I98" s="5"/>
      <c r="J98" s="5"/>
      <c r="K98" s="5"/>
    </row>
    <row r="99" spans="2:11" ht="36" x14ac:dyDescent="0.35">
      <c r="B99" s="988"/>
      <c r="C99" s="91"/>
      <c r="D99" s="46" t="s">
        <v>1476</v>
      </c>
      <c r="E99" s="5"/>
      <c r="F99" s="5"/>
      <c r="G99" s="5"/>
      <c r="H99" s="5"/>
      <c r="I99" s="5"/>
      <c r="J99" s="5"/>
      <c r="K99" s="5"/>
    </row>
    <row r="100" spans="2:11" ht="36" x14ac:dyDescent="0.35">
      <c r="B100" s="988"/>
      <c r="C100" s="91"/>
      <c r="D100" s="46" t="s">
        <v>1477</v>
      </c>
      <c r="E100" s="5"/>
      <c r="F100" s="5"/>
      <c r="G100" s="5"/>
      <c r="H100" s="5"/>
      <c r="I100" s="5"/>
      <c r="J100" s="5"/>
      <c r="K100" s="5"/>
    </row>
    <row r="101" spans="2:11" ht="48" x14ac:dyDescent="0.35">
      <c r="B101" s="988"/>
      <c r="C101" s="91"/>
      <c r="D101" s="46" t="s">
        <v>1478</v>
      </c>
      <c r="E101" s="5"/>
      <c r="F101" s="5"/>
      <c r="G101" s="5"/>
      <c r="H101" s="5"/>
      <c r="I101" s="5"/>
      <c r="J101" s="5"/>
      <c r="K101" s="5"/>
    </row>
    <row r="102" spans="2:11" ht="36" x14ac:dyDescent="0.35">
      <c r="B102" s="988"/>
      <c r="C102" s="91"/>
      <c r="D102" s="25" t="s">
        <v>1479</v>
      </c>
      <c r="E102" s="5"/>
      <c r="F102" s="5"/>
      <c r="G102" s="5"/>
      <c r="H102" s="5"/>
      <c r="I102" s="5"/>
      <c r="J102" s="5"/>
      <c r="K102" s="5"/>
    </row>
    <row r="103" spans="2:11" ht="36" x14ac:dyDescent="0.35">
      <c r="B103" s="988"/>
      <c r="C103" s="91"/>
      <c r="D103" s="25" t="s">
        <v>1480</v>
      </c>
      <c r="E103" s="5"/>
      <c r="F103" s="5"/>
      <c r="G103" s="5"/>
      <c r="H103" s="5"/>
      <c r="I103" s="5"/>
      <c r="J103" s="5"/>
      <c r="K103" s="5"/>
    </row>
    <row r="104" spans="2:11" x14ac:dyDescent="0.35">
      <c r="B104" s="988"/>
      <c r="C104" s="91"/>
      <c r="D104" s="25" t="s">
        <v>1481</v>
      </c>
      <c r="E104" s="5"/>
      <c r="F104" s="5"/>
      <c r="G104" s="5"/>
      <c r="H104" s="5"/>
      <c r="I104" s="5"/>
      <c r="J104" s="5"/>
      <c r="K104" s="5"/>
    </row>
    <row r="105" spans="2:11" ht="24" x14ac:dyDescent="0.35">
      <c r="B105" s="988"/>
      <c r="C105" s="91"/>
      <c r="D105" s="25" t="s">
        <v>1482</v>
      </c>
      <c r="E105" s="5"/>
      <c r="F105" s="5"/>
      <c r="G105" s="5"/>
      <c r="H105" s="5"/>
      <c r="I105" s="5"/>
      <c r="J105" s="5"/>
      <c r="K105" s="5"/>
    </row>
    <row r="106" spans="2:11" ht="48" x14ac:dyDescent="0.35">
      <c r="B106" s="988"/>
      <c r="C106" s="91"/>
      <c r="D106" s="25" t="s">
        <v>1483</v>
      </c>
      <c r="E106" s="5"/>
      <c r="F106" s="5"/>
      <c r="G106" s="5"/>
      <c r="H106" s="5"/>
      <c r="I106" s="5"/>
      <c r="J106" s="5"/>
      <c r="K106" s="5"/>
    </row>
    <row r="107" spans="2:11" ht="24" x14ac:dyDescent="0.35">
      <c r="B107" s="988"/>
      <c r="C107" s="91"/>
      <c r="D107" s="25" t="s">
        <v>1484</v>
      </c>
      <c r="E107" s="5"/>
      <c r="F107" s="5"/>
      <c r="G107" s="5"/>
      <c r="H107" s="5"/>
      <c r="I107" s="5"/>
      <c r="J107" s="5"/>
      <c r="K107" s="5"/>
    </row>
    <row r="108" spans="2:11" ht="24" x14ac:dyDescent="0.35">
      <c r="B108" s="988"/>
      <c r="C108" s="91"/>
      <c r="D108" s="25" t="s">
        <v>1485</v>
      </c>
      <c r="E108" s="5"/>
      <c r="F108" s="5"/>
      <c r="G108" s="5"/>
      <c r="H108" s="5"/>
      <c r="I108" s="5"/>
      <c r="J108" s="5"/>
      <c r="K108" s="5"/>
    </row>
    <row r="109" spans="2:11" ht="48" x14ac:dyDescent="0.35">
      <c r="B109" s="988"/>
      <c r="C109" s="91"/>
      <c r="D109" s="25" t="s">
        <v>1486</v>
      </c>
      <c r="E109" s="5"/>
      <c r="F109" s="5"/>
      <c r="G109" s="5"/>
      <c r="H109" s="5"/>
      <c r="I109" s="5"/>
      <c r="J109" s="5"/>
      <c r="K109" s="5"/>
    </row>
    <row r="110" spans="2:11" ht="24" x14ac:dyDescent="0.35">
      <c r="B110" s="988"/>
      <c r="C110" s="91"/>
      <c r="D110" s="25" t="s">
        <v>1487</v>
      </c>
      <c r="E110" s="5"/>
      <c r="F110" s="5"/>
      <c r="G110" s="5"/>
      <c r="H110" s="5"/>
      <c r="I110" s="5"/>
      <c r="J110" s="5"/>
      <c r="K110" s="5"/>
    </row>
    <row r="111" spans="2:11" ht="24" x14ac:dyDescent="0.35">
      <c r="B111" s="988"/>
      <c r="C111" s="91"/>
      <c r="D111" s="25" t="s">
        <v>1488</v>
      </c>
      <c r="E111" s="5"/>
      <c r="F111" s="5"/>
      <c r="G111" s="5"/>
      <c r="H111" s="5"/>
      <c r="I111" s="5"/>
      <c r="J111" s="5"/>
      <c r="K111" s="5"/>
    </row>
    <row r="112" spans="2:11" x14ac:dyDescent="0.35">
      <c r="B112" s="988"/>
      <c r="C112" s="91"/>
      <c r="D112" s="25" t="s">
        <v>1489</v>
      </c>
      <c r="E112" s="5"/>
      <c r="F112" s="5"/>
      <c r="G112" s="5"/>
      <c r="H112" s="5"/>
      <c r="I112" s="5"/>
      <c r="J112" s="5"/>
      <c r="K112" s="5"/>
    </row>
    <row r="113" spans="2:11" ht="36" x14ac:dyDescent="0.35">
      <c r="B113" s="988"/>
      <c r="C113" s="91"/>
      <c r="D113" s="25" t="s">
        <v>1490</v>
      </c>
      <c r="E113" s="5"/>
      <c r="F113" s="5"/>
      <c r="G113" s="5"/>
      <c r="H113" s="5"/>
      <c r="I113" s="5"/>
      <c r="J113" s="5"/>
      <c r="K113" s="5"/>
    </row>
    <row r="114" spans="2:11" ht="36" x14ac:dyDescent="0.35">
      <c r="B114" s="988"/>
      <c r="C114" s="91"/>
      <c r="D114" s="25" t="s">
        <v>1491</v>
      </c>
      <c r="E114" s="5"/>
      <c r="F114" s="5"/>
      <c r="G114" s="5"/>
      <c r="H114" s="5"/>
      <c r="I114" s="5"/>
      <c r="J114" s="5"/>
      <c r="K114" s="5"/>
    </row>
    <row r="115" spans="2:11" ht="24" x14ac:dyDescent="0.35">
      <c r="B115" s="988"/>
      <c r="C115" s="91"/>
      <c r="D115" s="25" t="s">
        <v>1492</v>
      </c>
      <c r="E115" s="5"/>
      <c r="F115" s="5"/>
      <c r="G115" s="5"/>
      <c r="H115" s="5"/>
      <c r="I115" s="5"/>
      <c r="J115" s="5"/>
      <c r="K115" s="5"/>
    </row>
    <row r="116" spans="2:11" ht="204" x14ac:dyDescent="0.35">
      <c r="B116" s="988"/>
      <c r="C116" s="91"/>
      <c r="D116" s="46" t="s">
        <v>1493</v>
      </c>
      <c r="E116" s="5"/>
      <c r="F116" s="5"/>
      <c r="G116" s="5"/>
      <c r="H116" s="5"/>
      <c r="I116" s="5"/>
      <c r="J116" s="5"/>
      <c r="K116" s="5"/>
    </row>
    <row r="117" spans="2:11" ht="48.5" thickBot="1" x14ac:dyDescent="0.4">
      <c r="B117" s="989"/>
      <c r="C117" s="2"/>
      <c r="D117" s="40" t="s">
        <v>1494</v>
      </c>
      <c r="E117" s="5"/>
      <c r="F117" s="5"/>
      <c r="G117" s="5"/>
      <c r="H117" s="5"/>
      <c r="I117" s="5"/>
      <c r="J117" s="5"/>
      <c r="K117" s="5"/>
    </row>
    <row r="118" spans="2:11" ht="24" x14ac:dyDescent="0.35">
      <c r="B118" s="987" t="s">
        <v>722</v>
      </c>
      <c r="C118" s="91"/>
      <c r="D118" s="53" t="s">
        <v>29</v>
      </c>
      <c r="E118" s="5"/>
      <c r="F118" s="5"/>
      <c r="G118" s="5"/>
      <c r="H118" s="5"/>
      <c r="I118" s="5"/>
      <c r="J118" s="5"/>
      <c r="K118" s="5"/>
    </row>
    <row r="119" spans="2:11" ht="20.5" customHeight="1" x14ac:dyDescent="0.35">
      <c r="B119" s="988"/>
      <c r="C119" s="91"/>
      <c r="D119" s="16"/>
      <c r="E119" s="5"/>
      <c r="F119" s="5"/>
      <c r="G119" s="5"/>
      <c r="H119" s="5"/>
      <c r="I119" s="5"/>
      <c r="J119" s="5"/>
      <c r="K119" s="5"/>
    </row>
    <row r="120" spans="2:11" x14ac:dyDescent="0.35">
      <c r="B120" s="988"/>
      <c r="C120" s="91"/>
      <c r="D120" s="46" t="s">
        <v>723</v>
      </c>
      <c r="E120" s="5"/>
      <c r="F120" s="5"/>
      <c r="G120" s="5"/>
      <c r="H120" s="5"/>
      <c r="I120" s="5"/>
      <c r="J120" s="5"/>
      <c r="K120" s="5"/>
    </row>
    <row r="121" spans="2:11" ht="37" x14ac:dyDescent="0.35">
      <c r="B121" s="988"/>
      <c r="C121" s="91"/>
      <c r="D121" s="46" t="s">
        <v>1495</v>
      </c>
      <c r="E121" s="5"/>
      <c r="F121" s="5"/>
      <c r="G121" s="5"/>
      <c r="H121" s="5"/>
      <c r="I121" s="5"/>
      <c r="J121" s="5"/>
      <c r="K121" s="5"/>
    </row>
    <row r="122" spans="2:11" ht="37" x14ac:dyDescent="0.35">
      <c r="B122" s="988"/>
      <c r="C122" s="91"/>
      <c r="D122" s="46" t="s">
        <v>1496</v>
      </c>
      <c r="E122" s="5"/>
      <c r="F122" s="5"/>
      <c r="G122" s="5"/>
      <c r="H122" s="5"/>
      <c r="I122" s="5"/>
      <c r="J122" s="5"/>
      <c r="K122" s="5"/>
    </row>
    <row r="123" spans="2:11" ht="37" x14ac:dyDescent="0.35">
      <c r="B123" s="988"/>
      <c r="C123" s="91"/>
      <c r="D123" s="46" t="s">
        <v>1497</v>
      </c>
      <c r="E123" s="5"/>
      <c r="F123" s="5"/>
      <c r="G123" s="5"/>
      <c r="H123" s="5"/>
      <c r="I123" s="5"/>
      <c r="J123" s="5"/>
      <c r="K123" s="5"/>
    </row>
    <row r="124" spans="2:11" ht="37" x14ac:dyDescent="0.35">
      <c r="B124" s="988"/>
      <c r="C124" s="91"/>
      <c r="D124" s="46" t="s">
        <v>1498</v>
      </c>
      <c r="E124" s="5"/>
      <c r="F124" s="5"/>
      <c r="G124" s="5"/>
      <c r="H124" s="5"/>
      <c r="I124" s="5"/>
      <c r="J124" s="5"/>
      <c r="K124" s="5"/>
    </row>
    <row r="125" spans="2:11" x14ac:dyDescent="0.35">
      <c r="B125" s="988"/>
      <c r="C125" s="91"/>
      <c r="D125" s="46" t="s">
        <v>1499</v>
      </c>
      <c r="E125" s="5"/>
      <c r="F125" s="5"/>
      <c r="G125" s="5"/>
      <c r="H125" s="5"/>
      <c r="I125" s="5"/>
      <c r="J125" s="5"/>
      <c r="K125" s="5"/>
    </row>
    <row r="126" spans="2:11" x14ac:dyDescent="0.35">
      <c r="B126" s="988"/>
      <c r="C126" s="91"/>
      <c r="D126" s="46" t="s">
        <v>1500</v>
      </c>
      <c r="E126" s="5"/>
      <c r="F126" s="5"/>
      <c r="G126" s="5"/>
      <c r="H126" s="5"/>
      <c r="I126" s="5"/>
      <c r="J126" s="5"/>
      <c r="K126" s="5"/>
    </row>
    <row r="127" spans="2:11" x14ac:dyDescent="0.35">
      <c r="B127" s="988"/>
      <c r="C127" s="91"/>
      <c r="D127" s="46" t="s">
        <v>1501</v>
      </c>
      <c r="E127" s="5"/>
      <c r="F127" s="5"/>
      <c r="G127" s="5"/>
      <c r="H127" s="5"/>
      <c r="I127" s="5"/>
      <c r="J127" s="5"/>
      <c r="K127" s="5"/>
    </row>
    <row r="128" spans="2:11" x14ac:dyDescent="0.35">
      <c r="B128" s="988"/>
      <c r="C128" s="91"/>
      <c r="D128" s="46" t="s">
        <v>1502</v>
      </c>
      <c r="E128" s="5"/>
      <c r="F128" s="5"/>
      <c r="G128" s="5"/>
      <c r="H128" s="5"/>
      <c r="I128" s="5"/>
      <c r="J128" s="5"/>
      <c r="K128" s="5"/>
    </row>
    <row r="129" spans="2:11" ht="72" x14ac:dyDescent="0.35">
      <c r="B129" s="988"/>
      <c r="C129" s="91"/>
      <c r="D129" s="54" t="s">
        <v>892</v>
      </c>
      <c r="E129" s="5"/>
      <c r="F129" s="5"/>
      <c r="G129" s="5"/>
      <c r="H129" s="5"/>
      <c r="I129" s="5"/>
      <c r="J129" s="5"/>
      <c r="K129" s="5"/>
    </row>
    <row r="130" spans="2:11" x14ac:dyDescent="0.35">
      <c r="B130" s="988"/>
      <c r="C130" s="91"/>
      <c r="D130" s="46" t="s">
        <v>866</v>
      </c>
      <c r="E130" s="5"/>
      <c r="F130" s="5"/>
      <c r="G130" s="5"/>
      <c r="H130" s="5"/>
      <c r="I130" s="5"/>
      <c r="J130" s="5"/>
      <c r="K130" s="5"/>
    </row>
    <row r="131" spans="2:11" ht="48" x14ac:dyDescent="0.35">
      <c r="B131" s="988"/>
      <c r="C131" s="91"/>
      <c r="D131" s="53" t="s">
        <v>1503</v>
      </c>
      <c r="E131" s="5"/>
      <c r="F131" s="5"/>
      <c r="G131" s="5"/>
      <c r="H131" s="5"/>
      <c r="I131" s="5"/>
      <c r="J131" s="5"/>
      <c r="K131" s="5"/>
    </row>
    <row r="132" spans="2:11" x14ac:dyDescent="0.35">
      <c r="B132" s="988"/>
      <c r="C132" s="91"/>
      <c r="D132" s="16"/>
      <c r="E132" s="5"/>
      <c r="F132" s="5"/>
      <c r="G132" s="5"/>
      <c r="H132" s="5"/>
      <c r="I132" s="5"/>
      <c r="J132" s="5"/>
      <c r="K132" s="5"/>
    </row>
    <row r="133" spans="2:11" x14ac:dyDescent="0.35">
      <c r="B133" s="988"/>
      <c r="C133" s="91"/>
      <c r="D133" s="46" t="s">
        <v>723</v>
      </c>
      <c r="E133" s="5"/>
      <c r="F133" s="5"/>
      <c r="G133" s="5"/>
      <c r="H133" s="5"/>
      <c r="I133" s="5"/>
      <c r="J133" s="5"/>
      <c r="K133" s="5"/>
    </row>
    <row r="134" spans="2:11" ht="37" x14ac:dyDescent="0.35">
      <c r="B134" s="988"/>
      <c r="C134" s="91"/>
      <c r="D134" s="46" t="s">
        <v>1504</v>
      </c>
      <c r="E134" s="5"/>
      <c r="F134" s="5"/>
      <c r="G134" s="5"/>
      <c r="H134" s="5"/>
      <c r="I134" s="5"/>
      <c r="J134" s="5"/>
      <c r="K134" s="5"/>
    </row>
    <row r="135" spans="2:11" ht="37" x14ac:dyDescent="0.35">
      <c r="B135" s="988"/>
      <c r="C135" s="91"/>
      <c r="D135" s="46" t="s">
        <v>1505</v>
      </c>
      <c r="E135" s="5"/>
      <c r="F135" s="5"/>
      <c r="G135" s="5"/>
      <c r="H135" s="5"/>
      <c r="I135" s="5"/>
      <c r="J135" s="5"/>
      <c r="K135" s="5"/>
    </row>
    <row r="136" spans="2:11" ht="37.5" thickBot="1" x14ac:dyDescent="0.4">
      <c r="B136" s="989"/>
      <c r="C136" s="2"/>
      <c r="D136" s="40" t="s">
        <v>1506</v>
      </c>
      <c r="E136" s="5"/>
      <c r="F136" s="5"/>
      <c r="G136" s="5"/>
      <c r="H136" s="5"/>
      <c r="I136" s="5"/>
      <c r="J136" s="5"/>
      <c r="K136" s="5"/>
    </row>
    <row r="137" spans="2:11" x14ac:dyDescent="0.35">
      <c r="B137" s="5"/>
      <c r="D137" s="5"/>
      <c r="E137" s="5"/>
      <c r="F137" s="5"/>
      <c r="G137" s="5"/>
      <c r="H137" s="5"/>
      <c r="I137" s="5"/>
      <c r="J137" s="5"/>
      <c r="K137" s="5"/>
    </row>
    <row r="138" spans="2:11" x14ac:dyDescent="0.35">
      <c r="B138" s="5"/>
      <c r="D138" s="5"/>
      <c r="E138" s="5"/>
      <c r="F138" s="5"/>
      <c r="G138" s="5"/>
      <c r="H138" s="5"/>
      <c r="I138" s="5"/>
      <c r="J138" s="5"/>
      <c r="K138" s="5"/>
    </row>
    <row r="139" spans="2:11" x14ac:dyDescent="0.35">
      <c r="B139" s="5"/>
      <c r="D139" s="5"/>
      <c r="E139" s="5"/>
      <c r="F139" s="5"/>
      <c r="G139" s="5"/>
      <c r="H139" s="5"/>
      <c r="I139" s="5"/>
      <c r="J139" s="5"/>
      <c r="K139" s="5"/>
    </row>
    <row r="140" spans="2:11" x14ac:dyDescent="0.35">
      <c r="B140" s="5"/>
      <c r="D140" s="5"/>
      <c r="E140" s="5"/>
      <c r="F140" s="5"/>
      <c r="G140" s="5"/>
      <c r="H140" s="5"/>
      <c r="I140" s="5"/>
      <c r="J140" s="5"/>
      <c r="K140" s="5"/>
    </row>
    <row r="141" spans="2:11" x14ac:dyDescent="0.35">
      <c r="B141" s="5"/>
      <c r="D141" s="5"/>
      <c r="E141" s="5"/>
      <c r="F141" s="5"/>
      <c r="G141" s="5"/>
      <c r="H141" s="5"/>
      <c r="I141" s="5"/>
      <c r="J141" s="5"/>
      <c r="K141" s="5"/>
    </row>
    <row r="142" spans="2:11" x14ac:dyDescent="0.35">
      <c r="B142" s="5"/>
      <c r="D142" s="5"/>
      <c r="E142" s="5"/>
      <c r="F142" s="5"/>
      <c r="G142" s="5"/>
      <c r="H142" s="5"/>
      <c r="I142" s="5"/>
      <c r="J142" s="5"/>
      <c r="K142" s="5"/>
    </row>
    <row r="143" spans="2:11" x14ac:dyDescent="0.35">
      <c r="B143" s="5"/>
      <c r="D143" s="5"/>
      <c r="E143" s="5"/>
      <c r="F143" s="5"/>
      <c r="G143" s="5"/>
      <c r="H143" s="5"/>
      <c r="I143" s="5"/>
      <c r="J143" s="5"/>
      <c r="K143" s="5"/>
    </row>
    <row r="144" spans="2:11" x14ac:dyDescent="0.35">
      <c r="B144" s="5"/>
      <c r="D144" s="5"/>
      <c r="E144" s="5"/>
      <c r="F144" s="5"/>
      <c r="G144" s="5"/>
      <c r="H144" s="5"/>
      <c r="I144" s="5"/>
      <c r="J144" s="5"/>
      <c r="K144" s="5"/>
    </row>
    <row r="145" spans="2:11" x14ac:dyDescent="0.35">
      <c r="B145" s="5"/>
      <c r="D145" s="5"/>
      <c r="E145" s="5"/>
      <c r="F145" s="5"/>
      <c r="G145" s="5"/>
      <c r="H145" s="5"/>
      <c r="I145" s="5"/>
      <c r="J145" s="5"/>
      <c r="K145" s="5"/>
    </row>
    <row r="146" spans="2:11" x14ac:dyDescent="0.35">
      <c r="B146" s="5"/>
      <c r="D146" s="5"/>
      <c r="E146" s="5"/>
      <c r="F146" s="5"/>
      <c r="G146" s="5"/>
      <c r="H146" s="5"/>
      <c r="I146" s="5"/>
      <c r="J146" s="5"/>
      <c r="K146" s="5"/>
    </row>
    <row r="147" spans="2:11" x14ac:dyDescent="0.35">
      <c r="B147" s="5"/>
      <c r="D147" s="5"/>
      <c r="E147" s="5"/>
      <c r="F147" s="5"/>
      <c r="G147" s="5"/>
      <c r="H147" s="5"/>
      <c r="I147" s="5"/>
      <c r="J147" s="5"/>
      <c r="K147" s="5"/>
    </row>
    <row r="148" spans="2:11" x14ac:dyDescent="0.35">
      <c r="B148" s="5"/>
      <c r="D148" s="5"/>
      <c r="E148" s="5"/>
      <c r="F148" s="5"/>
      <c r="G148" s="5"/>
      <c r="H148" s="5"/>
      <c r="I148" s="5"/>
      <c r="J148" s="5"/>
      <c r="K148" s="5"/>
    </row>
    <row r="149" spans="2:11" x14ac:dyDescent="0.35">
      <c r="B149" s="5"/>
      <c r="D149" s="5"/>
      <c r="E149" s="5"/>
      <c r="F149" s="5"/>
      <c r="G149" s="5"/>
      <c r="H149" s="5"/>
      <c r="I149" s="5"/>
      <c r="J149" s="5"/>
      <c r="K149" s="5"/>
    </row>
    <row r="150" spans="2:11" x14ac:dyDescent="0.35">
      <c r="B150" s="5"/>
      <c r="D150" s="5"/>
      <c r="E150" s="5"/>
      <c r="F150" s="5"/>
      <c r="G150" s="5"/>
      <c r="H150" s="5"/>
      <c r="I150" s="5"/>
      <c r="J150" s="5"/>
      <c r="K150" s="5"/>
    </row>
    <row r="151" spans="2:11" x14ac:dyDescent="0.35">
      <c r="B151" s="5"/>
      <c r="D151" s="5"/>
      <c r="E151" s="5"/>
      <c r="F151" s="5"/>
      <c r="G151" s="5"/>
      <c r="H151" s="5"/>
      <c r="I151" s="5"/>
      <c r="J151" s="5"/>
      <c r="K151" s="5"/>
    </row>
    <row r="152" spans="2:11" x14ac:dyDescent="0.35">
      <c r="B152" s="5"/>
      <c r="D152" s="5"/>
      <c r="E152" s="5"/>
      <c r="F152" s="5"/>
      <c r="G152" s="5"/>
      <c r="H152" s="5"/>
      <c r="I152" s="5"/>
      <c r="J152" s="5"/>
      <c r="K152" s="5"/>
    </row>
    <row r="153" spans="2:11" x14ac:dyDescent="0.35">
      <c r="B153" s="5"/>
      <c r="D153" s="5"/>
      <c r="E153" s="5"/>
      <c r="F153" s="5"/>
      <c r="G153" s="5"/>
      <c r="H153" s="5"/>
      <c r="I153" s="5"/>
      <c r="J153" s="5"/>
      <c r="K153" s="5"/>
    </row>
    <row r="154" spans="2:11" x14ac:dyDescent="0.35">
      <c r="B154" s="5"/>
      <c r="D154" s="5"/>
      <c r="E154" s="5"/>
      <c r="F154" s="5"/>
      <c r="G154" s="5"/>
      <c r="H154" s="5"/>
      <c r="I154" s="5"/>
      <c r="J154" s="5"/>
      <c r="K154" s="5"/>
    </row>
    <row r="155" spans="2:11" x14ac:dyDescent="0.35">
      <c r="B155" s="5"/>
      <c r="D155" s="5"/>
      <c r="E155" s="5"/>
      <c r="F155" s="5"/>
      <c r="G155" s="5"/>
      <c r="H155" s="5"/>
      <c r="I155" s="5"/>
      <c r="J155" s="5"/>
      <c r="K155" s="5"/>
    </row>
    <row r="156" spans="2:11" x14ac:dyDescent="0.35">
      <c r="B156" s="5"/>
      <c r="D156" s="5"/>
      <c r="E156" s="5"/>
      <c r="F156" s="5"/>
      <c r="G156" s="5"/>
      <c r="H156" s="5"/>
      <c r="I156" s="5"/>
      <c r="J156" s="5"/>
      <c r="K156" s="5"/>
    </row>
    <row r="157" spans="2:11" x14ac:dyDescent="0.35">
      <c r="B157" s="5"/>
      <c r="D157" s="5"/>
      <c r="E157" s="5"/>
      <c r="F157" s="5"/>
      <c r="G157" s="5"/>
      <c r="H157" s="5"/>
      <c r="I157" s="5"/>
      <c r="J157" s="5"/>
      <c r="K157" s="5"/>
    </row>
    <row r="158" spans="2:11" x14ac:dyDescent="0.35">
      <c r="B158" s="5"/>
      <c r="D158" s="5"/>
      <c r="E158" s="5"/>
      <c r="F158" s="5"/>
      <c r="G158" s="5"/>
      <c r="H158" s="5"/>
      <c r="I158" s="5"/>
      <c r="J158" s="5"/>
      <c r="K158" s="5"/>
    </row>
    <row r="159" spans="2:11" x14ac:dyDescent="0.35">
      <c r="B159" s="5"/>
      <c r="D159" s="5"/>
      <c r="E159" s="5"/>
      <c r="F159" s="5"/>
      <c r="G159" s="5"/>
      <c r="H159" s="5"/>
      <c r="I159" s="5"/>
      <c r="J159" s="5"/>
      <c r="K159" s="5"/>
    </row>
    <row r="160" spans="2:11" x14ac:dyDescent="0.35">
      <c r="B160" s="5"/>
      <c r="D160" s="5"/>
      <c r="E160" s="5"/>
      <c r="F160" s="5"/>
      <c r="G160" s="5"/>
      <c r="H160" s="5"/>
      <c r="I160" s="5"/>
      <c r="J160" s="5"/>
      <c r="K160" s="5"/>
    </row>
    <row r="161" spans="2:11" x14ac:dyDescent="0.35">
      <c r="B161" s="5"/>
      <c r="D161" s="5"/>
      <c r="E161" s="5"/>
      <c r="F161" s="5"/>
      <c r="G161" s="5"/>
      <c r="H161" s="5"/>
      <c r="I161" s="5"/>
      <c r="J161" s="5"/>
      <c r="K161" s="5"/>
    </row>
    <row r="162" spans="2:11" x14ac:dyDescent="0.35">
      <c r="B162" s="5"/>
      <c r="D162" s="5"/>
      <c r="E162" s="5"/>
      <c r="F162" s="5"/>
      <c r="G162" s="5"/>
      <c r="H162" s="5"/>
      <c r="I162" s="5"/>
      <c r="J162" s="5"/>
      <c r="K162" s="5"/>
    </row>
    <row r="163" spans="2:11" x14ac:dyDescent="0.35">
      <c r="B163" s="5"/>
      <c r="D163" s="5"/>
      <c r="E163" s="5"/>
      <c r="F163" s="5"/>
      <c r="G163" s="5"/>
      <c r="H163" s="5"/>
      <c r="I163" s="5"/>
      <c r="J163" s="5"/>
      <c r="K163" s="5"/>
    </row>
    <row r="164" spans="2:11" x14ac:dyDescent="0.35">
      <c r="B164" s="5"/>
      <c r="D164" s="5"/>
      <c r="E164" s="5"/>
      <c r="F164" s="5"/>
      <c r="G164" s="5"/>
      <c r="H164" s="5"/>
      <c r="I164" s="5"/>
      <c r="J164" s="5"/>
      <c r="K164" s="5"/>
    </row>
    <row r="165" spans="2:11" x14ac:dyDescent="0.35">
      <c r="B165" s="5"/>
      <c r="D165" s="5"/>
      <c r="E165" s="5"/>
      <c r="F165" s="5"/>
      <c r="G165" s="5"/>
      <c r="H165" s="5"/>
      <c r="I165" s="5"/>
      <c r="J165" s="5"/>
      <c r="K165" s="5"/>
    </row>
    <row r="166" spans="2:11" x14ac:dyDescent="0.35">
      <c r="B166" s="5"/>
      <c r="D166" s="5"/>
      <c r="E166" s="5"/>
      <c r="F166" s="5"/>
      <c r="G166" s="5"/>
      <c r="H166" s="5"/>
      <c r="I166" s="5"/>
      <c r="J166" s="5"/>
      <c r="K166" s="5"/>
    </row>
    <row r="167" spans="2:11" x14ac:dyDescent="0.35">
      <c r="B167" s="5"/>
      <c r="D167" s="5"/>
      <c r="E167" s="5"/>
      <c r="F167" s="5"/>
      <c r="G167" s="5"/>
      <c r="H167" s="5"/>
      <c r="I167" s="5"/>
      <c r="J167" s="5"/>
      <c r="K167" s="5"/>
    </row>
    <row r="168" spans="2:11" x14ac:dyDescent="0.35">
      <c r="B168" s="5"/>
      <c r="D168" s="5"/>
      <c r="E168" s="5"/>
      <c r="F168" s="5"/>
      <c r="G168" s="5"/>
      <c r="H168" s="5"/>
      <c r="I168" s="5"/>
      <c r="J168" s="5"/>
      <c r="K168" s="5"/>
    </row>
    <row r="169" spans="2:11" x14ac:dyDescent="0.35">
      <c r="B169" s="5"/>
      <c r="D169" s="5"/>
      <c r="E169" s="5"/>
      <c r="F169" s="5"/>
      <c r="G169" s="5"/>
      <c r="H169" s="5"/>
      <c r="I169" s="5"/>
      <c r="J169" s="5"/>
      <c r="K169" s="5"/>
    </row>
    <row r="170" spans="2:11" x14ac:dyDescent="0.35">
      <c r="B170" s="5"/>
      <c r="D170" s="5"/>
      <c r="E170" s="5"/>
      <c r="F170" s="5"/>
      <c r="G170" s="5"/>
      <c r="H170" s="5"/>
      <c r="I170" s="5"/>
      <c r="J170" s="5"/>
      <c r="K170" s="5"/>
    </row>
    <row r="171" spans="2:11" x14ac:dyDescent="0.35">
      <c r="B171" s="5"/>
      <c r="D171" s="5"/>
      <c r="E171" s="5"/>
      <c r="F171" s="5"/>
      <c r="G171" s="5"/>
      <c r="H171" s="5"/>
      <c r="I171" s="5"/>
      <c r="J171" s="5"/>
      <c r="K171" s="5"/>
    </row>
    <row r="172" spans="2:11" x14ac:dyDescent="0.35">
      <c r="B172" s="5"/>
      <c r="D172" s="5"/>
      <c r="E172" s="5"/>
      <c r="F172" s="5"/>
      <c r="G172" s="5"/>
      <c r="H172" s="5"/>
      <c r="I172" s="5"/>
      <c r="J172" s="5"/>
      <c r="K172" s="5"/>
    </row>
    <row r="173" spans="2:11" x14ac:dyDescent="0.35">
      <c r="B173" s="5"/>
      <c r="D173" s="5"/>
      <c r="E173" s="5"/>
      <c r="F173" s="5"/>
      <c r="G173" s="5"/>
      <c r="H173" s="5"/>
      <c r="I173" s="5"/>
      <c r="J173" s="5"/>
      <c r="K173" s="5"/>
    </row>
    <row r="174" spans="2:11" x14ac:dyDescent="0.35">
      <c r="B174" s="5"/>
      <c r="D174" s="5"/>
      <c r="E174" s="5"/>
      <c r="F174" s="5"/>
      <c r="G174" s="5"/>
      <c r="H174" s="5"/>
      <c r="I174" s="5"/>
      <c r="J174" s="5"/>
      <c r="K174" s="5"/>
    </row>
    <row r="175" spans="2:11" x14ac:dyDescent="0.35">
      <c r="B175" s="5"/>
      <c r="D175" s="5"/>
      <c r="E175" s="5"/>
      <c r="F175" s="5"/>
      <c r="G175" s="5"/>
      <c r="H175" s="5"/>
      <c r="I175" s="5"/>
      <c r="J175" s="5"/>
      <c r="K175" s="5"/>
    </row>
    <row r="176" spans="2:11" x14ac:dyDescent="0.35">
      <c r="B176" s="5"/>
      <c r="D176" s="5"/>
      <c r="E176" s="5"/>
      <c r="F176" s="5"/>
      <c r="G176" s="5"/>
      <c r="H176" s="5"/>
      <c r="I176" s="5"/>
      <c r="J176" s="5"/>
      <c r="K176" s="5"/>
    </row>
    <row r="177" spans="2:11" x14ac:dyDescent="0.35">
      <c r="B177" s="5"/>
      <c r="D177" s="5"/>
      <c r="E177" s="5"/>
      <c r="F177" s="5"/>
      <c r="G177" s="5"/>
      <c r="H177" s="5"/>
      <c r="I177" s="5"/>
      <c r="J177" s="5"/>
      <c r="K177" s="5"/>
    </row>
    <row r="178" spans="2:11" x14ac:dyDescent="0.35">
      <c r="B178" s="5"/>
      <c r="D178" s="5"/>
      <c r="E178" s="5"/>
      <c r="F178" s="5"/>
      <c r="G178" s="5"/>
      <c r="H178" s="5"/>
      <c r="I178" s="5"/>
      <c r="J178" s="5"/>
      <c r="K178" s="5"/>
    </row>
    <row r="179" spans="2:11" x14ac:dyDescent="0.35">
      <c r="B179" s="5"/>
      <c r="D179" s="5"/>
      <c r="E179" s="5"/>
      <c r="F179" s="5"/>
      <c r="G179" s="5"/>
      <c r="H179" s="5"/>
      <c r="I179" s="5"/>
      <c r="J179" s="5"/>
      <c r="K179" s="5"/>
    </row>
    <row r="180" spans="2:11" x14ac:dyDescent="0.35">
      <c r="B180" s="5"/>
      <c r="D180" s="5"/>
      <c r="E180" s="5"/>
      <c r="F180" s="5"/>
      <c r="G180" s="5"/>
      <c r="H180" s="5"/>
      <c r="I180" s="5"/>
      <c r="J180" s="5"/>
      <c r="K180" s="5"/>
    </row>
  </sheetData>
  <mergeCells count="37">
    <mergeCell ref="B10:D10"/>
    <mergeCell ref="F10:S10"/>
    <mergeCell ref="F11:S11"/>
    <mergeCell ref="E12:R12"/>
    <mergeCell ref="E13:R13"/>
    <mergeCell ref="B118:B136"/>
    <mergeCell ref="B70:E71"/>
    <mergeCell ref="C22:C23"/>
    <mergeCell ref="B77:B92"/>
    <mergeCell ref="B93:B94"/>
    <mergeCell ref="D93:D94"/>
    <mergeCell ref="B95:B117"/>
    <mergeCell ref="C33:C35"/>
    <mergeCell ref="D33:D35"/>
    <mergeCell ref="B47:E47"/>
    <mergeCell ref="B48:B54"/>
    <mergeCell ref="B56:E56"/>
    <mergeCell ref="B57:B63"/>
    <mergeCell ref="F33:G33"/>
    <mergeCell ref="H33:H35"/>
    <mergeCell ref="E34:E35"/>
    <mergeCell ref="F34:F35"/>
    <mergeCell ref="D31:L31"/>
    <mergeCell ref="D32:L32"/>
    <mergeCell ref="B15:B19"/>
    <mergeCell ref="D21:L21"/>
    <mergeCell ref="D22:D23"/>
    <mergeCell ref="E22:E23"/>
    <mergeCell ref="F22:G22"/>
    <mergeCell ref="H22:K22"/>
    <mergeCell ref="D15:L15"/>
    <mergeCell ref="D20:L20"/>
    <mergeCell ref="A1:P1"/>
    <mergeCell ref="A2:P2"/>
    <mergeCell ref="A3:P3"/>
    <mergeCell ref="A4:D4"/>
    <mergeCell ref="A5:P5"/>
  </mergeCells>
  <conditionalFormatting sqref="D42">
    <cfRule type="containsText" dxfId="42" priority="5" operator="containsText" text="ERROR">
      <formula>NOT(ISERROR(SEARCH("ERROR",D42)))</formula>
    </cfRule>
  </conditionalFormatting>
  <conditionalFormatting sqref="E12:R12">
    <cfRule type="expression" dxfId="41" priority="1">
      <formula>E11="SI SE REPORTA"</formula>
    </cfRule>
  </conditionalFormatting>
  <conditionalFormatting sqref="F10">
    <cfRule type="notContainsBlanks" dxfId="40" priority="4">
      <formula>LEN(TRIM(F10))&gt;0</formula>
    </cfRule>
  </conditionalFormatting>
  <conditionalFormatting sqref="F11:S11">
    <cfRule type="expression" dxfId="39" priority="2">
      <formula>E11="NO SE REPORTA"</formula>
    </cfRule>
    <cfRule type="expression" dxfId="38" priority="3">
      <formula>E10="NO APLICA"</formula>
    </cfRule>
  </conditionalFormatting>
  <dataValidations count="6">
    <dataValidation type="whole" operator="greaterThanOrEqual" allowBlank="1" showErrorMessage="1" errorTitle="ERROR" error="Escriba un número igual o mayor que 0" promptTitle="ERROR" prompt="Escriba un número igual o mayor que 0" sqref="E17:H17" xr:uid="{00000000-0002-0000-1A00-000000000000}">
      <formula1>0</formula1>
    </dataValidation>
    <dataValidation type="whole" operator="greaterThanOrEqual" allowBlank="1" showInputMessage="1" showErrorMessage="1" errorTitle="ERROR" error="Valor en PESOS (sin centavos)" sqref="E18:H19 H24:K29" xr:uid="{00000000-0002-0000-1A00-000001000000}">
      <formula1>0</formula1>
    </dataValidation>
    <dataValidation type="decimal" allowBlank="1" showInputMessage="1" showErrorMessage="1" errorTitle="ERROR" error="Escriba un valor entre 0% y 100%" sqref="E36:E41 F24:G29" xr:uid="{00000000-0002-0000-1A00-000002000000}">
      <formula1>0</formula1>
      <formula2>1</formula2>
    </dataValidation>
    <dataValidation allowBlank="1" showInputMessage="1" showErrorMessage="1" sqref="H30:K30 F36:G42 D42:E42" xr:uid="{00000000-0002-0000-1A00-000003000000}"/>
    <dataValidation type="list" allowBlank="1" showInputMessage="1" showErrorMessage="1" sqref="E11" xr:uid="{00000000-0002-0000-1A00-000004000000}">
      <formula1>REPORTE</formula1>
    </dataValidation>
    <dataValidation type="list" allowBlank="1" showInputMessage="1" showErrorMessage="1" sqref="E10" xr:uid="{00000000-0002-0000-1A00-000005000000}">
      <formula1>SI</formula1>
    </dataValidation>
  </dataValidations>
  <hyperlinks>
    <hyperlink ref="D92" r:id="rId1" xr:uid="{00000000-0004-0000-1A00-000000000000}"/>
    <hyperlink ref="B9" location="'ANEXO 3'!A1" display="VOLVER AL INDICE" xr:uid="{00000000-0004-0000-1A00-000001000000}"/>
    <hyperlink ref="E52" r:id="rId2" xr:uid="{00000000-0004-0000-1A00-000002000000}"/>
  </hyperlinks>
  <pageMargins left="0.25" right="0.25" top="0.75" bottom="0.75" header="0.3" footer="0.3"/>
  <pageSetup paperSize="178" orientation="landscape" horizontalDpi="1200" verticalDpi="1200" r:id="rId3"/>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1">
    <tabColor theme="2"/>
  </sheetPr>
  <dimension ref="A1:U189"/>
  <sheetViews>
    <sheetView topLeftCell="A64" workbookViewId="0">
      <selection activeCell="G68" sqref="G68"/>
    </sheetView>
  </sheetViews>
  <sheetFormatPr baseColWidth="10" defaultColWidth="11.453125" defaultRowHeight="14.5" x14ac:dyDescent="0.35"/>
  <cols>
    <col min="1" max="1" width="1.81640625" customWidth="1"/>
    <col min="2" max="2" width="12.81640625" customWidth="1"/>
    <col min="3" max="3" width="5" style="84" bestFit="1" customWidth="1"/>
    <col min="4" max="4" width="34.81640625" customWidth="1"/>
    <col min="5" max="5" width="12.1796875" customWidth="1"/>
    <col min="9" max="9" width="11.54296875" style="130"/>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30</v>
      </c>
      <c r="B5" s="947"/>
      <c r="C5" s="947"/>
      <c r="D5" s="947"/>
      <c r="E5" s="947"/>
      <c r="F5" s="947"/>
      <c r="G5" s="947"/>
      <c r="H5" s="947"/>
      <c r="I5" s="947"/>
      <c r="J5" s="947"/>
      <c r="K5" s="947"/>
      <c r="L5" s="947"/>
      <c r="M5" s="947"/>
      <c r="N5" s="947"/>
      <c r="O5" s="947"/>
      <c r="P5" s="948"/>
    </row>
    <row r="6" spans="1:21" x14ac:dyDescent="0.35">
      <c r="B6" s="3" t="s">
        <v>626</v>
      </c>
      <c r="C6" s="92"/>
      <c r="D6" s="5"/>
      <c r="E6" s="71"/>
      <c r="F6" s="5" t="s">
        <v>627</v>
      </c>
      <c r="G6" s="5"/>
      <c r="H6" s="5"/>
      <c r="I6" s="84"/>
      <c r="J6" s="5"/>
      <c r="K6" s="5"/>
    </row>
    <row r="7" spans="1:21" ht="15" thickBot="1" x14ac:dyDescent="0.4">
      <c r="B7" s="72"/>
      <c r="C7" s="74"/>
      <c r="D7" s="5"/>
      <c r="E7" s="17"/>
      <c r="F7" s="5" t="s">
        <v>628</v>
      </c>
      <c r="G7" s="5"/>
      <c r="H7" s="5"/>
      <c r="I7" s="84"/>
      <c r="J7" s="5"/>
      <c r="K7" s="5"/>
    </row>
    <row r="8" spans="1:21" ht="15" thickBot="1" x14ac:dyDescent="0.4">
      <c r="B8" s="163" t="s">
        <v>629</v>
      </c>
      <c r="C8" s="200">
        <v>2024</v>
      </c>
      <c r="D8" s="204">
        <f>IF(E10="NO APLICA","NO APLICA",IF(E11="NO SE REPORTA","SIN INFORMACION",+G57))</f>
        <v>0.98133333333333328</v>
      </c>
      <c r="E8" s="201"/>
      <c r="F8" s="5" t="s">
        <v>630</v>
      </c>
      <c r="G8" s="5"/>
      <c r="H8" s="5"/>
      <c r="I8" s="84"/>
      <c r="J8" s="5"/>
      <c r="K8" s="5"/>
    </row>
    <row r="9" spans="1:21" x14ac:dyDescent="0.35">
      <c r="B9" s="335" t="s">
        <v>631</v>
      </c>
      <c r="D9" s="5"/>
      <c r="E9" s="5"/>
      <c r="F9" s="5"/>
      <c r="G9" s="5"/>
      <c r="H9" s="5"/>
      <c r="I9" s="84"/>
      <c r="J9" s="5"/>
      <c r="K9" s="5"/>
    </row>
    <row r="10" spans="1:21" x14ac:dyDescent="0.35">
      <c r="B10" s="957" t="s">
        <v>632</v>
      </c>
      <c r="C10" s="957"/>
      <c r="D10" s="957"/>
      <c r="E10" s="338" t="s">
        <v>633</v>
      </c>
      <c r="F10" s="964"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65"/>
      <c r="H10" s="965"/>
      <c r="I10" s="965"/>
      <c r="J10" s="965"/>
      <c r="K10" s="965"/>
      <c r="L10" s="965"/>
      <c r="M10" s="965"/>
      <c r="N10" s="965"/>
      <c r="O10" s="965"/>
      <c r="P10" s="965"/>
      <c r="Q10" s="965"/>
      <c r="R10" s="965"/>
      <c r="S10" s="965"/>
      <c r="T10" s="5"/>
      <c r="U10" s="5"/>
    </row>
    <row r="11" spans="1:21" ht="14.5" customHeight="1" x14ac:dyDescent="0.35">
      <c r="B11" s="337"/>
      <c r="C11" s="85"/>
      <c r="D11" s="163" t="str">
        <f>IF(E10="SI APLICA","¿El indicador no se reporta por limitaciones de información disponible? ","")</f>
        <v xml:space="preserve">¿El indicador no se reporta por limitaciones de información disponible? </v>
      </c>
      <c r="E11" s="339" t="s">
        <v>634</v>
      </c>
      <c r="F11" s="958"/>
      <c r="G11" s="959"/>
      <c r="H11" s="959"/>
      <c r="I11" s="959"/>
      <c r="J11" s="959"/>
      <c r="K11" s="959"/>
      <c r="L11" s="959"/>
      <c r="M11" s="959"/>
      <c r="N11" s="959"/>
      <c r="O11" s="959"/>
      <c r="P11" s="959"/>
      <c r="Q11" s="959"/>
      <c r="R11" s="959"/>
      <c r="S11" s="959"/>
    </row>
    <row r="12" spans="1:21" ht="37" customHeight="1" x14ac:dyDescent="0.35">
      <c r="B12" s="335"/>
      <c r="C12" s="85"/>
      <c r="D12" s="163" t="str">
        <f>IF(E11="SI SE REPORTA","¿Qué programas o proyectos del Plan de Acción están asociados al indicador? ","")</f>
        <v xml:space="preserve">¿Qué programas o proyectos del Plan de Acción están asociados al indicador? </v>
      </c>
      <c r="E12" s="960" t="s">
        <v>2406</v>
      </c>
      <c r="F12" s="960"/>
      <c r="G12" s="960"/>
      <c r="H12" s="960"/>
      <c r="I12" s="960"/>
      <c r="J12" s="960"/>
      <c r="K12" s="960"/>
      <c r="L12" s="960"/>
      <c r="M12" s="960"/>
      <c r="N12" s="960"/>
      <c r="O12" s="960"/>
      <c r="P12" s="960"/>
      <c r="Q12" s="960"/>
      <c r="R12" s="960"/>
    </row>
    <row r="13" spans="1:21" ht="22" customHeight="1" x14ac:dyDescent="0.35">
      <c r="B13" s="335"/>
      <c r="C13" s="85"/>
      <c r="D13" s="163" t="s">
        <v>635</v>
      </c>
      <c r="E13" s="961"/>
      <c r="F13" s="962"/>
      <c r="G13" s="962"/>
      <c r="H13" s="962"/>
      <c r="I13" s="962"/>
      <c r="J13" s="962"/>
      <c r="K13" s="962"/>
      <c r="L13" s="962"/>
      <c r="M13" s="962"/>
      <c r="N13" s="962"/>
      <c r="O13" s="962"/>
      <c r="P13" s="962"/>
      <c r="Q13" s="962"/>
      <c r="R13" s="963"/>
    </row>
    <row r="14" spans="1:21" ht="7" customHeight="1" thickBot="1" x14ac:dyDescent="0.4">
      <c r="B14" s="335"/>
      <c r="D14" s="5"/>
      <c r="E14" s="5"/>
      <c r="F14" s="5"/>
      <c r="G14" s="5"/>
      <c r="H14" s="5"/>
      <c r="I14" s="84"/>
      <c r="J14" s="5"/>
      <c r="K14" s="5"/>
    </row>
    <row r="15" spans="1:21" x14ac:dyDescent="0.35">
      <c r="B15" s="987" t="s">
        <v>636</v>
      </c>
      <c r="C15" s="86"/>
      <c r="D15" s="978" t="s">
        <v>637</v>
      </c>
      <c r="E15" s="979"/>
      <c r="F15" s="979"/>
      <c r="G15" s="979"/>
      <c r="H15" s="979"/>
      <c r="I15" s="980"/>
      <c r="J15" s="5"/>
      <c r="K15" s="5"/>
    </row>
    <row r="16" spans="1:21" x14ac:dyDescent="0.35">
      <c r="B16" s="988"/>
      <c r="C16" s="89"/>
      <c r="D16" s="1124" t="s">
        <v>1507</v>
      </c>
      <c r="E16" s="1125"/>
      <c r="F16" s="1125"/>
      <c r="G16" s="1125"/>
      <c r="H16" s="1125"/>
      <c r="I16" s="1126"/>
      <c r="J16" s="5"/>
      <c r="K16" s="5"/>
    </row>
    <row r="17" spans="2:11" ht="15" thickBot="1" x14ac:dyDescent="0.4">
      <c r="B17" s="988"/>
      <c r="C17" s="89"/>
      <c r="D17" s="993"/>
      <c r="E17" s="994"/>
      <c r="F17" s="994"/>
      <c r="G17" s="994"/>
      <c r="H17" s="994"/>
      <c r="I17" s="995"/>
      <c r="J17" s="5"/>
      <c r="K17" s="5"/>
    </row>
    <row r="18" spans="2:11" ht="15" thickBot="1" x14ac:dyDescent="0.4">
      <c r="B18" s="988"/>
      <c r="C18" s="91"/>
      <c r="D18" s="95" t="s">
        <v>763</v>
      </c>
      <c r="E18" s="87">
        <v>2024</v>
      </c>
      <c r="F18" s="87">
        <v>2025</v>
      </c>
      <c r="G18" s="87">
        <v>2026</v>
      </c>
      <c r="H18" s="87">
        <v>2027</v>
      </c>
      <c r="I18" s="87" t="s">
        <v>764</v>
      </c>
      <c r="J18" s="5"/>
      <c r="K18" s="5"/>
    </row>
    <row r="19" spans="2:11" ht="36.5" thickBot="1" x14ac:dyDescent="0.4">
      <c r="B19" s="988"/>
      <c r="C19" s="91"/>
      <c r="D19" s="40" t="s">
        <v>1508</v>
      </c>
      <c r="E19" s="584">
        <v>448</v>
      </c>
      <c r="F19" s="516"/>
      <c r="G19" s="516"/>
      <c r="H19" s="516"/>
      <c r="I19" s="517">
        <f>SUM(E19:H19)</f>
        <v>448</v>
      </c>
      <c r="J19" s="5"/>
      <c r="K19" s="5"/>
    </row>
    <row r="20" spans="2:11" ht="24.5" thickBot="1" x14ac:dyDescent="0.4">
      <c r="B20" s="988"/>
      <c r="C20" s="91"/>
      <c r="D20" s="40" t="s">
        <v>1509</v>
      </c>
      <c r="E20" s="584">
        <v>5</v>
      </c>
      <c r="F20" s="516"/>
      <c r="G20" s="516"/>
      <c r="H20" s="516"/>
      <c r="I20" s="517">
        <f>SUM(E20:H20)</f>
        <v>5</v>
      </c>
      <c r="J20" s="5"/>
      <c r="K20" s="5"/>
    </row>
    <row r="21" spans="2:11" ht="24.5" thickBot="1" x14ac:dyDescent="0.4">
      <c r="B21" s="988"/>
      <c r="C21" s="91"/>
      <c r="D21" s="40" t="s">
        <v>1510</v>
      </c>
      <c r="E21" s="583">
        <f>+E19/E20</f>
        <v>89.6</v>
      </c>
      <c r="F21" s="583" t="e">
        <f>+F19/F20</f>
        <v>#DIV/0!</v>
      </c>
      <c r="G21" s="583" t="e">
        <f>+G19/G20</f>
        <v>#DIV/0!</v>
      </c>
      <c r="H21" s="583" t="e">
        <f>+H19/H20</f>
        <v>#DIV/0!</v>
      </c>
      <c r="I21" s="583">
        <f>+I19/I20</f>
        <v>89.6</v>
      </c>
      <c r="J21" s="5"/>
      <c r="K21" s="5"/>
    </row>
    <row r="22" spans="2:11" x14ac:dyDescent="0.35">
      <c r="B22" s="988"/>
      <c r="C22" s="89"/>
      <c r="D22" s="978"/>
      <c r="E22" s="979"/>
      <c r="F22" s="979"/>
      <c r="G22" s="979"/>
      <c r="H22" s="979"/>
      <c r="I22" s="980"/>
      <c r="J22" s="5"/>
      <c r="K22" s="5"/>
    </row>
    <row r="23" spans="2:11" x14ac:dyDescent="0.35">
      <c r="B23" s="988"/>
      <c r="C23" s="89"/>
      <c r="D23" s="1124" t="s">
        <v>1511</v>
      </c>
      <c r="E23" s="1125"/>
      <c r="F23" s="1125"/>
      <c r="G23" s="1125"/>
      <c r="H23" s="1125"/>
      <c r="I23" s="1126"/>
      <c r="J23" s="5"/>
      <c r="K23" s="5"/>
    </row>
    <row r="24" spans="2:11" ht="15" thickBot="1" x14ac:dyDescent="0.4">
      <c r="B24" s="988"/>
      <c r="C24" s="89"/>
      <c r="D24" s="972"/>
      <c r="E24" s="973"/>
      <c r="F24" s="973"/>
      <c r="G24" s="973"/>
      <c r="H24" s="973"/>
      <c r="I24" s="974"/>
      <c r="J24" s="5"/>
      <c r="K24" s="5"/>
    </row>
    <row r="25" spans="2:11" ht="15" thickBot="1" x14ac:dyDescent="0.4">
      <c r="B25" s="988"/>
      <c r="C25" s="91"/>
      <c r="D25" s="95" t="s">
        <v>763</v>
      </c>
      <c r="E25" s="87">
        <v>2024</v>
      </c>
      <c r="F25" s="87">
        <v>2025</v>
      </c>
      <c r="G25" s="87">
        <v>2026</v>
      </c>
      <c r="H25" s="87">
        <v>2027</v>
      </c>
      <c r="I25" s="87" t="s">
        <v>764</v>
      </c>
      <c r="J25" s="5"/>
      <c r="K25" s="5"/>
    </row>
    <row r="26" spans="2:11" ht="36.5" thickBot="1" x14ac:dyDescent="0.4">
      <c r="B26" s="988"/>
      <c r="C26" s="91"/>
      <c r="D26" s="40" t="s">
        <v>2407</v>
      </c>
      <c r="E26" s="516">
        <v>37410</v>
      </c>
      <c r="F26" s="516"/>
      <c r="G26" s="516"/>
      <c r="H26" s="516"/>
      <c r="I26" s="517">
        <f>SUM(E26:H26)</f>
        <v>37410</v>
      </c>
      <c r="J26" s="5"/>
      <c r="K26" s="5"/>
    </row>
    <row r="27" spans="2:11" ht="24.5" thickBot="1" x14ac:dyDescent="0.4">
      <c r="B27" s="988"/>
      <c r="C27" s="91"/>
      <c r="D27" s="40" t="s">
        <v>1512</v>
      </c>
      <c r="E27" s="516">
        <v>435</v>
      </c>
      <c r="F27" s="516"/>
      <c r="G27" s="516"/>
      <c r="H27" s="516"/>
      <c r="I27" s="517">
        <f>SUM(E27:H27)</f>
        <v>435</v>
      </c>
      <c r="J27" s="5"/>
      <c r="K27" s="5"/>
    </row>
    <row r="28" spans="2:11" ht="24.5" thickBot="1" x14ac:dyDescent="0.4">
      <c r="B28" s="988"/>
      <c r="C28" s="91"/>
      <c r="D28" s="40" t="s">
        <v>1513</v>
      </c>
      <c r="E28" s="583">
        <f>+E26/E27</f>
        <v>86</v>
      </c>
      <c r="F28" s="583" t="e">
        <f>+F26/F27</f>
        <v>#DIV/0!</v>
      </c>
      <c r="G28" s="583" t="e">
        <f>+G26/G27</f>
        <v>#DIV/0!</v>
      </c>
      <c r="H28" s="583" t="e">
        <f>+H26/H27</f>
        <v>#DIV/0!</v>
      </c>
      <c r="I28" s="583">
        <f>+I26/I27</f>
        <v>86</v>
      </c>
      <c r="J28" s="5"/>
      <c r="K28" s="5"/>
    </row>
    <row r="29" spans="2:11" x14ac:dyDescent="0.35">
      <c r="B29" s="988"/>
      <c r="C29" s="89"/>
      <c r="D29" s="978"/>
      <c r="E29" s="979"/>
      <c r="F29" s="979"/>
      <c r="G29" s="979"/>
      <c r="H29" s="979"/>
      <c r="I29" s="980"/>
      <c r="J29" s="5"/>
      <c r="K29" s="5"/>
    </row>
    <row r="30" spans="2:11" x14ac:dyDescent="0.35">
      <c r="B30" s="988"/>
      <c r="C30" s="89"/>
      <c r="D30" s="1124" t="s">
        <v>1514</v>
      </c>
      <c r="E30" s="1125"/>
      <c r="F30" s="1125"/>
      <c r="G30" s="1125"/>
      <c r="H30" s="1125"/>
      <c r="I30" s="1126"/>
      <c r="J30" s="5"/>
      <c r="K30" s="5"/>
    </row>
    <row r="31" spans="2:11" ht="15" thickBot="1" x14ac:dyDescent="0.4">
      <c r="B31" s="988"/>
      <c r="C31" s="89"/>
      <c r="D31" s="993"/>
      <c r="E31" s="994"/>
      <c r="F31" s="994"/>
      <c r="G31" s="994"/>
      <c r="H31" s="994"/>
      <c r="I31" s="995"/>
      <c r="J31" s="5"/>
      <c r="K31" s="5"/>
    </row>
    <row r="32" spans="2:11" ht="15" thickBot="1" x14ac:dyDescent="0.4">
      <c r="B32" s="988"/>
      <c r="C32" s="91"/>
      <c r="D32" s="526" t="s">
        <v>763</v>
      </c>
      <c r="E32" s="87">
        <v>2024</v>
      </c>
      <c r="F32" s="87">
        <v>2025</v>
      </c>
      <c r="G32" s="87">
        <v>2026</v>
      </c>
      <c r="H32" s="87">
        <v>2027</v>
      </c>
      <c r="I32" s="87" t="s">
        <v>764</v>
      </c>
      <c r="J32" s="5"/>
      <c r="K32" s="5"/>
    </row>
    <row r="33" spans="2:11" ht="36.5" thickBot="1" x14ac:dyDescent="0.4">
      <c r="B33" s="988"/>
      <c r="C33" s="91"/>
      <c r="D33" s="40" t="s">
        <v>1515</v>
      </c>
      <c r="E33" s="516">
        <v>975</v>
      </c>
      <c r="F33" s="516"/>
      <c r="G33" s="516"/>
      <c r="H33" s="516"/>
      <c r="I33" s="517">
        <f>SUM(E33:H33)</f>
        <v>975</v>
      </c>
      <c r="J33" s="5"/>
      <c r="K33" s="5"/>
    </row>
    <row r="34" spans="2:11" ht="24.5" thickBot="1" x14ac:dyDescent="0.4">
      <c r="B34" s="988"/>
      <c r="C34" s="91"/>
      <c r="D34" s="40" t="s">
        <v>1516</v>
      </c>
      <c r="E34" s="516">
        <v>13</v>
      </c>
      <c r="F34" s="516"/>
      <c r="G34" s="516"/>
      <c r="H34" s="516"/>
      <c r="I34" s="517">
        <f>SUM(E34:H34)</f>
        <v>13</v>
      </c>
      <c r="J34" s="5"/>
      <c r="K34" s="5"/>
    </row>
    <row r="35" spans="2:11" ht="36.5" thickBot="1" x14ac:dyDescent="0.4">
      <c r="B35" s="988"/>
      <c r="C35" s="91"/>
      <c r="D35" s="40" t="s">
        <v>1517</v>
      </c>
      <c r="E35" s="583">
        <f>+E33/E34</f>
        <v>75</v>
      </c>
      <c r="F35" s="583" t="e">
        <f>+F33/F34</f>
        <v>#DIV/0!</v>
      </c>
      <c r="G35" s="583" t="e">
        <f>+G33/G34</f>
        <v>#DIV/0!</v>
      </c>
      <c r="H35" s="583" t="e">
        <f>+H33/H34</f>
        <v>#DIV/0!</v>
      </c>
      <c r="I35" s="583">
        <f>+I33/I34</f>
        <v>75</v>
      </c>
      <c r="J35" s="5"/>
      <c r="K35" s="5"/>
    </row>
    <row r="36" spans="2:11" x14ac:dyDescent="0.35">
      <c r="B36" s="988"/>
      <c r="C36" s="89"/>
      <c r="D36" s="978"/>
      <c r="E36" s="979"/>
      <c r="F36" s="979"/>
      <c r="G36" s="979"/>
      <c r="H36" s="979"/>
      <c r="I36" s="980"/>
      <c r="J36" s="5"/>
      <c r="K36" s="5"/>
    </row>
    <row r="37" spans="2:11" x14ac:dyDescent="0.35">
      <c r="B37" s="988"/>
      <c r="C37" s="89"/>
      <c r="D37" s="1124" t="s">
        <v>1518</v>
      </c>
      <c r="E37" s="1125"/>
      <c r="F37" s="1125"/>
      <c r="G37" s="1125"/>
      <c r="H37" s="1125"/>
      <c r="I37" s="1126"/>
      <c r="J37" s="5"/>
      <c r="K37" s="5"/>
    </row>
    <row r="38" spans="2:11" ht="15" thickBot="1" x14ac:dyDescent="0.4">
      <c r="B38" s="988"/>
      <c r="C38" s="89"/>
      <c r="D38" s="993"/>
      <c r="E38" s="994"/>
      <c r="F38" s="994"/>
      <c r="G38" s="994"/>
      <c r="H38" s="994"/>
      <c r="I38" s="995"/>
      <c r="J38" s="5"/>
      <c r="K38" s="5"/>
    </row>
    <row r="39" spans="2:11" ht="15" thickBot="1" x14ac:dyDescent="0.4">
      <c r="B39" s="988"/>
      <c r="C39" s="91"/>
      <c r="D39" s="526" t="s">
        <v>763</v>
      </c>
      <c r="E39" s="87">
        <v>2024</v>
      </c>
      <c r="F39" s="87">
        <v>2025</v>
      </c>
      <c r="G39" s="87">
        <v>2026</v>
      </c>
      <c r="H39" s="87">
        <v>2027</v>
      </c>
      <c r="I39" s="87" t="s">
        <v>764</v>
      </c>
      <c r="J39" s="5"/>
      <c r="K39" s="5"/>
    </row>
    <row r="40" spans="2:11" ht="36.5" thickBot="1" x14ac:dyDescent="0.4">
      <c r="B40" s="988"/>
      <c r="C40" s="91"/>
      <c r="D40" s="40" t="s">
        <v>1519</v>
      </c>
      <c r="E40" s="516">
        <v>14042</v>
      </c>
      <c r="F40" s="516"/>
      <c r="G40" s="516"/>
      <c r="H40" s="516"/>
      <c r="I40" s="517">
        <f>SUM(E40:H40)</f>
        <v>14042</v>
      </c>
      <c r="J40" s="5"/>
      <c r="K40" s="5"/>
    </row>
    <row r="41" spans="2:11" ht="24.5" thickBot="1" x14ac:dyDescent="0.4">
      <c r="B41" s="988"/>
      <c r="C41" s="91"/>
      <c r="D41" s="40" t="s">
        <v>1520</v>
      </c>
      <c r="E41" s="516">
        <v>506</v>
      </c>
      <c r="F41" s="516"/>
      <c r="G41" s="516"/>
      <c r="H41" s="516"/>
      <c r="I41" s="517">
        <f>SUM(E41:H41)</f>
        <v>506</v>
      </c>
      <c r="J41" s="5"/>
      <c r="K41" s="5"/>
    </row>
    <row r="42" spans="2:11" ht="36.5" thickBot="1" x14ac:dyDescent="0.4">
      <c r="B42" s="988"/>
      <c r="C42" s="91"/>
      <c r="D42" s="40" t="s">
        <v>1521</v>
      </c>
      <c r="E42" s="583">
        <f>+E40/E41</f>
        <v>27.750988142292488</v>
      </c>
      <c r="F42" s="583" t="e">
        <f>+F40/F41</f>
        <v>#DIV/0!</v>
      </c>
      <c r="G42" s="583" t="e">
        <f>+G40/G41</f>
        <v>#DIV/0!</v>
      </c>
      <c r="H42" s="583" t="e">
        <f>+H40/H41</f>
        <v>#DIV/0!</v>
      </c>
      <c r="I42" s="583">
        <f>+I40/I41</f>
        <v>27.750988142292488</v>
      </c>
      <c r="J42" s="5"/>
      <c r="K42" s="5"/>
    </row>
    <row r="43" spans="2:11" x14ac:dyDescent="0.35">
      <c r="B43" s="988"/>
      <c r="C43" s="89"/>
      <c r="D43" s="978"/>
      <c r="E43" s="979"/>
      <c r="F43" s="979"/>
      <c r="G43" s="979"/>
      <c r="H43" s="979"/>
      <c r="I43" s="980"/>
      <c r="J43" s="5"/>
      <c r="K43" s="5"/>
    </row>
    <row r="44" spans="2:11" x14ac:dyDescent="0.35">
      <c r="B44" s="988"/>
      <c r="C44" s="89"/>
      <c r="D44" s="1124" t="s">
        <v>1522</v>
      </c>
      <c r="E44" s="1125"/>
      <c r="F44" s="1125"/>
      <c r="G44" s="1125"/>
      <c r="H44" s="1125"/>
      <c r="I44" s="1126"/>
      <c r="J44" s="5"/>
      <c r="K44" s="5"/>
    </row>
    <row r="45" spans="2:11" ht="15" thickBot="1" x14ac:dyDescent="0.4">
      <c r="B45" s="988"/>
      <c r="C45" s="89"/>
      <c r="D45" s="993"/>
      <c r="E45" s="994"/>
      <c r="F45" s="994"/>
      <c r="G45" s="994"/>
      <c r="H45" s="994"/>
      <c r="I45" s="995"/>
      <c r="J45" s="5"/>
      <c r="K45" s="5"/>
    </row>
    <row r="46" spans="2:11" ht="15" thickBot="1" x14ac:dyDescent="0.4">
      <c r="B46" s="988"/>
      <c r="C46" s="91"/>
      <c r="D46" s="526" t="s">
        <v>763</v>
      </c>
      <c r="E46" s="87">
        <v>2024</v>
      </c>
      <c r="F46" s="87">
        <v>2025</v>
      </c>
      <c r="G46" s="87">
        <v>2026</v>
      </c>
      <c r="H46" s="87">
        <v>2027</v>
      </c>
      <c r="I46" s="87" t="s">
        <v>764</v>
      </c>
      <c r="J46" s="5"/>
      <c r="K46" s="5"/>
    </row>
    <row r="47" spans="2:11" ht="36.5" thickBot="1" x14ac:dyDescent="0.4">
      <c r="B47" s="988"/>
      <c r="C47" s="91"/>
      <c r="D47" s="40" t="s">
        <v>1523</v>
      </c>
      <c r="E47" s="516">
        <v>680</v>
      </c>
      <c r="F47" s="516"/>
      <c r="G47" s="516"/>
      <c r="H47" s="516"/>
      <c r="I47" s="517">
        <f>SUM(E47:H47)</f>
        <v>680</v>
      </c>
      <c r="J47" s="5"/>
      <c r="K47" s="5"/>
    </row>
    <row r="48" spans="2:11" ht="24.5" thickBot="1" x14ac:dyDescent="0.4">
      <c r="B48" s="988"/>
      <c r="C48" s="91"/>
      <c r="D48" s="40" t="s">
        <v>1524</v>
      </c>
      <c r="E48" s="516">
        <v>10</v>
      </c>
      <c r="F48" s="516"/>
      <c r="G48" s="516"/>
      <c r="H48" s="516"/>
      <c r="I48" s="517">
        <f>SUM(E48:H48)</f>
        <v>10</v>
      </c>
      <c r="J48" s="5"/>
      <c r="K48" s="5"/>
    </row>
    <row r="49" spans="2:11" ht="36.5" thickBot="1" x14ac:dyDescent="0.4">
      <c r="B49" s="989"/>
      <c r="C49" s="2"/>
      <c r="D49" s="40" t="s">
        <v>1525</v>
      </c>
      <c r="E49" s="583">
        <f>+E47/E48</f>
        <v>68</v>
      </c>
      <c r="F49" s="583" t="e">
        <f>+F47/F48</f>
        <v>#DIV/0!</v>
      </c>
      <c r="G49" s="583" t="e">
        <f>+G47/G48</f>
        <v>#DIV/0!</v>
      </c>
      <c r="H49" s="583" t="e">
        <f>+H47/H48</f>
        <v>#DIV/0!</v>
      </c>
      <c r="I49" s="583">
        <f>+I47/I48</f>
        <v>68</v>
      </c>
      <c r="J49" s="5"/>
      <c r="K49" s="5"/>
    </row>
    <row r="50" spans="2:11" ht="15" thickBot="1" x14ac:dyDescent="0.4">
      <c r="C50"/>
      <c r="I50"/>
    </row>
    <row r="51" spans="2:11" ht="24.5" thickBot="1" x14ac:dyDescent="0.4">
      <c r="C51"/>
      <c r="D51" s="299" t="s">
        <v>1526</v>
      </c>
      <c r="E51" s="299" t="s">
        <v>1527</v>
      </c>
      <c r="F51" s="299" t="s">
        <v>1528</v>
      </c>
      <c r="G51" s="299" t="s">
        <v>1529</v>
      </c>
      <c r="I51"/>
    </row>
    <row r="52" spans="2:11" ht="15" thickBot="1" x14ac:dyDescent="0.4">
      <c r="C52"/>
      <c r="D52" s="791" t="str">
        <f>+D16</f>
        <v>Licencias ambientales</v>
      </c>
      <c r="E52" s="141">
        <f>+E21</f>
        <v>89.6</v>
      </c>
      <c r="F52" s="844">
        <v>90</v>
      </c>
      <c r="G52" s="177">
        <f>IF(F52/E52&gt;1,1,F52/E52)</f>
        <v>1</v>
      </c>
      <c r="I52"/>
    </row>
    <row r="53" spans="2:11" ht="15" thickBot="1" x14ac:dyDescent="0.4">
      <c r="C53"/>
      <c r="D53" s="791" t="str">
        <f>+D23</f>
        <v>Concesiones de agua</v>
      </c>
      <c r="E53" s="141">
        <f>+E28</f>
        <v>86</v>
      </c>
      <c r="F53" s="844">
        <v>90</v>
      </c>
      <c r="G53" s="177">
        <f>IF(F53/E53&gt;1,1,F53/E53)</f>
        <v>1</v>
      </c>
      <c r="I53"/>
    </row>
    <row r="54" spans="2:11" ht="15" thickBot="1" x14ac:dyDescent="0.4">
      <c r="C54"/>
      <c r="D54" s="791" t="str">
        <f>+D30</f>
        <v>Permisos de vertimiento de agua</v>
      </c>
      <c r="E54" s="141">
        <f>+E35</f>
        <v>75</v>
      </c>
      <c r="F54" s="844">
        <v>68</v>
      </c>
      <c r="G54" s="177">
        <f>IF(F54/E54&gt;1,1,F54/E54)</f>
        <v>0.90666666666666662</v>
      </c>
      <c r="I54"/>
    </row>
    <row r="55" spans="2:11" ht="15" thickBot="1" x14ac:dyDescent="0.4">
      <c r="C55"/>
      <c r="D55" s="791" t="str">
        <f>+D37</f>
        <v>Permisos de aprovechamiento forestal</v>
      </c>
      <c r="E55" s="141">
        <f>+E42</f>
        <v>27.750988142292488</v>
      </c>
      <c r="F55" s="844">
        <v>60</v>
      </c>
      <c r="G55" s="177">
        <f>IF(F55/E55&gt;1,1,F55/E55)</f>
        <v>1</v>
      </c>
      <c r="I55"/>
    </row>
    <row r="56" spans="2:11" ht="15" thickBot="1" x14ac:dyDescent="0.4">
      <c r="C56"/>
      <c r="D56" s="52" t="str">
        <f>+D44</f>
        <v>Permisos de emisiones atmosféricas</v>
      </c>
      <c r="E56" s="141">
        <f>+E49</f>
        <v>68</v>
      </c>
      <c r="F56" s="844">
        <v>68</v>
      </c>
      <c r="G56" s="177">
        <f>IF(F56/E56&gt;1,1,F56/E56)</f>
        <v>1</v>
      </c>
      <c r="I56"/>
    </row>
    <row r="57" spans="2:11" ht="24.5" thickBot="1" x14ac:dyDescent="0.4">
      <c r="C57"/>
      <c r="D57" s="52" t="s">
        <v>1530</v>
      </c>
      <c r="E57" s="141">
        <f>AVERAGE(E52:E56)</f>
        <v>69.27019762845849</v>
      </c>
      <c r="F57" s="141">
        <f>AVERAGE(F52:F56)</f>
        <v>75.2</v>
      </c>
      <c r="G57" s="177">
        <f>AVERAGE(G52:G56)</f>
        <v>0.98133333333333328</v>
      </c>
      <c r="I57"/>
    </row>
    <row r="58" spans="2:11" x14ac:dyDescent="0.35">
      <c r="C58"/>
      <c r="I58"/>
    </row>
    <row r="59" spans="2:11" ht="15" thickBot="1" x14ac:dyDescent="0.4">
      <c r="C59"/>
      <c r="I59"/>
    </row>
    <row r="60" spans="2:11" ht="60" customHeight="1" thickBot="1" x14ac:dyDescent="0.4">
      <c r="B60" s="52" t="s">
        <v>671</v>
      </c>
      <c r="C60" s="194"/>
      <c r="D60" s="990" t="s">
        <v>1531</v>
      </c>
      <c r="E60" s="991"/>
      <c r="F60" s="991"/>
      <c r="G60" s="991"/>
      <c r="H60" s="991"/>
      <c r="I60" s="992"/>
      <c r="J60" s="5"/>
      <c r="K60" s="5"/>
    </row>
    <row r="61" spans="2:11" ht="36" customHeight="1" thickBot="1" x14ac:dyDescent="0.4">
      <c r="B61" s="47" t="s">
        <v>673</v>
      </c>
      <c r="C61" s="90"/>
      <c r="D61" s="990" t="s">
        <v>772</v>
      </c>
      <c r="E61" s="991"/>
      <c r="F61" s="991"/>
      <c r="G61" s="991"/>
      <c r="H61" s="991"/>
      <c r="I61" s="992"/>
      <c r="J61" s="5"/>
      <c r="K61" s="5"/>
    </row>
    <row r="62" spans="2:11" ht="15" thickBot="1" x14ac:dyDescent="0.4">
      <c r="B62" s="1"/>
      <c r="C62" s="73"/>
      <c r="D62" s="5"/>
      <c r="E62" s="5"/>
      <c r="F62" s="5"/>
      <c r="G62" s="5"/>
      <c r="H62" s="5"/>
      <c r="I62" s="84"/>
      <c r="J62" s="5"/>
      <c r="K62" s="5"/>
    </row>
    <row r="63" spans="2:11" ht="24" customHeight="1" thickBot="1" x14ac:dyDescent="0.4">
      <c r="B63" s="996" t="s">
        <v>675</v>
      </c>
      <c r="C63" s="997"/>
      <c r="D63" s="997"/>
      <c r="E63" s="998"/>
      <c r="F63" s="5"/>
      <c r="G63" s="5"/>
      <c r="H63" s="5"/>
      <c r="I63" s="84"/>
      <c r="J63" s="5"/>
      <c r="K63" s="5"/>
    </row>
    <row r="64" spans="2:11" ht="60.5" thickBot="1" x14ac:dyDescent="0.4">
      <c r="B64" s="987">
        <v>1</v>
      </c>
      <c r="C64" s="91"/>
      <c r="D64" s="48" t="s">
        <v>676</v>
      </c>
      <c r="E64" s="506" t="s">
        <v>520</v>
      </c>
      <c r="F64" s="5"/>
      <c r="G64" s="5"/>
      <c r="H64" s="5"/>
      <c r="I64" s="84"/>
      <c r="J64" s="5"/>
      <c r="K64" s="5"/>
    </row>
    <row r="65" spans="2:11" ht="120.5" thickBot="1" x14ac:dyDescent="0.4">
      <c r="B65" s="988"/>
      <c r="C65" s="91"/>
      <c r="D65" s="40" t="s">
        <v>525</v>
      </c>
      <c r="E65" s="506" t="s">
        <v>2445</v>
      </c>
      <c r="F65" s="5"/>
      <c r="G65" s="5"/>
      <c r="H65" s="5"/>
      <c r="I65" s="84"/>
      <c r="J65" s="5"/>
      <c r="K65" s="5"/>
    </row>
    <row r="66" spans="2:11" ht="168.5" thickBot="1" x14ac:dyDescent="0.4">
      <c r="B66" s="988"/>
      <c r="C66" s="91"/>
      <c r="D66" s="40" t="s">
        <v>677</v>
      </c>
      <c r="E66" s="506" t="s">
        <v>2446</v>
      </c>
      <c r="F66" s="5"/>
      <c r="G66" s="5"/>
      <c r="H66" s="5"/>
      <c r="I66" s="84"/>
      <c r="J66" s="5"/>
      <c r="K66" s="5"/>
    </row>
    <row r="67" spans="2:11" ht="120.5" thickBot="1" x14ac:dyDescent="0.4">
      <c r="B67" s="988"/>
      <c r="C67" s="91"/>
      <c r="D67" s="40" t="s">
        <v>527</v>
      </c>
      <c r="E67" s="506" t="s">
        <v>2447</v>
      </c>
      <c r="F67" s="5"/>
      <c r="G67" s="5"/>
      <c r="H67" s="5"/>
      <c r="I67" s="84"/>
      <c r="J67" s="5"/>
      <c r="K67" s="5"/>
    </row>
    <row r="68" spans="2:11" ht="145.5" thickBot="1" x14ac:dyDescent="0.4">
      <c r="B68" s="988"/>
      <c r="C68" s="91"/>
      <c r="D68" s="40" t="s">
        <v>529</v>
      </c>
      <c r="E68" s="507" t="s">
        <v>2448</v>
      </c>
      <c r="F68" s="5"/>
      <c r="G68" s="5"/>
      <c r="H68" s="5"/>
      <c r="I68" s="84"/>
      <c r="J68" s="5"/>
      <c r="K68" s="5"/>
    </row>
    <row r="69" spans="2:11" ht="60.5" thickBot="1" x14ac:dyDescent="0.4">
      <c r="B69" s="988"/>
      <c r="C69" s="91"/>
      <c r="D69" s="40" t="s">
        <v>531</v>
      </c>
      <c r="E69" s="586" t="s">
        <v>2449</v>
      </c>
      <c r="F69" s="5"/>
      <c r="G69" s="5"/>
      <c r="H69" s="5"/>
      <c r="I69" s="84"/>
      <c r="J69" s="5"/>
      <c r="K69" s="5"/>
    </row>
    <row r="70" spans="2:11" ht="24.5" thickBot="1" x14ac:dyDescent="0.4">
      <c r="B70" s="989"/>
      <c r="C70" s="2"/>
      <c r="D70" s="40" t="s">
        <v>678</v>
      </c>
      <c r="E70" s="506" t="s">
        <v>1984</v>
      </c>
      <c r="F70" s="5"/>
      <c r="G70" s="5"/>
      <c r="H70" s="5"/>
      <c r="I70" s="84"/>
      <c r="J70" s="5"/>
      <c r="K70" s="5"/>
    </row>
    <row r="71" spans="2:11" ht="15" thickBot="1" x14ac:dyDescent="0.4">
      <c r="B71" s="1"/>
      <c r="C71" s="73"/>
      <c r="D71" s="5"/>
      <c r="E71" s="5"/>
      <c r="F71" s="5"/>
      <c r="G71" s="5"/>
      <c r="H71" s="5"/>
      <c r="I71" s="84"/>
      <c r="J71" s="5"/>
      <c r="K71" s="5"/>
    </row>
    <row r="72" spans="2:11" ht="15" thickBot="1" x14ac:dyDescent="0.4">
      <c r="B72" s="996" t="s">
        <v>679</v>
      </c>
      <c r="C72" s="997"/>
      <c r="D72" s="997"/>
      <c r="E72" s="998"/>
      <c r="F72" s="5"/>
      <c r="G72" s="5"/>
      <c r="H72" s="5"/>
      <c r="I72" s="84"/>
      <c r="J72" s="5"/>
      <c r="K72" s="5"/>
    </row>
    <row r="73" spans="2:11" ht="15" thickBot="1" x14ac:dyDescent="0.4">
      <c r="B73" s="987">
        <v>1</v>
      </c>
      <c r="C73" s="91"/>
      <c r="D73" s="48" t="s">
        <v>676</v>
      </c>
      <c r="E73" s="123" t="s">
        <v>680</v>
      </c>
      <c r="F73" s="5"/>
      <c r="G73" s="5"/>
      <c r="H73" s="5"/>
      <c r="I73" s="84"/>
      <c r="J73" s="5"/>
      <c r="K73" s="5"/>
    </row>
    <row r="74" spans="2:11" ht="15" thickBot="1" x14ac:dyDescent="0.4">
      <c r="B74" s="988"/>
      <c r="C74" s="91"/>
      <c r="D74" s="40" t="s">
        <v>525</v>
      </c>
      <c r="E74" s="123" t="s">
        <v>773</v>
      </c>
      <c r="F74" s="5"/>
      <c r="G74" s="5"/>
      <c r="H74" s="5"/>
      <c r="I74" s="84"/>
      <c r="J74" s="5"/>
      <c r="K74" s="5"/>
    </row>
    <row r="75" spans="2:11" ht="15" thickBot="1" x14ac:dyDescent="0.4">
      <c r="B75" s="988"/>
      <c r="C75" s="91"/>
      <c r="D75" s="40" t="s">
        <v>677</v>
      </c>
      <c r="E75" s="161"/>
      <c r="F75" s="5"/>
      <c r="G75" s="5"/>
      <c r="H75" s="5"/>
      <c r="I75" s="84"/>
      <c r="J75" s="5"/>
      <c r="K75" s="5"/>
    </row>
    <row r="76" spans="2:11" ht="15" thickBot="1" x14ac:dyDescent="0.4">
      <c r="B76" s="988"/>
      <c r="C76" s="91"/>
      <c r="D76" s="40" t="s">
        <v>527</v>
      </c>
      <c r="E76" s="161"/>
      <c r="F76" s="5"/>
      <c r="G76" s="5"/>
      <c r="H76" s="5"/>
      <c r="I76" s="84"/>
      <c r="J76" s="5"/>
      <c r="K76" s="5"/>
    </row>
    <row r="77" spans="2:11" ht="15" thickBot="1" x14ac:dyDescent="0.4">
      <c r="B77" s="988"/>
      <c r="C77" s="91"/>
      <c r="D77" s="40" t="s">
        <v>529</v>
      </c>
      <c r="E77" s="161"/>
      <c r="F77" s="5"/>
      <c r="G77" s="5"/>
      <c r="H77" s="5"/>
      <c r="I77" s="84"/>
      <c r="J77" s="5"/>
      <c r="K77" s="5"/>
    </row>
    <row r="78" spans="2:11" ht="15" thickBot="1" x14ac:dyDescent="0.4">
      <c r="B78" s="988"/>
      <c r="C78" s="91"/>
      <c r="D78" s="40" t="s">
        <v>531</v>
      </c>
      <c r="E78" s="161"/>
      <c r="F78" s="5"/>
      <c r="G78" s="5"/>
      <c r="H78" s="5"/>
      <c r="I78" s="84"/>
      <c r="J78" s="5"/>
      <c r="K78" s="5"/>
    </row>
    <row r="79" spans="2:11" ht="15" thickBot="1" x14ac:dyDescent="0.4">
      <c r="B79" s="989"/>
      <c r="C79" s="2"/>
      <c r="D79" s="40" t="s">
        <v>678</v>
      </c>
      <c r="E79" s="161"/>
      <c r="F79" s="5"/>
      <c r="G79" s="5"/>
      <c r="H79" s="5"/>
      <c r="I79" s="84"/>
      <c r="J79" s="5"/>
      <c r="K79" s="5"/>
    </row>
    <row r="80" spans="2:11" ht="15" thickBot="1" x14ac:dyDescent="0.4">
      <c r="B80" s="1"/>
      <c r="C80" s="73"/>
      <c r="D80" s="5"/>
      <c r="E80" s="5"/>
      <c r="F80" s="5"/>
      <c r="G80" s="5"/>
      <c r="H80" s="5"/>
      <c r="I80" s="84"/>
      <c r="J80" s="5"/>
      <c r="K80" s="5"/>
    </row>
    <row r="81" spans="2:11" ht="15" customHeight="1" thickBot="1" x14ac:dyDescent="0.4">
      <c r="B81" s="116" t="s">
        <v>682</v>
      </c>
      <c r="C81" s="117"/>
      <c r="D81" s="117"/>
      <c r="E81" s="118"/>
      <c r="G81" s="5"/>
      <c r="H81" s="5"/>
      <c r="I81" s="84"/>
      <c r="J81" s="5"/>
      <c r="K81" s="5"/>
    </row>
    <row r="82" spans="2:11" ht="24.5" thickBot="1" x14ac:dyDescent="0.4">
      <c r="B82" s="47" t="s">
        <v>683</v>
      </c>
      <c r="C82" s="40" t="s">
        <v>684</v>
      </c>
      <c r="D82" s="40" t="s">
        <v>685</v>
      </c>
      <c r="E82" s="40" t="s">
        <v>686</v>
      </c>
      <c r="F82" s="5"/>
      <c r="G82" s="5"/>
      <c r="H82" s="5"/>
      <c r="I82" s="84"/>
      <c r="J82" s="5"/>
    </row>
    <row r="83" spans="2:11" ht="60.5" thickBot="1" x14ac:dyDescent="0.4">
      <c r="B83" s="49">
        <v>42401</v>
      </c>
      <c r="C83" s="40">
        <v>0.01</v>
      </c>
      <c r="D83" s="50" t="s">
        <v>1532</v>
      </c>
      <c r="E83" s="40"/>
      <c r="F83" s="5"/>
      <c r="G83" s="5"/>
      <c r="H83" s="5"/>
      <c r="I83" s="84"/>
      <c r="J83" s="5"/>
    </row>
    <row r="84" spans="2:11" ht="15" thickBot="1" x14ac:dyDescent="0.4">
      <c r="B84" s="1"/>
      <c r="C84" s="73"/>
      <c r="D84" s="5"/>
      <c r="E84" s="5"/>
      <c r="F84" s="5"/>
      <c r="G84" s="5"/>
      <c r="H84" s="5"/>
      <c r="I84" s="84"/>
      <c r="J84" s="5"/>
      <c r="K84" s="5"/>
    </row>
    <row r="85" spans="2:11" ht="15" thickBot="1" x14ac:dyDescent="0.4">
      <c r="B85" s="126" t="s">
        <v>593</v>
      </c>
      <c r="C85" s="93"/>
      <c r="D85" s="5"/>
      <c r="E85" s="5"/>
      <c r="F85" s="5"/>
      <c r="G85" s="5"/>
      <c r="H85" s="5"/>
      <c r="I85" s="84"/>
      <c r="J85" s="5"/>
      <c r="K85" s="5"/>
    </row>
    <row r="86" spans="2:11" x14ac:dyDescent="0.35">
      <c r="B86" s="1159"/>
      <c r="C86" s="1160"/>
      <c r="D86" s="1161"/>
      <c r="E86" s="5"/>
      <c r="F86" s="5"/>
      <c r="G86" s="5"/>
      <c r="H86" s="5"/>
      <c r="I86" s="84"/>
      <c r="J86" s="5"/>
      <c r="K86" s="5"/>
    </row>
    <row r="87" spans="2:11" ht="15" thickBot="1" x14ac:dyDescent="0.4">
      <c r="B87" s="1162"/>
      <c r="C87" s="1163"/>
      <c r="D87" s="1164"/>
      <c r="E87" s="5"/>
      <c r="F87" s="5"/>
      <c r="G87" s="5"/>
      <c r="H87" s="5"/>
      <c r="I87" s="84"/>
      <c r="J87" s="5"/>
      <c r="K87" s="5"/>
    </row>
    <row r="88" spans="2:11" ht="15" thickBot="1" x14ac:dyDescent="0.4">
      <c r="B88" s="5"/>
      <c r="D88" s="5"/>
      <c r="E88" s="5"/>
      <c r="F88" s="5"/>
      <c r="G88" s="5"/>
      <c r="H88" s="5"/>
      <c r="I88" s="84"/>
      <c r="J88" s="5"/>
      <c r="K88" s="5"/>
    </row>
    <row r="89" spans="2:11" ht="24.5" thickBot="1" x14ac:dyDescent="0.4">
      <c r="B89" s="51" t="s">
        <v>688</v>
      </c>
      <c r="C89" s="94"/>
      <c r="D89" s="5"/>
      <c r="E89" s="5"/>
      <c r="F89" s="5"/>
      <c r="G89" s="5"/>
      <c r="H89" s="5"/>
      <c r="I89" s="84"/>
      <c r="J89" s="5"/>
      <c r="K89" s="5"/>
    </row>
    <row r="90" spans="2:11" ht="15" thickBot="1" x14ac:dyDescent="0.4">
      <c r="B90" s="1"/>
      <c r="C90" s="73"/>
      <c r="D90" s="5"/>
      <c r="E90" s="5"/>
      <c r="F90" s="5"/>
      <c r="G90" s="5"/>
      <c r="H90" s="5"/>
      <c r="I90" s="84"/>
      <c r="J90" s="5"/>
      <c r="K90" s="5"/>
    </row>
    <row r="91" spans="2:11" ht="108" x14ac:dyDescent="0.35">
      <c r="B91" s="987" t="s">
        <v>689</v>
      </c>
      <c r="C91" s="102"/>
      <c r="D91" s="63" t="s">
        <v>1533</v>
      </c>
      <c r="E91" s="5"/>
      <c r="F91" s="5"/>
      <c r="G91" s="5"/>
      <c r="H91" s="5"/>
      <c r="I91" s="84"/>
      <c r="J91" s="5"/>
      <c r="K91" s="5"/>
    </row>
    <row r="92" spans="2:11" ht="96.5" thickBot="1" x14ac:dyDescent="0.4">
      <c r="B92" s="989"/>
      <c r="C92" s="2"/>
      <c r="D92" s="40" t="s">
        <v>1534</v>
      </c>
      <c r="E92" s="5"/>
      <c r="F92" s="5"/>
      <c r="G92" s="5"/>
      <c r="H92" s="5"/>
      <c r="I92" s="84"/>
      <c r="J92" s="5"/>
      <c r="K92" s="5"/>
    </row>
    <row r="93" spans="2:11" x14ac:dyDescent="0.35">
      <c r="B93" s="987" t="s">
        <v>691</v>
      </c>
      <c r="C93" s="91"/>
      <c r="D93" s="53" t="s">
        <v>692</v>
      </c>
      <c r="E93" s="5"/>
      <c r="F93" s="5"/>
      <c r="G93" s="5"/>
      <c r="H93" s="5"/>
      <c r="I93" s="84"/>
      <c r="J93" s="5"/>
      <c r="K93" s="5"/>
    </row>
    <row r="94" spans="2:11" ht="84" x14ac:dyDescent="0.35">
      <c r="B94" s="988"/>
      <c r="C94" s="91"/>
      <c r="D94" s="46" t="s">
        <v>1535</v>
      </c>
      <c r="E94" s="5"/>
      <c r="F94" s="5"/>
      <c r="G94" s="5"/>
      <c r="H94" s="5"/>
      <c r="I94" s="84"/>
      <c r="J94" s="5"/>
      <c r="K94" s="5"/>
    </row>
    <row r="95" spans="2:11" x14ac:dyDescent="0.35">
      <c r="B95" s="988"/>
      <c r="C95" s="91"/>
      <c r="D95" s="53" t="s">
        <v>777</v>
      </c>
      <c r="E95" s="5"/>
      <c r="F95" s="5"/>
      <c r="G95" s="5"/>
      <c r="H95" s="5"/>
      <c r="I95" s="84"/>
      <c r="J95" s="5"/>
      <c r="K95" s="5"/>
    </row>
    <row r="96" spans="2:11" x14ac:dyDescent="0.35">
      <c r="B96" s="988"/>
      <c r="C96" s="91"/>
      <c r="D96" s="46" t="s">
        <v>696</v>
      </c>
      <c r="E96" s="5"/>
      <c r="F96" s="5"/>
      <c r="G96" s="5"/>
      <c r="H96" s="5"/>
      <c r="I96" s="84"/>
      <c r="J96" s="5"/>
      <c r="K96" s="5"/>
    </row>
    <row r="97" spans="2:11" x14ac:dyDescent="0.35">
      <c r="B97" s="988"/>
      <c r="C97" s="91"/>
      <c r="D97" s="46" t="s">
        <v>697</v>
      </c>
      <c r="E97" s="5"/>
      <c r="F97" s="5"/>
      <c r="G97" s="5"/>
      <c r="H97" s="5"/>
      <c r="I97" s="84"/>
      <c r="J97" s="5"/>
      <c r="K97" s="5"/>
    </row>
    <row r="98" spans="2:11" x14ac:dyDescent="0.35">
      <c r="B98" s="988"/>
      <c r="C98" s="91"/>
      <c r="D98" s="46" t="s">
        <v>1536</v>
      </c>
      <c r="E98" s="5"/>
      <c r="F98" s="5"/>
      <c r="G98" s="5"/>
      <c r="H98" s="5"/>
      <c r="I98" s="84"/>
      <c r="J98" s="5"/>
      <c r="K98" s="5"/>
    </row>
    <row r="99" spans="2:11" x14ac:dyDescent="0.35">
      <c r="B99" s="988"/>
      <c r="C99" s="91"/>
      <c r="D99" s="46" t="s">
        <v>1537</v>
      </c>
      <c r="E99" s="5"/>
      <c r="F99" s="5"/>
      <c r="G99" s="5"/>
      <c r="H99" s="5"/>
      <c r="I99" s="84"/>
      <c r="J99" s="5"/>
      <c r="K99" s="5"/>
    </row>
    <row r="100" spans="2:11" ht="24" x14ac:dyDescent="0.35">
      <c r="B100" s="988"/>
      <c r="C100" s="91"/>
      <c r="D100" s="46" t="s">
        <v>1538</v>
      </c>
      <c r="E100" s="5"/>
      <c r="F100" s="5"/>
      <c r="G100" s="5"/>
      <c r="H100" s="5"/>
      <c r="I100" s="84"/>
      <c r="J100" s="5"/>
      <c r="K100" s="5"/>
    </row>
    <row r="101" spans="2:11" ht="24" x14ac:dyDescent="0.35">
      <c r="B101" s="988"/>
      <c r="C101" s="91"/>
      <c r="D101" s="46" t="s">
        <v>1539</v>
      </c>
      <c r="E101" s="5"/>
      <c r="F101" s="5"/>
      <c r="G101" s="5"/>
      <c r="H101" s="5"/>
      <c r="I101" s="84"/>
      <c r="J101" s="5"/>
      <c r="K101" s="5"/>
    </row>
    <row r="102" spans="2:11" ht="48" x14ac:dyDescent="0.35">
      <c r="B102" s="988"/>
      <c r="C102" s="91"/>
      <c r="D102" s="46" t="s">
        <v>1540</v>
      </c>
      <c r="E102" s="5"/>
      <c r="F102" s="5"/>
      <c r="G102" s="5"/>
      <c r="H102" s="5"/>
      <c r="I102" s="84"/>
      <c r="J102" s="5"/>
      <c r="K102" s="5"/>
    </row>
    <row r="103" spans="2:11" ht="36.5" thickBot="1" x14ac:dyDescent="0.4">
      <c r="B103" s="989"/>
      <c r="C103" s="2"/>
      <c r="D103" s="40" t="s">
        <v>1541</v>
      </c>
      <c r="E103" s="5"/>
      <c r="F103" s="5"/>
      <c r="G103" s="5"/>
      <c r="H103" s="5"/>
      <c r="I103" s="84"/>
      <c r="J103" s="5"/>
      <c r="K103" s="5"/>
    </row>
    <row r="104" spans="2:11" ht="24.5" thickBot="1" x14ac:dyDescent="0.4">
      <c r="B104" s="47" t="s">
        <v>704</v>
      </c>
      <c r="C104" s="2"/>
      <c r="D104" s="40"/>
      <c r="E104" s="5"/>
      <c r="F104" s="5"/>
      <c r="G104" s="5"/>
      <c r="H104" s="5"/>
      <c r="I104" s="84"/>
      <c r="J104" s="5"/>
      <c r="K104" s="5"/>
    </row>
    <row r="105" spans="2:11" ht="204" x14ac:dyDescent="0.35">
      <c r="B105" s="987" t="s">
        <v>705</v>
      </c>
      <c r="C105" s="91"/>
      <c r="D105" s="46" t="s">
        <v>1542</v>
      </c>
      <c r="E105" s="5"/>
      <c r="F105" s="5"/>
      <c r="G105" s="5"/>
      <c r="H105" s="5"/>
      <c r="I105" s="84"/>
      <c r="J105" s="5"/>
      <c r="K105" s="5"/>
    </row>
    <row r="106" spans="2:11" ht="60" x14ac:dyDescent="0.35">
      <c r="B106" s="988"/>
      <c r="C106" s="91"/>
      <c r="D106" s="46" t="s">
        <v>1543</v>
      </c>
      <c r="E106" s="5"/>
      <c r="F106" s="5"/>
      <c r="G106" s="5"/>
      <c r="H106" s="5"/>
      <c r="I106" s="84"/>
      <c r="J106" s="5"/>
      <c r="K106" s="5"/>
    </row>
    <row r="107" spans="2:11" ht="60" x14ac:dyDescent="0.35">
      <c r="B107" s="988"/>
      <c r="C107" s="91"/>
      <c r="D107" s="46" t="s">
        <v>1544</v>
      </c>
      <c r="E107" s="5"/>
      <c r="F107" s="5"/>
      <c r="G107" s="5"/>
      <c r="H107" s="5"/>
      <c r="I107" s="84"/>
      <c r="J107" s="5"/>
      <c r="K107" s="5"/>
    </row>
    <row r="108" spans="2:11" ht="120" x14ac:dyDescent="0.35">
      <c r="B108" s="988"/>
      <c r="C108" s="91"/>
      <c r="D108" s="46" t="s">
        <v>1545</v>
      </c>
      <c r="E108" s="5"/>
      <c r="F108" s="5"/>
      <c r="G108" s="5"/>
      <c r="H108" s="5"/>
      <c r="I108" s="84"/>
      <c r="J108" s="5"/>
      <c r="K108" s="5"/>
    </row>
    <row r="109" spans="2:11" ht="132" x14ac:dyDescent="0.35">
      <c r="B109" s="988"/>
      <c r="C109" s="91"/>
      <c r="D109" s="46" t="s">
        <v>1546</v>
      </c>
      <c r="E109" s="5"/>
      <c r="F109" s="5"/>
      <c r="G109" s="5"/>
      <c r="H109" s="5"/>
      <c r="I109" s="84"/>
      <c r="J109" s="5"/>
      <c r="K109" s="5"/>
    </row>
    <row r="110" spans="2:11" ht="84" x14ac:dyDescent="0.35">
      <c r="B110" s="988"/>
      <c r="C110" s="91"/>
      <c r="D110" s="46" t="s">
        <v>1547</v>
      </c>
      <c r="E110" s="5"/>
      <c r="F110" s="5"/>
      <c r="G110" s="5"/>
      <c r="H110" s="5"/>
      <c r="I110" s="84"/>
      <c r="J110" s="5"/>
      <c r="K110" s="5"/>
    </row>
    <row r="111" spans="2:11" ht="48.5" thickBot="1" x14ac:dyDescent="0.4">
      <c r="B111" s="989"/>
      <c r="C111" s="2"/>
      <c r="D111" s="40" t="s">
        <v>1548</v>
      </c>
      <c r="E111" s="5"/>
      <c r="F111" s="5"/>
      <c r="G111" s="5"/>
      <c r="H111" s="5"/>
      <c r="I111" s="84"/>
      <c r="J111" s="5"/>
      <c r="K111" s="5"/>
    </row>
    <row r="112" spans="2:11" ht="36" x14ac:dyDescent="0.35">
      <c r="B112" s="987" t="s">
        <v>722</v>
      </c>
      <c r="C112" s="91"/>
      <c r="D112" s="53" t="s">
        <v>30</v>
      </c>
      <c r="E112" s="5"/>
      <c r="F112" s="5"/>
      <c r="G112" s="5"/>
      <c r="H112" s="5"/>
      <c r="I112" s="84"/>
      <c r="J112" s="5"/>
      <c r="K112" s="5"/>
    </row>
    <row r="113" spans="2:11" x14ac:dyDescent="0.35">
      <c r="B113" s="988"/>
      <c r="C113" s="91"/>
      <c r="D113" s="16"/>
      <c r="E113" s="5"/>
      <c r="F113" s="5"/>
      <c r="G113" s="5"/>
      <c r="H113" s="5"/>
      <c r="I113" s="84"/>
      <c r="J113" s="5"/>
      <c r="K113" s="5"/>
    </row>
    <row r="114" spans="2:11" x14ac:dyDescent="0.35">
      <c r="B114" s="988"/>
      <c r="C114" s="91"/>
      <c r="D114" s="46" t="s">
        <v>723</v>
      </c>
      <c r="E114" s="5"/>
      <c r="F114" s="5"/>
      <c r="G114" s="5"/>
      <c r="H114" s="5"/>
      <c r="I114" s="84"/>
      <c r="J114" s="5"/>
      <c r="K114" s="5"/>
    </row>
    <row r="115" spans="2:11" ht="24" x14ac:dyDescent="0.35">
      <c r="B115" s="988"/>
      <c r="C115" s="91"/>
      <c r="D115" s="46" t="s">
        <v>1549</v>
      </c>
      <c r="E115" s="5"/>
      <c r="F115" s="5"/>
      <c r="G115" s="5"/>
      <c r="H115" s="5"/>
      <c r="I115" s="84"/>
      <c r="J115" s="5"/>
      <c r="K115" s="5"/>
    </row>
    <row r="116" spans="2:11" ht="24" x14ac:dyDescent="0.35">
      <c r="B116" s="988"/>
      <c r="C116" s="91"/>
      <c r="D116" s="46" t="s">
        <v>1550</v>
      </c>
      <c r="E116" s="5"/>
      <c r="F116" s="5"/>
      <c r="G116" s="5"/>
      <c r="H116" s="5"/>
      <c r="I116" s="84"/>
      <c r="J116" s="5"/>
      <c r="K116" s="5"/>
    </row>
    <row r="117" spans="2:11" ht="48" x14ac:dyDescent="0.35">
      <c r="B117" s="988"/>
      <c r="C117" s="91"/>
      <c r="D117" s="46" t="s">
        <v>1551</v>
      </c>
      <c r="E117" s="5"/>
      <c r="F117" s="5"/>
      <c r="G117" s="5"/>
      <c r="H117" s="5"/>
      <c r="I117" s="84"/>
      <c r="J117" s="5"/>
      <c r="K117" s="5"/>
    </row>
    <row r="118" spans="2:11" ht="60" x14ac:dyDescent="0.35">
      <c r="B118" s="988"/>
      <c r="C118" s="91"/>
      <c r="D118" s="46" t="s">
        <v>1552</v>
      </c>
      <c r="E118" s="5"/>
      <c r="F118" s="5"/>
      <c r="G118" s="5"/>
      <c r="H118" s="5"/>
      <c r="I118" s="84"/>
      <c r="J118" s="5"/>
      <c r="K118" s="5"/>
    </row>
    <row r="119" spans="2:11" ht="60" x14ac:dyDescent="0.35">
      <c r="B119" s="988"/>
      <c r="C119" s="91"/>
      <c r="D119" s="58" t="s">
        <v>1553</v>
      </c>
      <c r="E119" s="5"/>
      <c r="F119" s="5"/>
      <c r="G119" s="5"/>
      <c r="H119" s="5"/>
      <c r="I119" s="84"/>
      <c r="J119" s="5"/>
      <c r="K119" s="5"/>
    </row>
    <row r="120" spans="2:11" ht="24" x14ac:dyDescent="0.35">
      <c r="B120" s="988"/>
      <c r="C120" s="91"/>
      <c r="D120" s="46" t="s">
        <v>1554</v>
      </c>
      <c r="E120" s="5"/>
      <c r="F120" s="5"/>
      <c r="G120" s="5"/>
      <c r="H120" s="5"/>
      <c r="I120" s="84"/>
      <c r="J120" s="5"/>
      <c r="K120" s="5"/>
    </row>
    <row r="121" spans="2:11" ht="24" x14ac:dyDescent="0.35">
      <c r="B121" s="988"/>
      <c r="C121" s="91"/>
      <c r="D121" s="46" t="s">
        <v>1555</v>
      </c>
      <c r="E121" s="5"/>
      <c r="F121" s="5"/>
      <c r="G121" s="5"/>
      <c r="H121" s="5"/>
      <c r="I121" s="84"/>
      <c r="J121" s="5"/>
      <c r="K121" s="5"/>
    </row>
    <row r="122" spans="2:11" ht="24" x14ac:dyDescent="0.35">
      <c r="B122" s="988"/>
      <c r="C122" s="91"/>
      <c r="D122" s="46" t="s">
        <v>1556</v>
      </c>
      <c r="E122" s="5"/>
      <c r="F122" s="5"/>
      <c r="G122" s="5"/>
      <c r="H122" s="5"/>
      <c r="I122" s="84"/>
      <c r="J122" s="5"/>
      <c r="K122" s="5"/>
    </row>
    <row r="123" spans="2:11" ht="24" x14ac:dyDescent="0.35">
      <c r="B123" s="988"/>
      <c r="C123" s="91"/>
      <c r="D123" s="46" t="s">
        <v>1557</v>
      </c>
      <c r="E123" s="5"/>
      <c r="F123" s="5"/>
      <c r="G123" s="5"/>
      <c r="H123" s="5"/>
      <c r="I123" s="84"/>
      <c r="J123" s="5"/>
      <c r="K123" s="5"/>
    </row>
    <row r="124" spans="2:11" ht="24.5" thickBot="1" x14ac:dyDescent="0.4">
      <c r="B124" s="989"/>
      <c r="C124" s="2"/>
      <c r="D124" s="40" t="s">
        <v>1558</v>
      </c>
      <c r="E124" s="5"/>
      <c r="F124" s="5"/>
      <c r="G124" s="5"/>
      <c r="H124" s="5"/>
      <c r="I124" s="84"/>
      <c r="J124" s="5"/>
      <c r="K124" s="5"/>
    </row>
    <row r="125" spans="2:11" x14ac:dyDescent="0.35">
      <c r="B125" s="5"/>
      <c r="D125" s="5"/>
      <c r="E125" s="5"/>
      <c r="F125" s="5"/>
      <c r="G125" s="5"/>
      <c r="H125" s="5"/>
      <c r="I125" s="84"/>
      <c r="J125" s="5"/>
      <c r="K125" s="5"/>
    </row>
    <row r="126" spans="2:11" x14ac:dyDescent="0.35">
      <c r="B126" s="5"/>
      <c r="D126" s="5"/>
      <c r="E126" s="5"/>
      <c r="F126" s="5"/>
      <c r="G126" s="5"/>
      <c r="H126" s="5"/>
      <c r="I126" s="84"/>
      <c r="J126" s="5"/>
      <c r="K126" s="5"/>
    </row>
    <row r="127" spans="2:11" x14ac:dyDescent="0.35">
      <c r="B127" s="5"/>
      <c r="D127" s="5"/>
      <c r="E127" s="5"/>
      <c r="F127" s="5"/>
      <c r="G127" s="5"/>
      <c r="H127" s="5"/>
      <c r="I127" s="84"/>
      <c r="J127" s="5"/>
      <c r="K127" s="5"/>
    </row>
    <row r="128" spans="2:11" x14ac:dyDescent="0.35">
      <c r="B128" s="5"/>
      <c r="D128" s="5"/>
      <c r="E128" s="5"/>
      <c r="F128" s="5"/>
      <c r="G128" s="5"/>
      <c r="H128" s="5"/>
      <c r="I128" s="84"/>
      <c r="J128" s="5"/>
      <c r="K128" s="5"/>
    </row>
    <row r="129" spans="2:11" x14ac:dyDescent="0.35">
      <c r="B129" s="5"/>
      <c r="D129" s="5"/>
      <c r="E129" s="5"/>
      <c r="F129" s="5"/>
      <c r="G129" s="5"/>
      <c r="H129" s="5"/>
      <c r="I129" s="84"/>
      <c r="J129" s="5"/>
      <c r="K129" s="5"/>
    </row>
    <row r="130" spans="2:11" x14ac:dyDescent="0.35">
      <c r="B130" s="5"/>
      <c r="D130" s="5"/>
      <c r="E130" s="5"/>
      <c r="F130" s="5"/>
      <c r="G130" s="5"/>
      <c r="H130" s="5"/>
      <c r="I130" s="84"/>
      <c r="J130" s="5"/>
      <c r="K130" s="5"/>
    </row>
    <row r="131" spans="2:11" x14ac:dyDescent="0.35">
      <c r="B131" s="5"/>
      <c r="D131" s="5"/>
      <c r="E131" s="5"/>
      <c r="F131" s="5"/>
      <c r="G131" s="5"/>
      <c r="H131" s="5"/>
      <c r="I131" s="84"/>
      <c r="J131" s="5"/>
      <c r="K131" s="5"/>
    </row>
    <row r="132" spans="2:11" x14ac:dyDescent="0.35">
      <c r="B132" s="5"/>
      <c r="D132" s="5"/>
      <c r="E132" s="5"/>
      <c r="F132" s="5"/>
      <c r="G132" s="5"/>
      <c r="H132" s="5"/>
      <c r="I132" s="84"/>
      <c r="J132" s="5"/>
      <c r="K132" s="5"/>
    </row>
    <row r="133" spans="2:11" x14ac:dyDescent="0.35">
      <c r="B133" s="5"/>
      <c r="D133" s="5"/>
      <c r="E133" s="5"/>
      <c r="F133" s="5"/>
      <c r="G133" s="5"/>
      <c r="H133" s="5"/>
      <c r="I133" s="84"/>
      <c r="J133" s="5"/>
      <c r="K133" s="5"/>
    </row>
    <row r="134" spans="2:11" x14ac:dyDescent="0.35">
      <c r="B134" s="5"/>
      <c r="D134" s="5"/>
      <c r="E134" s="5"/>
      <c r="F134" s="5"/>
      <c r="G134" s="5"/>
      <c r="H134" s="5"/>
      <c r="I134" s="84"/>
      <c r="J134" s="5"/>
      <c r="K134" s="5"/>
    </row>
    <row r="135" spans="2:11" x14ac:dyDescent="0.35">
      <c r="B135" s="5"/>
      <c r="D135" s="5"/>
      <c r="E135" s="5"/>
      <c r="F135" s="5"/>
      <c r="G135" s="5"/>
      <c r="H135" s="5"/>
      <c r="I135" s="84"/>
      <c r="J135" s="5"/>
      <c r="K135" s="5"/>
    </row>
    <row r="136" spans="2:11" x14ac:dyDescent="0.35">
      <c r="B136" s="5"/>
      <c r="D136" s="5"/>
      <c r="E136" s="5"/>
      <c r="F136" s="5"/>
      <c r="G136" s="5"/>
      <c r="H136" s="5"/>
      <c r="I136" s="84"/>
      <c r="J136" s="5"/>
      <c r="K136" s="5"/>
    </row>
    <row r="137" spans="2:11" x14ac:dyDescent="0.35">
      <c r="B137" s="5"/>
      <c r="D137" s="5"/>
      <c r="E137" s="5"/>
      <c r="F137" s="5"/>
      <c r="G137" s="5"/>
      <c r="H137" s="5"/>
      <c r="I137" s="84"/>
      <c r="J137" s="5"/>
      <c r="K137" s="5"/>
    </row>
    <row r="138" spans="2:11" x14ac:dyDescent="0.35">
      <c r="B138" s="5"/>
      <c r="D138" s="5"/>
      <c r="E138" s="5"/>
      <c r="F138" s="5"/>
      <c r="G138" s="5"/>
      <c r="H138" s="5"/>
      <c r="I138" s="84"/>
      <c r="J138" s="5"/>
      <c r="K138" s="5"/>
    </row>
    <row r="139" spans="2:11" x14ac:dyDescent="0.35">
      <c r="B139" s="5"/>
      <c r="D139" s="5"/>
      <c r="E139" s="5"/>
      <c r="F139" s="5"/>
      <c r="G139" s="5"/>
      <c r="H139" s="5"/>
      <c r="I139" s="84"/>
      <c r="J139" s="5"/>
      <c r="K139" s="5"/>
    </row>
    <row r="140" spans="2:11" x14ac:dyDescent="0.35">
      <c r="B140" s="5"/>
      <c r="D140" s="5"/>
      <c r="E140" s="5"/>
      <c r="F140" s="5"/>
      <c r="G140" s="5"/>
      <c r="H140" s="5"/>
      <c r="I140" s="84"/>
      <c r="J140" s="5"/>
      <c r="K140" s="5"/>
    </row>
    <row r="141" spans="2:11" x14ac:dyDescent="0.35">
      <c r="B141" s="5"/>
      <c r="D141" s="5"/>
      <c r="E141" s="5"/>
      <c r="F141" s="5"/>
      <c r="G141" s="5"/>
      <c r="H141" s="5"/>
      <c r="I141" s="84"/>
      <c r="J141" s="5"/>
      <c r="K141" s="5"/>
    </row>
    <row r="142" spans="2:11" x14ac:dyDescent="0.35">
      <c r="B142" s="5"/>
      <c r="D142" s="5"/>
      <c r="E142" s="5"/>
      <c r="F142" s="5"/>
      <c r="G142" s="5"/>
      <c r="H142" s="5"/>
      <c r="I142" s="84"/>
      <c r="J142" s="5"/>
      <c r="K142" s="5"/>
    </row>
    <row r="143" spans="2:11" x14ac:dyDescent="0.35">
      <c r="B143" s="5"/>
      <c r="D143" s="5"/>
      <c r="E143" s="5"/>
      <c r="F143" s="5"/>
      <c r="G143" s="5"/>
      <c r="H143" s="5"/>
      <c r="I143" s="84"/>
      <c r="J143" s="5"/>
      <c r="K143" s="5"/>
    </row>
    <row r="144" spans="2:11" x14ac:dyDescent="0.35">
      <c r="B144" s="5"/>
      <c r="D144" s="5"/>
      <c r="E144" s="5"/>
      <c r="F144" s="5"/>
      <c r="G144" s="5"/>
      <c r="H144" s="5"/>
      <c r="I144" s="84"/>
      <c r="J144" s="5"/>
      <c r="K144" s="5"/>
    </row>
    <row r="145" spans="2:11" x14ac:dyDescent="0.35">
      <c r="B145" s="5"/>
      <c r="D145" s="5"/>
      <c r="E145" s="5"/>
      <c r="F145" s="5"/>
      <c r="G145" s="5"/>
      <c r="H145" s="5"/>
      <c r="I145" s="84"/>
      <c r="J145" s="5"/>
      <c r="K145" s="5"/>
    </row>
    <row r="146" spans="2:11" x14ac:dyDescent="0.35">
      <c r="B146" s="5"/>
      <c r="D146" s="5"/>
      <c r="E146" s="5"/>
      <c r="F146" s="5"/>
      <c r="G146" s="5"/>
      <c r="H146" s="5"/>
      <c r="I146" s="84"/>
      <c r="J146" s="5"/>
      <c r="K146" s="5"/>
    </row>
    <row r="147" spans="2:11" x14ac:dyDescent="0.35">
      <c r="B147" s="5"/>
      <c r="D147" s="5"/>
      <c r="E147" s="5"/>
      <c r="F147" s="5"/>
      <c r="G147" s="5"/>
      <c r="H147" s="5"/>
      <c r="I147" s="84"/>
      <c r="J147" s="5"/>
      <c r="K147" s="5"/>
    </row>
    <row r="148" spans="2:11" x14ac:dyDescent="0.35">
      <c r="B148" s="5"/>
      <c r="D148" s="5"/>
      <c r="E148" s="5"/>
      <c r="F148" s="5"/>
      <c r="G148" s="5"/>
      <c r="H148" s="5"/>
      <c r="I148" s="84"/>
      <c r="J148" s="5"/>
      <c r="K148" s="5"/>
    </row>
    <row r="149" spans="2:11" x14ac:dyDescent="0.35">
      <c r="B149" s="5"/>
      <c r="D149" s="5"/>
      <c r="E149" s="5"/>
      <c r="F149" s="5"/>
      <c r="G149" s="5"/>
      <c r="H149" s="5"/>
      <c r="I149" s="84"/>
      <c r="J149" s="5"/>
      <c r="K149" s="5"/>
    </row>
    <row r="150" spans="2:11" x14ac:dyDescent="0.35">
      <c r="B150" s="5"/>
      <c r="D150" s="5"/>
      <c r="E150" s="5"/>
      <c r="F150" s="5"/>
      <c r="G150" s="5"/>
      <c r="H150" s="5"/>
      <c r="I150" s="84"/>
      <c r="J150" s="5"/>
      <c r="K150" s="5"/>
    </row>
    <row r="151" spans="2:11" x14ac:dyDescent="0.35">
      <c r="B151" s="5"/>
      <c r="D151" s="5"/>
      <c r="E151" s="5"/>
      <c r="F151" s="5"/>
      <c r="G151" s="5"/>
      <c r="H151" s="5"/>
      <c r="I151" s="84"/>
      <c r="J151" s="5"/>
      <c r="K151" s="5"/>
    </row>
    <row r="152" spans="2:11" x14ac:dyDescent="0.35">
      <c r="B152" s="5"/>
      <c r="D152" s="5"/>
      <c r="E152" s="5"/>
      <c r="F152" s="5"/>
      <c r="G152" s="5"/>
      <c r="H152" s="5"/>
      <c r="I152" s="84"/>
      <c r="J152" s="5"/>
      <c r="K152" s="5"/>
    </row>
    <row r="153" spans="2:11" x14ac:dyDescent="0.35">
      <c r="B153" s="5"/>
      <c r="D153" s="5"/>
      <c r="E153" s="5"/>
      <c r="F153" s="5"/>
      <c r="G153" s="5"/>
      <c r="H153" s="5"/>
      <c r="I153" s="84"/>
      <c r="J153" s="5"/>
      <c r="K153" s="5"/>
    </row>
    <row r="154" spans="2:11" x14ac:dyDescent="0.35">
      <c r="B154" s="5"/>
      <c r="D154" s="5"/>
      <c r="E154" s="5"/>
      <c r="F154" s="5"/>
      <c r="G154" s="5"/>
      <c r="H154" s="5"/>
      <c r="I154" s="84"/>
      <c r="J154" s="5"/>
      <c r="K154" s="5"/>
    </row>
    <row r="155" spans="2:11" x14ac:dyDescent="0.35">
      <c r="B155" s="5"/>
      <c r="D155" s="5"/>
      <c r="E155" s="5"/>
      <c r="F155" s="5"/>
      <c r="G155" s="5"/>
      <c r="H155" s="5"/>
      <c r="I155" s="84"/>
      <c r="J155" s="5"/>
      <c r="K155" s="5"/>
    </row>
    <row r="156" spans="2:11" x14ac:dyDescent="0.35">
      <c r="B156" s="5"/>
      <c r="D156" s="5"/>
      <c r="E156" s="5"/>
      <c r="F156" s="5"/>
      <c r="G156" s="5"/>
      <c r="H156" s="5"/>
      <c r="I156" s="84"/>
      <c r="J156" s="5"/>
      <c r="K156" s="5"/>
    </row>
    <row r="157" spans="2:11" x14ac:dyDescent="0.35">
      <c r="B157" s="5"/>
      <c r="D157" s="5"/>
      <c r="E157" s="5"/>
      <c r="F157" s="5"/>
      <c r="G157" s="5"/>
      <c r="H157" s="5"/>
      <c r="I157" s="84"/>
      <c r="J157" s="5"/>
      <c r="K157" s="5"/>
    </row>
    <row r="158" spans="2:11" x14ac:dyDescent="0.35">
      <c r="B158" s="5"/>
      <c r="D158" s="5"/>
      <c r="E158" s="5"/>
      <c r="F158" s="5"/>
      <c r="G158" s="5"/>
      <c r="H158" s="5"/>
      <c r="I158" s="84"/>
      <c r="J158" s="5"/>
      <c r="K158" s="5"/>
    </row>
    <row r="159" spans="2:11" x14ac:dyDescent="0.35">
      <c r="B159" s="5"/>
      <c r="D159" s="5"/>
      <c r="E159" s="5"/>
      <c r="F159" s="5"/>
      <c r="G159" s="5"/>
      <c r="H159" s="5"/>
      <c r="I159" s="84"/>
      <c r="J159" s="5"/>
      <c r="K159" s="5"/>
    </row>
    <row r="160" spans="2:11" x14ac:dyDescent="0.35">
      <c r="B160" s="5"/>
      <c r="D160" s="5"/>
      <c r="E160" s="5"/>
      <c r="F160" s="5"/>
      <c r="G160" s="5"/>
      <c r="H160" s="5"/>
      <c r="I160" s="84"/>
      <c r="J160" s="5"/>
      <c r="K160" s="5"/>
    </row>
    <row r="161" spans="2:11" x14ac:dyDescent="0.35">
      <c r="B161" s="5"/>
      <c r="D161" s="5"/>
      <c r="E161" s="5"/>
      <c r="F161" s="5"/>
      <c r="G161" s="5"/>
      <c r="H161" s="5"/>
      <c r="I161" s="84"/>
      <c r="J161" s="5"/>
      <c r="K161" s="5"/>
    </row>
    <row r="162" spans="2:11" x14ac:dyDescent="0.35">
      <c r="B162" s="5"/>
      <c r="D162" s="5"/>
      <c r="E162" s="5"/>
      <c r="F162" s="5"/>
      <c r="G162" s="5"/>
      <c r="H162" s="5"/>
      <c r="I162" s="84"/>
      <c r="J162" s="5"/>
      <c r="K162" s="5"/>
    </row>
    <row r="163" spans="2:11" x14ac:dyDescent="0.35">
      <c r="B163" s="5"/>
      <c r="D163" s="5"/>
      <c r="E163" s="5"/>
      <c r="F163" s="5"/>
      <c r="G163" s="5"/>
      <c r="H163" s="5"/>
      <c r="I163" s="84"/>
      <c r="J163" s="5"/>
      <c r="K163" s="5"/>
    </row>
    <row r="164" spans="2:11" x14ac:dyDescent="0.35">
      <c r="B164" s="5"/>
      <c r="D164" s="5"/>
      <c r="E164" s="5"/>
      <c r="F164" s="5"/>
      <c r="G164" s="5"/>
      <c r="H164" s="5"/>
      <c r="I164" s="84"/>
      <c r="J164" s="5"/>
      <c r="K164" s="5"/>
    </row>
    <row r="165" spans="2:11" x14ac:dyDescent="0.35">
      <c r="B165" s="5"/>
      <c r="D165" s="5"/>
      <c r="E165" s="5"/>
      <c r="F165" s="5"/>
      <c r="G165" s="5"/>
      <c r="H165" s="5"/>
      <c r="I165" s="84"/>
      <c r="J165" s="5"/>
      <c r="K165" s="5"/>
    </row>
    <row r="166" spans="2:11" x14ac:dyDescent="0.35">
      <c r="B166" s="5"/>
      <c r="D166" s="5"/>
      <c r="E166" s="5"/>
      <c r="F166" s="5"/>
      <c r="G166" s="5"/>
      <c r="H166" s="5"/>
      <c r="I166" s="84"/>
      <c r="J166" s="5"/>
      <c r="K166" s="5"/>
    </row>
    <row r="167" spans="2:11" x14ac:dyDescent="0.35">
      <c r="B167" s="5"/>
      <c r="D167" s="5"/>
      <c r="E167" s="5"/>
      <c r="F167" s="5"/>
      <c r="G167" s="5"/>
      <c r="H167" s="5"/>
      <c r="I167" s="84"/>
      <c r="J167" s="5"/>
      <c r="K167" s="5"/>
    </row>
    <row r="168" spans="2:11" x14ac:dyDescent="0.35">
      <c r="B168" s="5"/>
      <c r="D168" s="5"/>
      <c r="E168" s="5"/>
      <c r="F168" s="5"/>
      <c r="G168" s="5"/>
      <c r="H168" s="5"/>
      <c r="I168" s="84"/>
      <c r="J168" s="5"/>
      <c r="K168" s="5"/>
    </row>
    <row r="169" spans="2:11" x14ac:dyDescent="0.35">
      <c r="B169" s="5"/>
      <c r="D169" s="5"/>
      <c r="E169" s="5"/>
      <c r="F169" s="5"/>
      <c r="G169" s="5"/>
      <c r="H169" s="5"/>
      <c r="I169" s="84"/>
      <c r="J169" s="5"/>
      <c r="K169" s="5"/>
    </row>
    <row r="170" spans="2:11" x14ac:dyDescent="0.35">
      <c r="B170" s="5"/>
      <c r="D170" s="5"/>
      <c r="E170" s="5"/>
      <c r="F170" s="5"/>
      <c r="G170" s="5"/>
      <c r="H170" s="5"/>
      <c r="I170" s="84"/>
      <c r="J170" s="5"/>
      <c r="K170" s="5"/>
    </row>
    <row r="171" spans="2:11" x14ac:dyDescent="0.35">
      <c r="B171" s="5"/>
      <c r="D171" s="5"/>
      <c r="E171" s="5"/>
      <c r="F171" s="5"/>
      <c r="G171" s="5"/>
      <c r="H171" s="5"/>
      <c r="I171" s="84"/>
      <c r="J171" s="5"/>
      <c r="K171" s="5"/>
    </row>
    <row r="172" spans="2:11" x14ac:dyDescent="0.35">
      <c r="B172" s="5"/>
      <c r="D172" s="5"/>
      <c r="E172" s="5"/>
      <c r="F172" s="5"/>
      <c r="G172" s="5"/>
      <c r="H172" s="5"/>
      <c r="I172" s="84"/>
      <c r="J172" s="5"/>
      <c r="K172" s="5"/>
    </row>
    <row r="173" spans="2:11" x14ac:dyDescent="0.35">
      <c r="B173" s="5"/>
      <c r="D173" s="5"/>
      <c r="E173" s="5"/>
      <c r="F173" s="5"/>
      <c r="G173" s="5"/>
      <c r="H173" s="5"/>
      <c r="I173" s="84"/>
      <c r="J173" s="5"/>
      <c r="K173" s="5"/>
    </row>
    <row r="174" spans="2:11" x14ac:dyDescent="0.35">
      <c r="B174" s="5"/>
      <c r="D174" s="5"/>
      <c r="E174" s="5"/>
      <c r="F174" s="5"/>
      <c r="G174" s="5"/>
      <c r="H174" s="5"/>
      <c r="I174" s="84"/>
      <c r="J174" s="5"/>
      <c r="K174" s="5"/>
    </row>
    <row r="175" spans="2:11" x14ac:dyDescent="0.35">
      <c r="B175" s="5"/>
      <c r="D175" s="5"/>
      <c r="E175" s="5"/>
      <c r="F175" s="5"/>
      <c r="G175" s="5"/>
      <c r="H175" s="5"/>
      <c r="I175" s="84"/>
      <c r="J175" s="5"/>
      <c r="K175" s="5"/>
    </row>
    <row r="176" spans="2:11" x14ac:dyDescent="0.35">
      <c r="B176" s="5"/>
      <c r="D176" s="5"/>
      <c r="E176" s="5"/>
      <c r="F176" s="5"/>
      <c r="G176" s="5"/>
      <c r="H176" s="5"/>
      <c r="I176" s="84"/>
      <c r="J176" s="5"/>
      <c r="K176" s="5"/>
    </row>
    <row r="177" spans="2:11" x14ac:dyDescent="0.35">
      <c r="B177" s="5"/>
      <c r="D177" s="5"/>
      <c r="E177" s="5"/>
      <c r="F177" s="5"/>
      <c r="G177" s="5"/>
      <c r="H177" s="5"/>
      <c r="I177" s="84"/>
      <c r="J177" s="5"/>
      <c r="K177" s="5"/>
    </row>
    <row r="178" spans="2:11" x14ac:dyDescent="0.35">
      <c r="B178" s="5"/>
      <c r="D178" s="5"/>
      <c r="E178" s="5"/>
      <c r="F178" s="5"/>
      <c r="G178" s="5"/>
      <c r="H178" s="5"/>
      <c r="I178" s="84"/>
      <c r="J178" s="5"/>
      <c r="K178" s="5"/>
    </row>
    <row r="179" spans="2:11" x14ac:dyDescent="0.35">
      <c r="B179" s="5"/>
      <c r="D179" s="5"/>
      <c r="E179" s="5"/>
      <c r="F179" s="5"/>
      <c r="G179" s="5"/>
      <c r="H179" s="5"/>
      <c r="I179" s="84"/>
      <c r="J179" s="5"/>
      <c r="K179" s="5"/>
    </row>
    <row r="180" spans="2:11" x14ac:dyDescent="0.35">
      <c r="B180" s="5"/>
      <c r="D180" s="5"/>
      <c r="E180" s="5"/>
      <c r="F180" s="5"/>
      <c r="G180" s="5"/>
      <c r="H180" s="5"/>
      <c r="I180" s="84"/>
      <c r="J180" s="5"/>
      <c r="K180" s="5"/>
    </row>
    <row r="181" spans="2:11" x14ac:dyDescent="0.35">
      <c r="B181" s="5"/>
      <c r="D181" s="5"/>
      <c r="E181" s="5"/>
      <c r="F181" s="5"/>
      <c r="G181" s="5"/>
      <c r="H181" s="5"/>
      <c r="I181" s="84"/>
      <c r="J181" s="5"/>
      <c r="K181" s="5"/>
    </row>
    <row r="182" spans="2:11" x14ac:dyDescent="0.35">
      <c r="B182" s="5"/>
      <c r="D182" s="5"/>
      <c r="E182" s="5"/>
      <c r="F182" s="5"/>
      <c r="G182" s="5"/>
      <c r="H182" s="5"/>
      <c r="I182" s="84"/>
      <c r="J182" s="5"/>
      <c r="K182" s="5"/>
    </row>
    <row r="183" spans="2:11" x14ac:dyDescent="0.35">
      <c r="B183" s="5"/>
      <c r="D183" s="5"/>
      <c r="E183" s="5"/>
      <c r="F183" s="5"/>
      <c r="G183" s="5"/>
      <c r="H183" s="5"/>
      <c r="I183" s="84"/>
      <c r="J183" s="5"/>
      <c r="K183" s="5"/>
    </row>
    <row r="184" spans="2:11" x14ac:dyDescent="0.35">
      <c r="B184" s="5"/>
      <c r="D184" s="5"/>
      <c r="E184" s="5"/>
      <c r="F184" s="5"/>
      <c r="G184" s="5"/>
      <c r="H184" s="5"/>
      <c r="I184" s="84"/>
      <c r="J184" s="5"/>
      <c r="K184" s="5"/>
    </row>
    <row r="185" spans="2:11" x14ac:dyDescent="0.35">
      <c r="B185" s="5"/>
      <c r="D185" s="5"/>
      <c r="E185" s="5"/>
      <c r="F185" s="5"/>
      <c r="G185" s="5"/>
      <c r="H185" s="5"/>
      <c r="I185" s="84"/>
      <c r="J185" s="5"/>
      <c r="K185" s="5"/>
    </row>
    <row r="186" spans="2:11" x14ac:dyDescent="0.35">
      <c r="B186" s="5"/>
      <c r="D186" s="5"/>
      <c r="E186" s="5"/>
      <c r="F186" s="5"/>
      <c r="G186" s="5"/>
      <c r="H186" s="5"/>
      <c r="I186" s="84"/>
      <c r="J186" s="5"/>
      <c r="K186" s="5"/>
    </row>
    <row r="187" spans="2:11" x14ac:dyDescent="0.35">
      <c r="B187" s="5"/>
      <c r="D187" s="5"/>
      <c r="E187" s="5"/>
      <c r="F187" s="5"/>
      <c r="G187" s="5"/>
      <c r="H187" s="5"/>
      <c r="I187" s="84"/>
      <c r="J187" s="5"/>
      <c r="K187" s="5"/>
    </row>
    <row r="188" spans="2:11" x14ac:dyDescent="0.35">
      <c r="B188" s="5"/>
      <c r="D188" s="5"/>
      <c r="E188" s="5"/>
      <c r="F188" s="5"/>
      <c r="G188" s="5"/>
      <c r="H188" s="5"/>
      <c r="I188" s="84"/>
      <c r="J188" s="5"/>
      <c r="K188" s="5"/>
    </row>
    <row r="189" spans="2:11" x14ac:dyDescent="0.35">
      <c r="B189" s="5"/>
      <c r="D189" s="5"/>
      <c r="E189" s="5"/>
      <c r="F189" s="5"/>
      <c r="G189" s="5"/>
      <c r="H189" s="5"/>
      <c r="I189" s="84"/>
      <c r="J189" s="5"/>
      <c r="K189" s="5"/>
    </row>
  </sheetData>
  <sheetProtection insertColumns="0" insertRows="0"/>
  <mergeCells count="37">
    <mergeCell ref="B10:D10"/>
    <mergeCell ref="F10:S10"/>
    <mergeCell ref="F11:S11"/>
    <mergeCell ref="E12:R12"/>
    <mergeCell ref="E13:R13"/>
    <mergeCell ref="D37:I37"/>
    <mergeCell ref="B91:B92"/>
    <mergeCell ref="B93:B103"/>
    <mergeCell ref="B105:B111"/>
    <mergeCell ref="B112:B124"/>
    <mergeCell ref="B15:B49"/>
    <mergeCell ref="D15:I15"/>
    <mergeCell ref="D16:I16"/>
    <mergeCell ref="D17:I17"/>
    <mergeCell ref="D22:I22"/>
    <mergeCell ref="D23:I23"/>
    <mergeCell ref="D24:I24"/>
    <mergeCell ref="D29:I29"/>
    <mergeCell ref="D30:I30"/>
    <mergeCell ref="D31:I31"/>
    <mergeCell ref="D36:I36"/>
    <mergeCell ref="D38:I38"/>
    <mergeCell ref="D43:I43"/>
    <mergeCell ref="D44:I44"/>
    <mergeCell ref="D45:I45"/>
    <mergeCell ref="D60:I60"/>
    <mergeCell ref="B86:D87"/>
    <mergeCell ref="D61:I61"/>
    <mergeCell ref="B63:E63"/>
    <mergeCell ref="B64:B70"/>
    <mergeCell ref="B72:E72"/>
    <mergeCell ref="B73:B79"/>
    <mergeCell ref="A1:P1"/>
    <mergeCell ref="A2:P2"/>
    <mergeCell ref="A3:P3"/>
    <mergeCell ref="A4:D4"/>
    <mergeCell ref="A5:P5"/>
  </mergeCells>
  <conditionalFormatting sqref="E12:R12">
    <cfRule type="expression" dxfId="37" priority="1">
      <formula>E11="SI SE REPORTA"</formula>
    </cfRule>
  </conditionalFormatting>
  <conditionalFormatting sqref="F10">
    <cfRule type="notContainsBlanks" dxfId="36" priority="5">
      <formula>LEN(TRIM(F10))&gt;0</formula>
    </cfRule>
  </conditionalFormatting>
  <conditionalFormatting sqref="F11:S11">
    <cfRule type="expression" dxfId="35" priority="3">
      <formula>E11="NO SE REPORTA"</formula>
    </cfRule>
    <cfRule type="expression" dxfId="34" priority="4">
      <formula>E10="NO APLICA"</formula>
    </cfRule>
  </conditionalFormatting>
  <dataValidations xWindow="979" yWindow="476" count="4">
    <dataValidation type="whole" operator="greaterThanOrEqual" allowBlank="1" showErrorMessage="1" errorTitle="ERROR" error="Escriba un número igual o mayor que 0" promptTitle="ERROR" prompt="Escriba un número igual o mayor que 0" sqref="E40:H41 E19:H20 E26:H27 E33:H34 E47:H48" xr:uid="{00000000-0002-0000-1B00-000000000000}">
      <formula1>0</formula1>
    </dataValidation>
    <dataValidation allowBlank="1" showInputMessage="1" showErrorMessage="1" sqref="E49:H49 E52:E57 G52:G57 F57 E21:H21 I26:I28 E28:H28 E35:I35 I33:I34 I40:I42 E42:H42 I47:I49" xr:uid="{00000000-0002-0000-1B00-000001000000}"/>
    <dataValidation type="list" allowBlank="1" showInputMessage="1" showErrorMessage="1" sqref="E11" xr:uid="{00000000-0002-0000-1B00-000002000000}">
      <formula1>REPORTE</formula1>
    </dataValidation>
    <dataValidation type="list" allowBlank="1" showInputMessage="1" showErrorMessage="1" sqref="E10" xr:uid="{00000000-0002-0000-1B00-000003000000}">
      <formula1>SI</formula1>
    </dataValidation>
  </dataValidations>
  <hyperlinks>
    <hyperlink ref="B9" location="'ANEXO 3'!A1" display="VOLVER AL INDICE" xr:uid="{00000000-0004-0000-1B00-000000000000}"/>
    <hyperlink ref="E68" r:id="rId1" display="jortiz@cam.gov.co" xr:uid="{00000000-0004-0000-1B00-000001000000}"/>
  </hyperlinks>
  <pageMargins left="0.25" right="0.25" top="0.75" bottom="0.75" header="0.3" footer="0.3"/>
  <pageSetup paperSize="178" orientation="landscape" horizontalDpi="1200" verticalDpi="1200"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2">
    <tabColor theme="2"/>
  </sheetPr>
  <dimension ref="A1:U197"/>
  <sheetViews>
    <sheetView topLeftCell="A133" workbookViewId="0">
      <selection activeCell="E129" sqref="E129:R133"/>
    </sheetView>
  </sheetViews>
  <sheetFormatPr baseColWidth="10" defaultColWidth="11.453125" defaultRowHeight="14.5" x14ac:dyDescent="0.35"/>
  <cols>
    <col min="1" max="1" width="1.81640625" customWidth="1"/>
    <col min="2" max="2" width="12.81640625" customWidth="1"/>
    <col min="3" max="3" width="5" style="84" bestFit="1" customWidth="1"/>
    <col min="4" max="4" width="34.81640625" customWidth="1"/>
    <col min="5" max="5" width="12.1796875" customWidth="1"/>
    <col min="9" max="9" width="11.54296875" style="130"/>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31</v>
      </c>
      <c r="B5" s="947"/>
      <c r="C5" s="947"/>
      <c r="D5" s="947"/>
      <c r="E5" s="947"/>
      <c r="F5" s="947"/>
      <c r="G5" s="947"/>
      <c r="H5" s="947"/>
      <c r="I5" s="947"/>
      <c r="J5" s="947"/>
      <c r="K5" s="947"/>
      <c r="L5" s="947"/>
      <c r="M5" s="947"/>
      <c r="N5" s="947"/>
      <c r="O5" s="947"/>
      <c r="P5" s="948"/>
    </row>
    <row r="6" spans="1:21" x14ac:dyDescent="0.35">
      <c r="B6" s="1" t="s">
        <v>626</v>
      </c>
      <c r="C6" s="73"/>
      <c r="D6" s="5"/>
      <c r="E6" s="71"/>
      <c r="F6" s="5" t="s">
        <v>627</v>
      </c>
      <c r="G6" s="5"/>
      <c r="H6" s="5"/>
      <c r="I6" s="84"/>
      <c r="J6" s="5"/>
      <c r="K6" s="5"/>
    </row>
    <row r="7" spans="1:21" ht="15" thickBot="1" x14ac:dyDescent="0.4">
      <c r="B7" s="72"/>
      <c r="C7" s="74"/>
      <c r="D7" s="5"/>
      <c r="E7" s="17"/>
      <c r="F7" s="5" t="s">
        <v>628</v>
      </c>
      <c r="G7" s="5"/>
      <c r="H7" s="5"/>
      <c r="I7" s="84"/>
      <c r="J7" s="5"/>
      <c r="K7" s="5"/>
    </row>
    <row r="8" spans="1:21" ht="15" thickBot="1" x14ac:dyDescent="0.4">
      <c r="B8" s="163" t="s">
        <v>629</v>
      </c>
      <c r="C8" s="200">
        <v>2024</v>
      </c>
      <c r="D8" s="204">
        <f>IF(E10="NO APLICA","NO APLICA",IF(E11="NO SE REPORTA","SIN INFORMACION",+G122))</f>
        <v>0.99764739229024935</v>
      </c>
      <c r="E8" s="201"/>
      <c r="F8" s="5" t="s">
        <v>630</v>
      </c>
      <c r="G8" s="5"/>
      <c r="H8" s="5"/>
      <c r="I8" s="84"/>
      <c r="J8" s="5"/>
      <c r="K8" s="5"/>
    </row>
    <row r="9" spans="1:21" x14ac:dyDescent="0.35">
      <c r="B9" s="335" t="s">
        <v>631</v>
      </c>
      <c r="C9" s="85"/>
      <c r="D9" s="5"/>
      <c r="E9" s="5"/>
      <c r="F9" s="5"/>
      <c r="G9" s="5"/>
      <c r="H9" s="5"/>
      <c r="I9" s="84"/>
      <c r="J9" s="5"/>
      <c r="K9" s="5"/>
    </row>
    <row r="10" spans="1:21" x14ac:dyDescent="0.35">
      <c r="B10" s="957" t="s">
        <v>632</v>
      </c>
      <c r="C10" s="957"/>
      <c r="D10" s="957"/>
      <c r="E10" s="338" t="s">
        <v>633</v>
      </c>
      <c r="F10" s="964"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65"/>
      <c r="H10" s="965"/>
      <c r="I10" s="965"/>
      <c r="J10" s="965"/>
      <c r="K10" s="965"/>
      <c r="L10" s="965"/>
      <c r="M10" s="965"/>
      <c r="N10" s="965"/>
      <c r="O10" s="965"/>
      <c r="P10" s="965"/>
      <c r="Q10" s="965"/>
      <c r="R10" s="965"/>
      <c r="S10" s="965"/>
      <c r="T10" s="5"/>
      <c r="U10" s="5"/>
    </row>
    <row r="11" spans="1:21" ht="14.5" customHeight="1" x14ac:dyDescent="0.35">
      <c r="B11" s="337"/>
      <c r="C11" s="85"/>
      <c r="D11" s="163" t="str">
        <f>IF(E10="SI APLICA","¿El indicador no se reporta por limitaciones de información disponible? ","")</f>
        <v xml:space="preserve">¿El indicador no se reporta por limitaciones de información disponible? </v>
      </c>
      <c r="E11" s="339" t="s">
        <v>634</v>
      </c>
      <c r="F11" s="958"/>
      <c r="G11" s="959"/>
      <c r="H11" s="959"/>
      <c r="I11" s="959"/>
      <c r="J11" s="959"/>
      <c r="K11" s="959"/>
      <c r="L11" s="959"/>
      <c r="M11" s="959"/>
      <c r="N11" s="959"/>
      <c r="O11" s="959"/>
      <c r="P11" s="959"/>
      <c r="Q11" s="959"/>
      <c r="R11" s="959"/>
      <c r="S11" s="959"/>
    </row>
    <row r="12" spans="1:21" ht="45.65" customHeight="1" x14ac:dyDescent="0.35">
      <c r="B12" s="335"/>
      <c r="C12" s="85"/>
      <c r="D12" s="163" t="str">
        <f>IF(E11="SI SE REPORTA","¿Qué programas o proyectos del Plan de Acción están asociados al indicador? ","")</f>
        <v xml:space="preserve">¿Qué programas o proyectos del Plan de Acción están asociados al indicador? </v>
      </c>
      <c r="E12" s="960" t="s">
        <v>2131</v>
      </c>
      <c r="F12" s="960"/>
      <c r="G12" s="960"/>
      <c r="H12" s="960"/>
      <c r="I12" s="960"/>
      <c r="J12" s="960"/>
      <c r="K12" s="960"/>
      <c r="L12" s="960"/>
      <c r="M12" s="960"/>
      <c r="N12" s="960"/>
      <c r="O12" s="960"/>
      <c r="P12" s="960"/>
      <c r="Q12" s="960"/>
      <c r="R12" s="960"/>
    </row>
    <row r="13" spans="1:21" ht="22" customHeight="1" x14ac:dyDescent="0.35">
      <c r="B13" s="335"/>
      <c r="C13" s="85"/>
      <c r="D13" s="163" t="s">
        <v>635</v>
      </c>
      <c r="E13" s="1174" t="s">
        <v>2433</v>
      </c>
      <c r="F13" s="1175"/>
      <c r="G13" s="1175"/>
      <c r="H13" s="1175"/>
      <c r="I13" s="1175"/>
      <c r="J13" s="1175"/>
      <c r="K13" s="1175"/>
      <c r="L13" s="1175"/>
      <c r="M13" s="1175"/>
      <c r="N13" s="1175"/>
      <c r="O13" s="1175"/>
      <c r="P13" s="1175"/>
      <c r="Q13" s="1175"/>
      <c r="R13" s="1176"/>
    </row>
    <row r="14" spans="1:21" ht="7" customHeight="1" thickBot="1" x14ac:dyDescent="0.4">
      <c r="B14" s="335"/>
      <c r="C14" s="85"/>
      <c r="D14" s="5"/>
      <c r="E14" s="5"/>
      <c r="F14" s="5"/>
      <c r="G14" s="5"/>
      <c r="H14" s="5"/>
      <c r="I14" s="84"/>
      <c r="J14" s="5"/>
      <c r="K14" s="5"/>
    </row>
    <row r="15" spans="1:21" x14ac:dyDescent="0.35">
      <c r="B15" s="987" t="s">
        <v>636</v>
      </c>
      <c r="C15" s="86"/>
      <c r="D15" s="978" t="s">
        <v>637</v>
      </c>
      <c r="E15" s="979"/>
      <c r="F15" s="979"/>
      <c r="G15" s="979"/>
      <c r="H15" s="979"/>
      <c r="I15" s="980"/>
      <c r="J15" s="5"/>
      <c r="K15" s="5"/>
    </row>
    <row r="16" spans="1:21" x14ac:dyDescent="0.35">
      <c r="B16" s="988"/>
      <c r="C16" s="89"/>
      <c r="D16" s="1124" t="s">
        <v>1559</v>
      </c>
      <c r="E16" s="1125"/>
      <c r="F16" s="1125"/>
      <c r="G16" s="1125"/>
      <c r="H16" s="1125"/>
      <c r="I16" s="1126"/>
      <c r="J16" s="5"/>
      <c r="K16" s="5"/>
    </row>
    <row r="17" spans="2:11" ht="15" thickBot="1" x14ac:dyDescent="0.4">
      <c r="B17" s="988"/>
      <c r="C17" s="89"/>
      <c r="D17" s="969"/>
      <c r="E17" s="970"/>
      <c r="F17" s="970"/>
      <c r="G17" s="970"/>
      <c r="H17" s="970"/>
      <c r="I17" s="971"/>
      <c r="J17" s="5"/>
      <c r="K17" s="5"/>
    </row>
    <row r="18" spans="2:11" ht="42.65" customHeight="1" thickBot="1" x14ac:dyDescent="0.4">
      <c r="B18" s="988"/>
      <c r="C18" s="91"/>
      <c r="D18" s="43" t="s">
        <v>2118</v>
      </c>
      <c r="E18" s="551">
        <v>104</v>
      </c>
      <c r="F18" s="5"/>
      <c r="G18" s="5"/>
      <c r="H18" s="5"/>
      <c r="I18" s="295"/>
      <c r="J18" s="5"/>
      <c r="K18" s="5"/>
    </row>
    <row r="19" spans="2:11" ht="36.5" thickBot="1" x14ac:dyDescent="0.4">
      <c r="B19" s="988"/>
      <c r="C19" s="91"/>
      <c r="D19" s="40" t="s">
        <v>1560</v>
      </c>
      <c r="E19" s="551">
        <v>104</v>
      </c>
      <c r="F19" s="5"/>
      <c r="G19" s="5"/>
      <c r="H19" s="5"/>
      <c r="I19" s="295"/>
      <c r="J19" s="5"/>
      <c r="K19" s="5"/>
    </row>
    <row r="20" spans="2:11" ht="15" thickBot="1" x14ac:dyDescent="0.4">
      <c r="B20" s="988"/>
      <c r="C20" s="89"/>
      <c r="D20" s="993"/>
      <c r="E20" s="994"/>
      <c r="F20" s="994"/>
      <c r="G20" s="994"/>
      <c r="H20" s="994"/>
      <c r="I20" s="995"/>
      <c r="J20" s="5"/>
      <c r="K20" s="5"/>
    </row>
    <row r="21" spans="2:11" ht="15" thickBot="1" x14ac:dyDescent="0.4">
      <c r="B21" s="988"/>
      <c r="C21" s="91"/>
      <c r="D21" s="526" t="s">
        <v>763</v>
      </c>
      <c r="E21" s="87">
        <v>2024</v>
      </c>
      <c r="F21" s="87">
        <v>2025</v>
      </c>
      <c r="G21" s="87">
        <v>2026</v>
      </c>
      <c r="H21" s="87">
        <v>2027</v>
      </c>
      <c r="I21" s="87" t="s">
        <v>764</v>
      </c>
      <c r="J21" s="5"/>
      <c r="K21" s="5"/>
    </row>
    <row r="22" spans="2:11" ht="24.5" thickBot="1" x14ac:dyDescent="0.4">
      <c r="B22" s="988"/>
      <c r="C22" s="91"/>
      <c r="D22" s="40" t="s">
        <v>1561</v>
      </c>
      <c r="E22" s="551">
        <v>104</v>
      </c>
      <c r="F22" s="142"/>
      <c r="G22" s="142"/>
      <c r="H22" s="142"/>
      <c r="I22" s="296">
        <f>SUM(E22:H22)</f>
        <v>104</v>
      </c>
      <c r="J22" s="5"/>
      <c r="K22" s="5"/>
    </row>
    <row r="23" spans="2:11" ht="24.5" thickBot="1" x14ac:dyDescent="0.4">
      <c r="B23" s="988"/>
      <c r="C23" s="91"/>
      <c r="D23" s="40" t="s">
        <v>1562</v>
      </c>
      <c r="E23" s="551">
        <v>104</v>
      </c>
      <c r="F23" s="142"/>
      <c r="G23" s="142"/>
      <c r="H23" s="142"/>
      <c r="I23" s="296">
        <f>SUM(E23:H23)</f>
        <v>104</v>
      </c>
      <c r="J23" s="5"/>
      <c r="K23" s="5"/>
    </row>
    <row r="24" spans="2:11" ht="24.5" thickBot="1" x14ac:dyDescent="0.4">
      <c r="B24" s="988"/>
      <c r="C24" s="91"/>
      <c r="D24" s="40" t="s">
        <v>1563</v>
      </c>
      <c r="E24" s="532">
        <f>+E23/E22</f>
        <v>1</v>
      </c>
      <c r="F24" s="532" t="e">
        <f>+F23/F22</f>
        <v>#DIV/0!</v>
      </c>
      <c r="G24" s="532" t="e">
        <f>+G23/G22</f>
        <v>#DIV/0!</v>
      </c>
      <c r="H24" s="532" t="e">
        <f>+H23/H22</f>
        <v>#DIV/0!</v>
      </c>
      <c r="I24" s="532">
        <f>+I23/I22</f>
        <v>1</v>
      </c>
      <c r="J24" s="5"/>
      <c r="K24" s="5"/>
    </row>
    <row r="25" spans="2:11" x14ac:dyDescent="0.35">
      <c r="B25" s="988"/>
      <c r="C25" s="89"/>
      <c r="D25" s="978" t="s">
        <v>1564</v>
      </c>
      <c r="E25" s="979"/>
      <c r="F25" s="979"/>
      <c r="G25" s="979"/>
      <c r="H25" s="979"/>
      <c r="I25" s="980"/>
      <c r="J25" s="5"/>
      <c r="K25" s="5"/>
    </row>
    <row r="26" spans="2:11" ht="15" thickBot="1" x14ac:dyDescent="0.4">
      <c r="B26" s="988"/>
      <c r="C26" s="89"/>
      <c r="D26" s="969"/>
      <c r="E26" s="970"/>
      <c r="F26" s="970"/>
      <c r="G26" s="970"/>
      <c r="H26" s="970"/>
      <c r="I26" s="971"/>
      <c r="J26" s="5"/>
      <c r="K26" s="5"/>
    </row>
    <row r="27" spans="2:11" ht="24" x14ac:dyDescent="0.35">
      <c r="B27" s="988"/>
      <c r="C27" s="91"/>
      <c r="D27" s="1053" t="s">
        <v>1565</v>
      </c>
      <c r="E27" s="1042" t="s">
        <v>1566</v>
      </c>
      <c r="F27" s="1042" t="s">
        <v>1567</v>
      </c>
      <c r="G27" s="1042" t="s">
        <v>1568</v>
      </c>
      <c r="H27" s="102" t="s">
        <v>1569</v>
      </c>
      <c r="I27" s="295"/>
      <c r="J27" s="5"/>
      <c r="K27" s="5"/>
    </row>
    <row r="28" spans="2:11" ht="15" thickBot="1" x14ac:dyDescent="0.4">
      <c r="B28" s="988"/>
      <c r="C28" s="91"/>
      <c r="D28" s="1054"/>
      <c r="E28" s="1043"/>
      <c r="F28" s="1043"/>
      <c r="G28" s="1043"/>
      <c r="H28" s="2" t="s">
        <v>1570</v>
      </c>
      <c r="I28" s="295"/>
      <c r="J28" s="5"/>
      <c r="K28" s="5"/>
    </row>
    <row r="29" spans="2:11" ht="15" thickBot="1" x14ac:dyDescent="0.4">
      <c r="B29" s="988"/>
      <c r="C29" s="91"/>
      <c r="D29" s="544" t="s">
        <v>2119</v>
      </c>
      <c r="E29" s="551">
        <v>87</v>
      </c>
      <c r="F29" s="551">
        <v>87</v>
      </c>
      <c r="G29" s="551">
        <v>87</v>
      </c>
      <c r="H29" s="551">
        <v>87</v>
      </c>
      <c r="I29" s="295"/>
      <c r="J29" s="5"/>
      <c r="K29" s="5"/>
    </row>
    <row r="30" spans="2:11" ht="15" thickBot="1" x14ac:dyDescent="0.4">
      <c r="B30" s="988"/>
      <c r="C30" s="91"/>
      <c r="D30" s="544" t="s">
        <v>2120</v>
      </c>
      <c r="E30" s="551">
        <v>1</v>
      </c>
      <c r="F30" s="551">
        <v>1</v>
      </c>
      <c r="G30" s="551">
        <v>1</v>
      </c>
      <c r="H30" s="551">
        <v>1</v>
      </c>
      <c r="I30" s="295"/>
      <c r="J30" s="5"/>
      <c r="K30" s="5"/>
    </row>
    <row r="31" spans="2:11" ht="15" thickBot="1" x14ac:dyDescent="0.4">
      <c r="B31" s="988"/>
      <c r="C31" s="91"/>
      <c r="D31" s="544" t="s">
        <v>2121</v>
      </c>
      <c r="E31" s="551">
        <v>1</v>
      </c>
      <c r="F31" s="551">
        <v>1</v>
      </c>
      <c r="G31" s="551">
        <v>1</v>
      </c>
      <c r="H31" s="551">
        <v>1</v>
      </c>
      <c r="I31" s="295"/>
      <c r="J31" s="5"/>
      <c r="K31" s="5"/>
    </row>
    <row r="32" spans="2:11" ht="15" thickBot="1" x14ac:dyDescent="0.4">
      <c r="B32" s="988"/>
      <c r="C32" s="91"/>
      <c r="D32" s="544" t="s">
        <v>2122</v>
      </c>
      <c r="E32" s="551">
        <v>3</v>
      </c>
      <c r="F32" s="551">
        <v>3</v>
      </c>
      <c r="G32" s="551">
        <v>3</v>
      </c>
      <c r="H32" s="551">
        <v>3</v>
      </c>
      <c r="I32" s="295"/>
      <c r="J32" s="5"/>
      <c r="K32" s="5"/>
    </row>
    <row r="33" spans="2:11" ht="15" thickBot="1" x14ac:dyDescent="0.4">
      <c r="B33" s="988"/>
      <c r="C33" s="91"/>
      <c r="D33" s="544" t="s">
        <v>2123</v>
      </c>
      <c r="E33" s="551">
        <v>10</v>
      </c>
      <c r="F33" s="551">
        <v>10</v>
      </c>
      <c r="G33" s="551">
        <v>10</v>
      </c>
      <c r="H33" s="551">
        <v>10</v>
      </c>
      <c r="I33" s="295"/>
      <c r="J33" s="5"/>
      <c r="K33" s="5"/>
    </row>
    <row r="34" spans="2:11" ht="15" thickBot="1" x14ac:dyDescent="0.4">
      <c r="B34" s="988"/>
      <c r="C34" s="91"/>
      <c r="D34" s="544" t="s">
        <v>2124</v>
      </c>
      <c r="E34" s="551">
        <v>2</v>
      </c>
      <c r="F34" s="551">
        <v>2</v>
      </c>
      <c r="G34" s="551">
        <v>2</v>
      </c>
      <c r="H34" s="551">
        <v>2</v>
      </c>
      <c r="I34" s="295"/>
      <c r="J34" s="5"/>
      <c r="K34" s="5"/>
    </row>
    <row r="35" spans="2:11" ht="15" thickBot="1" x14ac:dyDescent="0.4">
      <c r="B35" s="988"/>
      <c r="C35" s="91"/>
      <c r="D35" s="544"/>
      <c r="E35" s="551"/>
      <c r="F35" s="551"/>
      <c r="G35" s="551"/>
      <c r="H35" s="551"/>
      <c r="I35" s="295"/>
      <c r="J35" s="5"/>
      <c r="K35" s="5"/>
    </row>
    <row r="36" spans="2:11" ht="15" thickBot="1" x14ac:dyDescent="0.4">
      <c r="B36" s="988"/>
      <c r="C36" s="91"/>
      <c r="D36" s="544"/>
      <c r="E36" s="551"/>
      <c r="F36" s="551"/>
      <c r="G36" s="551"/>
      <c r="H36" s="551"/>
      <c r="I36" s="295"/>
      <c r="J36" s="5"/>
      <c r="K36" s="5"/>
    </row>
    <row r="37" spans="2:11" ht="15" thickBot="1" x14ac:dyDescent="0.4">
      <c r="B37" s="988"/>
      <c r="C37" s="91"/>
      <c r="D37" s="544"/>
      <c r="E37" s="551"/>
      <c r="F37" s="551"/>
      <c r="G37" s="551"/>
      <c r="H37" s="551"/>
      <c r="I37" s="295"/>
      <c r="J37" s="5"/>
      <c r="K37" s="5"/>
    </row>
    <row r="38" spans="2:11" ht="15" thickBot="1" x14ac:dyDescent="0.4">
      <c r="B38" s="988"/>
      <c r="C38" s="91"/>
      <c r="D38" s="544"/>
      <c r="E38" s="551"/>
      <c r="F38" s="551"/>
      <c r="G38" s="551"/>
      <c r="H38" s="551"/>
      <c r="I38" s="295"/>
      <c r="J38" s="5"/>
      <c r="K38" s="5"/>
    </row>
    <row r="39" spans="2:11" ht="15" thickBot="1" x14ac:dyDescent="0.4">
      <c r="B39" s="988"/>
      <c r="C39" s="91"/>
      <c r="D39" s="544"/>
      <c r="E39" s="551"/>
      <c r="F39" s="551"/>
      <c r="G39" s="551"/>
      <c r="H39" s="551"/>
      <c r="I39" s="295"/>
      <c r="J39" s="5"/>
      <c r="K39" s="5"/>
    </row>
    <row r="40" spans="2:11" ht="15" thickBot="1" x14ac:dyDescent="0.4">
      <c r="B40" s="988"/>
      <c r="C40" s="91"/>
      <c r="D40" s="544"/>
      <c r="E40" s="551"/>
      <c r="F40" s="551"/>
      <c r="G40" s="551"/>
      <c r="H40" s="551"/>
      <c r="I40" s="295"/>
      <c r="J40" s="5"/>
      <c r="K40" s="5"/>
    </row>
    <row r="41" spans="2:11" ht="15" thickBot="1" x14ac:dyDescent="0.4">
      <c r="B41" s="988"/>
      <c r="C41" s="91"/>
      <c r="D41" s="40" t="s">
        <v>764</v>
      </c>
      <c r="E41" s="552">
        <f>SUM(E29:E40)</f>
        <v>104</v>
      </c>
      <c r="F41" s="552">
        <f>SUM(F29:F40)</f>
        <v>104</v>
      </c>
      <c r="G41" s="552">
        <f>SUM(G29:G40)</f>
        <v>104</v>
      </c>
      <c r="H41" s="552">
        <f>SUM(H29:H40)</f>
        <v>104</v>
      </c>
      <c r="I41" s="295"/>
      <c r="J41" s="5"/>
      <c r="K41" s="5"/>
    </row>
    <row r="42" spans="2:11" x14ac:dyDescent="0.35">
      <c r="B42" s="988"/>
      <c r="C42" s="89"/>
      <c r="D42" s="969"/>
      <c r="E42" s="970"/>
      <c r="F42" s="970"/>
      <c r="G42" s="970"/>
      <c r="H42" s="970"/>
      <c r="I42" s="971"/>
      <c r="J42" s="5"/>
      <c r="K42" s="5"/>
    </row>
    <row r="43" spans="2:11" x14ac:dyDescent="0.35">
      <c r="B43" s="988"/>
      <c r="C43" s="89"/>
      <c r="D43" s="1124" t="s">
        <v>1571</v>
      </c>
      <c r="E43" s="1125"/>
      <c r="F43" s="1125"/>
      <c r="G43" s="1125"/>
      <c r="H43" s="1125"/>
      <c r="I43" s="1126"/>
      <c r="J43" s="5"/>
      <c r="K43" s="5"/>
    </row>
    <row r="44" spans="2:11" ht="15" thickBot="1" x14ac:dyDescent="0.4">
      <c r="B44" s="988"/>
      <c r="C44" s="89"/>
      <c r="D44" s="969"/>
      <c r="E44" s="970"/>
      <c r="F44" s="970"/>
      <c r="G44" s="970"/>
      <c r="H44" s="970"/>
      <c r="I44" s="971"/>
      <c r="J44" s="5"/>
      <c r="K44" s="5"/>
    </row>
    <row r="45" spans="2:11" ht="15" thickBot="1" x14ac:dyDescent="0.4">
      <c r="B45" s="988"/>
      <c r="C45" s="91"/>
      <c r="D45" s="526" t="s">
        <v>763</v>
      </c>
      <c r="E45" s="523" t="s">
        <v>1572</v>
      </c>
      <c r="F45" s="5"/>
      <c r="G45" s="5"/>
      <c r="H45" s="5"/>
      <c r="I45" s="295"/>
      <c r="J45" s="5"/>
      <c r="K45" s="5"/>
    </row>
    <row r="46" spans="2:11" ht="15" thickBot="1" x14ac:dyDescent="0.4">
      <c r="B46" s="988"/>
      <c r="C46" s="91"/>
      <c r="D46" s="40" t="s">
        <v>2127</v>
      </c>
      <c r="E46" s="551">
        <v>6347</v>
      </c>
      <c r="F46" s="5"/>
      <c r="G46" s="5"/>
      <c r="H46" s="5"/>
      <c r="I46" s="295"/>
      <c r="J46" s="5"/>
      <c r="K46" s="5"/>
    </row>
    <row r="47" spans="2:11" ht="24.5" thickBot="1" x14ac:dyDescent="0.4">
      <c r="B47" s="988"/>
      <c r="C47" s="91"/>
      <c r="D47" s="40" t="s">
        <v>2125</v>
      </c>
      <c r="E47" s="551">
        <v>7056</v>
      </c>
      <c r="F47" s="5"/>
      <c r="G47" s="5"/>
      <c r="H47" s="5"/>
      <c r="I47" s="295"/>
      <c r="J47" s="5"/>
      <c r="K47" s="5"/>
    </row>
    <row r="48" spans="2:11" ht="24.5" thickBot="1" x14ac:dyDescent="0.4">
      <c r="B48" s="988"/>
      <c r="C48" s="91"/>
      <c r="D48" s="40" t="s">
        <v>2126</v>
      </c>
      <c r="E48" s="551">
        <v>7056</v>
      </c>
      <c r="F48" s="5"/>
      <c r="G48" s="5"/>
      <c r="H48" s="5"/>
      <c r="I48" s="295"/>
      <c r="J48" s="5"/>
      <c r="K48" s="5"/>
    </row>
    <row r="49" spans="2:11" x14ac:dyDescent="0.35">
      <c r="B49" s="988"/>
      <c r="C49" s="89"/>
      <c r="D49" s="969"/>
      <c r="E49" s="970"/>
      <c r="F49" s="970"/>
      <c r="G49" s="970"/>
      <c r="H49" s="970"/>
      <c r="I49" s="971"/>
      <c r="J49" s="5"/>
      <c r="K49" s="5"/>
    </row>
    <row r="50" spans="2:11" x14ac:dyDescent="0.35">
      <c r="B50" s="988"/>
      <c r="C50" s="89"/>
      <c r="D50" s="969" t="s">
        <v>1573</v>
      </c>
      <c r="E50" s="970"/>
      <c r="F50" s="970"/>
      <c r="G50" s="970"/>
      <c r="H50" s="970"/>
      <c r="I50" s="971"/>
      <c r="J50" s="5"/>
      <c r="K50" s="5"/>
    </row>
    <row r="51" spans="2:11" ht="15" thickBot="1" x14ac:dyDescent="0.4">
      <c r="B51" s="988"/>
      <c r="C51" s="89"/>
      <c r="D51" s="993"/>
      <c r="E51" s="994"/>
      <c r="F51" s="994"/>
      <c r="G51" s="994"/>
      <c r="H51" s="994"/>
      <c r="I51" s="995"/>
      <c r="J51" s="5"/>
      <c r="K51" s="5"/>
    </row>
    <row r="52" spans="2:11" ht="15" thickBot="1" x14ac:dyDescent="0.4">
      <c r="B52" s="988"/>
      <c r="C52" s="91"/>
      <c r="D52" s="526" t="s">
        <v>763</v>
      </c>
      <c r="E52" s="87">
        <v>2024</v>
      </c>
      <c r="F52" s="87">
        <v>2025</v>
      </c>
      <c r="G52" s="87">
        <v>2026</v>
      </c>
      <c r="H52" s="87">
        <v>2027</v>
      </c>
      <c r="I52" s="87" t="s">
        <v>764</v>
      </c>
      <c r="J52" s="5"/>
      <c r="K52" s="5"/>
    </row>
    <row r="53" spans="2:11" ht="24.5" thickBot="1" x14ac:dyDescent="0.4">
      <c r="B53" s="988"/>
      <c r="C53" s="91"/>
      <c r="D53" s="40" t="s">
        <v>1574</v>
      </c>
      <c r="E53" s="587">
        <v>7056</v>
      </c>
      <c r="F53" s="551"/>
      <c r="G53" s="551"/>
      <c r="H53" s="551"/>
      <c r="I53" s="552">
        <f>SUM(E53:H53)</f>
        <v>7056</v>
      </c>
      <c r="J53" s="5"/>
      <c r="K53" s="5"/>
    </row>
    <row r="54" spans="2:11" ht="24.5" thickBot="1" x14ac:dyDescent="0.4">
      <c r="B54" s="988"/>
      <c r="C54" s="91"/>
      <c r="D54" s="40" t="s">
        <v>1575</v>
      </c>
      <c r="E54" s="587">
        <v>6973</v>
      </c>
      <c r="F54" s="551"/>
      <c r="G54" s="551"/>
      <c r="H54" s="551"/>
      <c r="I54" s="552">
        <f>SUM(E54:H54)</f>
        <v>6973</v>
      </c>
      <c r="J54" s="5"/>
      <c r="K54" s="5"/>
    </row>
    <row r="55" spans="2:11" ht="24.5" thickBot="1" x14ac:dyDescent="0.4">
      <c r="B55" s="988"/>
      <c r="C55" s="91"/>
      <c r="D55" s="40" t="s">
        <v>1576</v>
      </c>
      <c r="E55" s="532">
        <f>+E54/E53</f>
        <v>0.98823696145124718</v>
      </c>
      <c r="F55" s="532" t="e">
        <f>+F54/F53</f>
        <v>#DIV/0!</v>
      </c>
      <c r="G55" s="532" t="e">
        <f>+G54/G53</f>
        <v>#DIV/0!</v>
      </c>
      <c r="H55" s="532" t="e">
        <f>+H54/H53</f>
        <v>#DIV/0!</v>
      </c>
      <c r="I55" s="532">
        <f>+I54/I53</f>
        <v>0.98823696145124718</v>
      </c>
      <c r="J55" s="5"/>
      <c r="K55" s="5"/>
    </row>
    <row r="56" spans="2:11" x14ac:dyDescent="0.35">
      <c r="B56" s="988"/>
      <c r="C56" s="89"/>
      <c r="D56" s="978"/>
      <c r="E56" s="979"/>
      <c r="F56" s="979"/>
      <c r="G56" s="979"/>
      <c r="H56" s="979"/>
      <c r="I56" s="980"/>
      <c r="J56" s="5"/>
      <c r="K56" s="5"/>
    </row>
    <row r="57" spans="2:11" x14ac:dyDescent="0.35">
      <c r="B57" s="988"/>
      <c r="C57" s="89"/>
      <c r="D57" s="969" t="s">
        <v>1577</v>
      </c>
      <c r="E57" s="970"/>
      <c r="F57" s="970"/>
      <c r="G57" s="970"/>
      <c r="H57" s="970"/>
      <c r="I57" s="971"/>
      <c r="J57" s="5"/>
      <c r="K57" s="5"/>
    </row>
    <row r="58" spans="2:11" ht="15" thickBot="1" x14ac:dyDescent="0.4">
      <c r="B58" s="988"/>
      <c r="C58" s="89"/>
      <c r="D58" s="993"/>
      <c r="E58" s="994"/>
      <c r="F58" s="994"/>
      <c r="G58" s="994"/>
      <c r="H58" s="994"/>
      <c r="I58" s="995"/>
      <c r="J58" s="5"/>
      <c r="K58" s="5"/>
    </row>
    <row r="59" spans="2:11" ht="15" thickBot="1" x14ac:dyDescent="0.4">
      <c r="B59" s="988"/>
      <c r="C59" s="91"/>
      <c r="D59" s="526" t="s">
        <v>763</v>
      </c>
      <c r="E59" s="87">
        <v>2024</v>
      </c>
      <c r="F59" s="87">
        <v>2025</v>
      </c>
      <c r="G59" s="87">
        <v>2026</v>
      </c>
      <c r="H59" s="87">
        <v>2027</v>
      </c>
      <c r="I59" s="87" t="s">
        <v>764</v>
      </c>
      <c r="J59" s="5"/>
      <c r="K59" s="5"/>
    </row>
    <row r="60" spans="2:11" ht="24.5" thickBot="1" x14ac:dyDescent="0.4">
      <c r="B60" s="988"/>
      <c r="C60" s="91"/>
      <c r="D60" s="40" t="s">
        <v>1578</v>
      </c>
      <c r="E60" s="551">
        <v>69</v>
      </c>
      <c r="F60" s="551"/>
      <c r="G60" s="551"/>
      <c r="H60" s="551"/>
      <c r="I60" s="552">
        <f>SUM(E60:H60)</f>
        <v>69</v>
      </c>
      <c r="J60" s="5"/>
      <c r="K60" s="5"/>
    </row>
    <row r="61" spans="2:11" ht="15" thickBot="1" x14ac:dyDescent="0.4">
      <c r="B61" s="988"/>
      <c r="C61" s="91"/>
      <c r="D61" s="40" t="s">
        <v>1579</v>
      </c>
      <c r="E61" s="551">
        <v>69</v>
      </c>
      <c r="F61" s="551"/>
      <c r="G61" s="551"/>
      <c r="H61" s="551"/>
      <c r="I61" s="552">
        <f>SUM(E61:H61)</f>
        <v>69</v>
      </c>
      <c r="J61" s="5"/>
      <c r="K61" s="5"/>
    </row>
    <row r="62" spans="2:11" ht="24.5" thickBot="1" x14ac:dyDescent="0.4">
      <c r="B62" s="988"/>
      <c r="C62" s="91"/>
      <c r="D62" s="40" t="s">
        <v>1580</v>
      </c>
      <c r="E62" s="532">
        <f>+E61/E60</f>
        <v>1</v>
      </c>
      <c r="F62" s="532" t="e">
        <f>+F61/F60</f>
        <v>#DIV/0!</v>
      </c>
      <c r="G62" s="532" t="e">
        <f>+G61/G60</f>
        <v>#DIV/0!</v>
      </c>
      <c r="H62" s="532" t="e">
        <f>+H61/H60</f>
        <v>#DIV/0!</v>
      </c>
      <c r="I62" s="532">
        <f>+I61/I60</f>
        <v>1</v>
      </c>
      <c r="J62" s="5"/>
      <c r="K62" s="5"/>
    </row>
    <row r="63" spans="2:11" x14ac:dyDescent="0.35">
      <c r="B63" s="988"/>
      <c r="C63" s="89"/>
      <c r="D63" s="978"/>
      <c r="E63" s="979"/>
      <c r="F63" s="979"/>
      <c r="G63" s="979"/>
      <c r="H63" s="979"/>
      <c r="I63" s="980"/>
      <c r="J63" s="5"/>
      <c r="K63" s="5"/>
    </row>
    <row r="64" spans="2:11" x14ac:dyDescent="0.35">
      <c r="B64" s="988"/>
      <c r="C64" s="89"/>
      <c r="D64" s="1124" t="s">
        <v>1581</v>
      </c>
      <c r="E64" s="1125"/>
      <c r="F64" s="1125"/>
      <c r="G64" s="1125"/>
      <c r="H64" s="1125"/>
      <c r="I64" s="1126"/>
      <c r="J64" s="5"/>
      <c r="K64" s="5"/>
    </row>
    <row r="65" spans="2:11" ht="15" thickBot="1" x14ac:dyDescent="0.4">
      <c r="B65" s="988"/>
      <c r="C65" s="89"/>
      <c r="D65" s="969"/>
      <c r="E65" s="970"/>
      <c r="F65" s="970"/>
      <c r="G65" s="970"/>
      <c r="H65" s="970"/>
      <c r="I65" s="971"/>
      <c r="J65" s="5"/>
      <c r="K65" s="5"/>
    </row>
    <row r="66" spans="2:11" ht="15" thickBot="1" x14ac:dyDescent="0.4">
      <c r="B66" s="988"/>
      <c r="C66" s="91"/>
      <c r="D66" s="526" t="s">
        <v>763</v>
      </c>
      <c r="E66" s="523" t="s">
        <v>1572</v>
      </c>
      <c r="F66" s="5"/>
      <c r="G66" s="5"/>
      <c r="H66" s="5"/>
      <c r="I66" s="295"/>
      <c r="J66" s="5"/>
      <c r="K66" s="5"/>
    </row>
    <row r="67" spans="2:11" ht="24.5" thickBot="1" x14ac:dyDescent="0.4">
      <c r="B67" s="988"/>
      <c r="C67" s="91"/>
      <c r="D67" s="40" t="s">
        <v>2128</v>
      </c>
      <c r="E67" s="551">
        <v>181</v>
      </c>
      <c r="F67" s="5"/>
      <c r="G67" s="5"/>
      <c r="H67" s="5"/>
      <c r="I67" s="295"/>
      <c r="J67" s="5"/>
      <c r="K67" s="5"/>
    </row>
    <row r="68" spans="2:11" ht="24.5" thickBot="1" x14ac:dyDescent="0.4">
      <c r="B68" s="988"/>
      <c r="C68" s="91"/>
      <c r="D68" s="40" t="s">
        <v>2129</v>
      </c>
      <c r="E68" s="551">
        <v>181</v>
      </c>
      <c r="F68" s="5"/>
      <c r="G68" s="5"/>
      <c r="H68" s="5"/>
      <c r="I68" s="295"/>
      <c r="J68" s="5"/>
      <c r="K68" s="5"/>
    </row>
    <row r="69" spans="2:11" ht="26.5" customHeight="1" thickBot="1" x14ac:dyDescent="0.4">
      <c r="B69" s="988"/>
      <c r="C69" s="91"/>
      <c r="D69" s="40" t="s">
        <v>2130</v>
      </c>
      <c r="E69" s="551">
        <v>181</v>
      </c>
      <c r="F69" s="5"/>
      <c r="G69" s="5"/>
      <c r="H69" s="5"/>
      <c r="I69" s="295"/>
      <c r="J69" s="5"/>
      <c r="K69" s="5"/>
    </row>
    <row r="70" spans="2:11" x14ac:dyDescent="0.35">
      <c r="B70" s="988"/>
      <c r="C70" s="89"/>
      <c r="D70" s="969"/>
      <c r="E70" s="970"/>
      <c r="F70" s="970"/>
      <c r="G70" s="970"/>
      <c r="H70" s="970"/>
      <c r="I70" s="971"/>
      <c r="J70" s="5"/>
      <c r="K70" s="5"/>
    </row>
    <row r="71" spans="2:11" x14ac:dyDescent="0.35">
      <c r="B71" s="988"/>
      <c r="C71" s="89"/>
      <c r="D71" s="969" t="s">
        <v>1582</v>
      </c>
      <c r="E71" s="970"/>
      <c r="F71" s="970"/>
      <c r="G71" s="970"/>
      <c r="H71" s="970"/>
      <c r="I71" s="971"/>
      <c r="J71" s="5"/>
      <c r="K71" s="5"/>
    </row>
    <row r="72" spans="2:11" ht="15" thickBot="1" x14ac:dyDescent="0.4">
      <c r="B72" s="988"/>
      <c r="C72" s="89"/>
      <c r="D72" s="993"/>
      <c r="E72" s="994"/>
      <c r="F72" s="994"/>
      <c r="G72" s="994"/>
      <c r="H72" s="994"/>
      <c r="I72" s="995"/>
      <c r="J72" s="5"/>
      <c r="K72" s="5"/>
    </row>
    <row r="73" spans="2:11" ht="15" thickBot="1" x14ac:dyDescent="0.4">
      <c r="B73" s="988"/>
      <c r="C73" s="91"/>
      <c r="D73" s="526" t="s">
        <v>763</v>
      </c>
      <c r="E73" s="87">
        <v>2024</v>
      </c>
      <c r="F73" s="87">
        <v>2025</v>
      </c>
      <c r="G73" s="87">
        <v>2026</v>
      </c>
      <c r="H73" s="87">
        <v>2027</v>
      </c>
      <c r="I73" s="87" t="s">
        <v>764</v>
      </c>
      <c r="J73" s="5"/>
      <c r="K73" s="5"/>
    </row>
    <row r="74" spans="2:11" ht="24.5" thickBot="1" x14ac:dyDescent="0.4">
      <c r="B74" s="988"/>
      <c r="C74" s="91"/>
      <c r="D74" s="40" t="s">
        <v>1583</v>
      </c>
      <c r="E74" s="551">
        <v>181</v>
      </c>
      <c r="F74" s="142"/>
      <c r="G74" s="142"/>
      <c r="H74" s="142"/>
      <c r="I74" s="552">
        <f>SUM(E74:H74)</f>
        <v>181</v>
      </c>
      <c r="J74" s="5"/>
      <c r="K74" s="5"/>
    </row>
    <row r="75" spans="2:11" ht="24.5" thickBot="1" x14ac:dyDescent="0.4">
      <c r="B75" s="988"/>
      <c r="C75" s="91"/>
      <c r="D75" s="40" t="s">
        <v>1584</v>
      </c>
      <c r="E75" s="551">
        <v>181</v>
      </c>
      <c r="F75" s="142"/>
      <c r="G75" s="142"/>
      <c r="H75" s="142"/>
      <c r="I75" s="552">
        <f>SUM(E75:H75)</f>
        <v>181</v>
      </c>
      <c r="J75" s="5"/>
      <c r="K75" s="5"/>
    </row>
    <row r="76" spans="2:11" ht="24.5" thickBot="1" x14ac:dyDescent="0.4">
      <c r="B76" s="988"/>
      <c r="C76" s="91"/>
      <c r="D76" s="40" t="s">
        <v>1585</v>
      </c>
      <c r="E76" s="532">
        <f>+E75/E74</f>
        <v>1</v>
      </c>
      <c r="F76" s="532" t="e">
        <f>+F75/F74</f>
        <v>#DIV/0!</v>
      </c>
      <c r="G76" s="532" t="e">
        <f>+G75/G74</f>
        <v>#DIV/0!</v>
      </c>
      <c r="H76" s="532" t="e">
        <f>+H75/H74</f>
        <v>#DIV/0!</v>
      </c>
      <c r="I76" s="532">
        <f>+I75/I74</f>
        <v>1</v>
      </c>
      <c r="J76" s="5"/>
      <c r="K76" s="5"/>
    </row>
    <row r="77" spans="2:11" ht="15" thickBot="1" x14ac:dyDescent="0.4">
      <c r="B77" s="988"/>
      <c r="C77" s="98"/>
      <c r="D77" s="127"/>
      <c r="E77" s="297"/>
      <c r="F77" s="297"/>
      <c r="G77" s="297"/>
      <c r="H77" s="297"/>
      <c r="I77" s="298"/>
      <c r="J77" s="5"/>
      <c r="K77" s="5"/>
    </row>
    <row r="78" spans="2:11" x14ac:dyDescent="0.35">
      <c r="B78" s="988"/>
      <c r="C78" s="89"/>
      <c r="D78" s="978" t="s">
        <v>1586</v>
      </c>
      <c r="E78" s="979"/>
      <c r="F78" s="979"/>
      <c r="G78" s="979"/>
      <c r="H78" s="979"/>
      <c r="I78" s="980"/>
      <c r="J78" s="5"/>
      <c r="K78" s="5"/>
    </row>
    <row r="79" spans="2:11" ht="15" thickBot="1" x14ac:dyDescent="0.4">
      <c r="B79" s="988"/>
      <c r="C79" s="89"/>
      <c r="D79" s="993"/>
      <c r="E79" s="994"/>
      <c r="F79" s="994"/>
      <c r="G79" s="994"/>
      <c r="H79" s="994"/>
      <c r="I79" s="995"/>
      <c r="J79" s="5"/>
      <c r="K79" s="5"/>
    </row>
    <row r="80" spans="2:11" ht="15" thickBot="1" x14ac:dyDescent="0.4">
      <c r="B80" s="988"/>
      <c r="C80" s="91"/>
      <c r="D80" s="526" t="s">
        <v>763</v>
      </c>
      <c r="E80" s="523">
        <v>2024</v>
      </c>
      <c r="F80" s="523">
        <v>2025</v>
      </c>
      <c r="G80" s="523">
        <v>2026</v>
      </c>
      <c r="H80" s="523">
        <v>2027</v>
      </c>
      <c r="I80" s="523" t="s">
        <v>764</v>
      </c>
      <c r="J80" s="5"/>
      <c r="K80" s="5"/>
    </row>
    <row r="81" spans="2:11" ht="24.5" thickBot="1" x14ac:dyDescent="0.4">
      <c r="B81" s="988"/>
      <c r="C81" s="91"/>
      <c r="D81" s="40" t="s">
        <v>1587</v>
      </c>
      <c r="E81" s="551">
        <v>1</v>
      </c>
      <c r="F81" s="551"/>
      <c r="G81" s="551"/>
      <c r="H81" s="551"/>
      <c r="I81" s="552">
        <f>SUM(E81:H81)</f>
        <v>1</v>
      </c>
      <c r="J81" s="5"/>
      <c r="K81" s="5"/>
    </row>
    <row r="82" spans="2:11" ht="24.5" thickBot="1" x14ac:dyDescent="0.4">
      <c r="B82" s="988"/>
      <c r="C82" s="91"/>
      <c r="D82" s="40" t="s">
        <v>1588</v>
      </c>
      <c r="E82" s="551">
        <v>1</v>
      </c>
      <c r="F82" s="551"/>
      <c r="G82" s="551"/>
      <c r="H82" s="551"/>
      <c r="I82" s="552">
        <f>SUM(E82:H82)</f>
        <v>1</v>
      </c>
      <c r="J82" s="5"/>
      <c r="K82" s="5"/>
    </row>
    <row r="83" spans="2:11" ht="24.5" thickBot="1" x14ac:dyDescent="0.4">
      <c r="B83" s="988"/>
      <c r="C83" s="91"/>
      <c r="D83" s="40" t="s">
        <v>1589</v>
      </c>
      <c r="E83" s="532">
        <f>+E82/E81</f>
        <v>1</v>
      </c>
      <c r="F83" s="532" t="e">
        <f>+F82/F81</f>
        <v>#DIV/0!</v>
      </c>
      <c r="G83" s="532" t="e">
        <f>+G82/G81</f>
        <v>#DIV/0!</v>
      </c>
      <c r="H83" s="532" t="e">
        <f>+H82/H81</f>
        <v>#DIV/0!</v>
      </c>
      <c r="I83" s="532">
        <f>+I82/I81</f>
        <v>1</v>
      </c>
      <c r="J83" s="5"/>
      <c r="K83" s="5"/>
    </row>
    <row r="84" spans="2:11" x14ac:dyDescent="0.35">
      <c r="B84" s="988"/>
      <c r="C84" s="89"/>
      <c r="D84" s="978"/>
      <c r="E84" s="979"/>
      <c r="F84" s="979"/>
      <c r="G84" s="979"/>
      <c r="H84" s="979"/>
      <c r="I84" s="980"/>
      <c r="J84" s="5"/>
      <c r="K84" s="5"/>
    </row>
    <row r="85" spans="2:11" ht="15" thickBot="1" x14ac:dyDescent="0.4">
      <c r="B85" s="988"/>
      <c r="C85" s="89"/>
      <c r="D85" s="1124" t="s">
        <v>1590</v>
      </c>
      <c r="E85" s="1125"/>
      <c r="F85" s="1125"/>
      <c r="G85" s="1125"/>
      <c r="H85" s="1125"/>
      <c r="I85" s="1126"/>
      <c r="J85" s="5"/>
      <c r="K85" s="5"/>
    </row>
    <row r="86" spans="2:11" ht="15" thickBot="1" x14ac:dyDescent="0.4">
      <c r="B86" s="988"/>
      <c r="C86" s="91"/>
      <c r="D86" s="526" t="s">
        <v>763</v>
      </c>
      <c r="E86" s="523" t="s">
        <v>1572</v>
      </c>
      <c r="F86" s="5"/>
      <c r="G86" s="5"/>
      <c r="H86" s="5"/>
      <c r="I86" s="295"/>
      <c r="J86" s="5"/>
      <c r="K86" s="5"/>
    </row>
    <row r="87" spans="2:11" ht="24.5" thickBot="1" x14ac:dyDescent="0.4">
      <c r="B87" s="988"/>
      <c r="C87" s="91"/>
      <c r="D87" s="40" t="s">
        <v>2132</v>
      </c>
      <c r="E87" s="551">
        <v>670</v>
      </c>
      <c r="F87" s="5"/>
      <c r="G87" s="5"/>
      <c r="H87" s="5"/>
      <c r="I87" s="295"/>
      <c r="J87" s="5"/>
      <c r="K87" s="5"/>
    </row>
    <row r="88" spans="2:11" ht="24.5" thickBot="1" x14ac:dyDescent="0.4">
      <c r="B88" s="988"/>
      <c r="C88" s="91"/>
      <c r="D88" s="40" t="s">
        <v>2133</v>
      </c>
      <c r="E88" s="551">
        <v>670</v>
      </c>
      <c r="F88" s="5"/>
      <c r="G88" s="5"/>
      <c r="H88" s="5"/>
      <c r="I88" s="295"/>
      <c r="J88" s="5"/>
      <c r="K88" s="5"/>
    </row>
    <row r="89" spans="2:11" x14ac:dyDescent="0.35">
      <c r="B89" s="988"/>
      <c r="C89" s="89"/>
      <c r="D89" s="969"/>
      <c r="E89" s="970"/>
      <c r="F89" s="970"/>
      <c r="G89" s="970"/>
      <c r="H89" s="970"/>
      <c r="I89" s="971"/>
      <c r="J89" s="5"/>
      <c r="K89" s="5"/>
    </row>
    <row r="90" spans="2:11" ht="15" thickBot="1" x14ac:dyDescent="0.4">
      <c r="B90" s="988"/>
      <c r="C90" s="89"/>
      <c r="D90" s="993" t="s">
        <v>1591</v>
      </c>
      <c r="E90" s="994"/>
      <c r="F90" s="994"/>
      <c r="G90" s="994"/>
      <c r="H90" s="994"/>
      <c r="I90" s="995"/>
      <c r="J90" s="5"/>
      <c r="K90" s="5"/>
    </row>
    <row r="91" spans="2:11" ht="15" thickBot="1" x14ac:dyDescent="0.4">
      <c r="B91" s="988"/>
      <c r="C91" s="91"/>
      <c r="D91" s="526" t="s">
        <v>763</v>
      </c>
      <c r="E91" s="523">
        <v>2024</v>
      </c>
      <c r="F91" s="523">
        <v>2025</v>
      </c>
      <c r="G91" s="523">
        <v>2026</v>
      </c>
      <c r="H91" s="523">
        <v>2027</v>
      </c>
      <c r="I91" s="523" t="s">
        <v>764</v>
      </c>
      <c r="J91" s="5"/>
      <c r="K91" s="5"/>
    </row>
    <row r="92" spans="2:11" ht="24.5" thickBot="1" x14ac:dyDescent="0.4">
      <c r="B92" s="988"/>
      <c r="C92" s="91"/>
      <c r="D92" s="40" t="s">
        <v>1592</v>
      </c>
      <c r="E92" s="551">
        <v>670</v>
      </c>
      <c r="F92" s="551"/>
      <c r="G92" s="551"/>
      <c r="H92" s="551"/>
      <c r="I92" s="552">
        <f>SUM(E92:H92)</f>
        <v>670</v>
      </c>
      <c r="J92" s="5"/>
      <c r="K92" s="5"/>
    </row>
    <row r="93" spans="2:11" ht="24.5" thickBot="1" x14ac:dyDescent="0.4">
      <c r="B93" s="988"/>
      <c r="C93" s="91"/>
      <c r="D93" s="40" t="s">
        <v>1593</v>
      </c>
      <c r="E93" s="551">
        <v>670</v>
      </c>
      <c r="F93" s="551"/>
      <c r="G93" s="551"/>
      <c r="H93" s="551"/>
      <c r="I93" s="552">
        <f>SUM(E93:H93)</f>
        <v>670</v>
      </c>
      <c r="J93" s="5"/>
      <c r="K93" s="5"/>
    </row>
    <row r="94" spans="2:11" ht="24.5" thickBot="1" x14ac:dyDescent="0.4">
      <c r="B94" s="988"/>
      <c r="C94" s="91"/>
      <c r="D94" s="40" t="s">
        <v>1594</v>
      </c>
      <c r="E94" s="532">
        <f>+E93/E92</f>
        <v>1</v>
      </c>
      <c r="F94" s="532" t="e">
        <f>+F93/F92</f>
        <v>#DIV/0!</v>
      </c>
      <c r="G94" s="532" t="e">
        <f>+G93/G92</f>
        <v>#DIV/0!</v>
      </c>
      <c r="H94" s="532" t="e">
        <f>+H93/H92</f>
        <v>#DIV/0!</v>
      </c>
      <c r="I94" s="532">
        <f>+I93/I92</f>
        <v>1</v>
      </c>
      <c r="J94" s="5"/>
      <c r="K94" s="5"/>
    </row>
    <row r="95" spans="2:11" x14ac:dyDescent="0.35">
      <c r="B95" s="988"/>
      <c r="C95" s="89"/>
      <c r="D95" s="978"/>
      <c r="E95" s="979"/>
      <c r="F95" s="979"/>
      <c r="G95" s="979"/>
      <c r="H95" s="979"/>
      <c r="I95" s="980"/>
      <c r="J95" s="5"/>
      <c r="K95" s="5"/>
    </row>
    <row r="96" spans="2:11" x14ac:dyDescent="0.35">
      <c r="B96" s="988"/>
      <c r="C96" s="89"/>
      <c r="D96" s="969" t="s">
        <v>1595</v>
      </c>
      <c r="E96" s="970"/>
      <c r="F96" s="970"/>
      <c r="G96" s="970"/>
      <c r="H96" s="970"/>
      <c r="I96" s="971"/>
      <c r="J96" s="5"/>
      <c r="K96" s="5"/>
    </row>
    <row r="97" spans="2:11" ht="15" thickBot="1" x14ac:dyDescent="0.4">
      <c r="B97" s="988"/>
      <c r="C97" s="89"/>
      <c r="D97" s="993"/>
      <c r="E97" s="994"/>
      <c r="F97" s="994"/>
      <c r="G97" s="994"/>
      <c r="H97" s="994"/>
      <c r="I97" s="995"/>
      <c r="J97" s="5"/>
      <c r="K97" s="5"/>
    </row>
    <row r="98" spans="2:11" ht="15" thickBot="1" x14ac:dyDescent="0.4">
      <c r="B98" s="988"/>
      <c r="C98" s="91"/>
      <c r="D98" s="526" t="s">
        <v>763</v>
      </c>
      <c r="E98" s="523">
        <v>2024</v>
      </c>
      <c r="F98" s="523">
        <v>2025</v>
      </c>
      <c r="G98" s="523">
        <v>2026</v>
      </c>
      <c r="H98" s="523">
        <v>2027</v>
      </c>
      <c r="I98" s="523" t="s">
        <v>764</v>
      </c>
      <c r="J98" s="5"/>
      <c r="K98" s="5"/>
    </row>
    <row r="99" spans="2:11" ht="24.5" thickBot="1" x14ac:dyDescent="0.4">
      <c r="B99" s="988"/>
      <c r="C99" s="91"/>
      <c r="D99" s="40" t="s">
        <v>1596</v>
      </c>
      <c r="E99" s="551">
        <v>13900</v>
      </c>
      <c r="F99" s="551"/>
      <c r="G99" s="551"/>
      <c r="H99" s="551"/>
      <c r="I99" s="552">
        <f>SUM(E99:H99)</f>
        <v>13900</v>
      </c>
      <c r="J99" s="5"/>
      <c r="K99" s="5"/>
    </row>
    <row r="100" spans="2:11" ht="24.5" thickBot="1" x14ac:dyDescent="0.4">
      <c r="B100" s="988"/>
      <c r="C100" s="91"/>
      <c r="D100" s="40" t="s">
        <v>1597</v>
      </c>
      <c r="E100" s="551">
        <v>13900</v>
      </c>
      <c r="F100" s="551"/>
      <c r="G100" s="551"/>
      <c r="H100" s="551"/>
      <c r="I100" s="552">
        <f>SUM(E100:H100)</f>
        <v>13900</v>
      </c>
      <c r="J100" s="5"/>
      <c r="K100" s="5"/>
    </row>
    <row r="101" spans="2:11" ht="24.5" thickBot="1" x14ac:dyDescent="0.4">
      <c r="B101" s="988"/>
      <c r="C101" s="91"/>
      <c r="D101" s="40" t="s">
        <v>1598</v>
      </c>
      <c r="E101" s="532">
        <f>+E100/E99</f>
        <v>1</v>
      </c>
      <c r="F101" s="532" t="e">
        <f>+F100/F99</f>
        <v>#DIV/0!</v>
      </c>
      <c r="G101" s="532" t="e">
        <f>+G100/G99</f>
        <v>#DIV/0!</v>
      </c>
      <c r="H101" s="532" t="e">
        <f>+H100/H99</f>
        <v>#DIV/0!</v>
      </c>
      <c r="I101" s="532">
        <f>+I100/I99</f>
        <v>1</v>
      </c>
      <c r="J101" s="5"/>
      <c r="K101" s="5"/>
    </row>
    <row r="102" spans="2:11" x14ac:dyDescent="0.35">
      <c r="B102" s="988"/>
      <c r="C102" s="89"/>
      <c r="D102" s="978"/>
      <c r="E102" s="979"/>
      <c r="F102" s="979"/>
      <c r="G102" s="979"/>
      <c r="H102" s="979"/>
      <c r="I102" s="980"/>
      <c r="J102" s="5"/>
      <c r="K102" s="5"/>
    </row>
    <row r="103" spans="2:11" x14ac:dyDescent="0.35">
      <c r="B103" s="988"/>
      <c r="C103" s="89"/>
      <c r="D103" s="1124" t="s">
        <v>1599</v>
      </c>
      <c r="E103" s="1125"/>
      <c r="F103" s="1125"/>
      <c r="G103" s="1125"/>
      <c r="H103" s="1125"/>
      <c r="I103" s="1126"/>
      <c r="J103" s="5"/>
      <c r="K103" s="5"/>
    </row>
    <row r="104" spans="2:11" ht="15" thickBot="1" x14ac:dyDescent="0.4">
      <c r="B104" s="988"/>
      <c r="C104" s="89"/>
      <c r="D104" s="969"/>
      <c r="E104" s="970"/>
      <c r="F104" s="970"/>
      <c r="G104" s="970"/>
      <c r="H104" s="970"/>
      <c r="I104" s="971"/>
      <c r="J104" s="5"/>
      <c r="K104" s="5"/>
    </row>
    <row r="105" spans="2:11" ht="15" thickBot="1" x14ac:dyDescent="0.4">
      <c r="B105" s="988"/>
      <c r="C105" s="91"/>
      <c r="D105" s="526" t="s">
        <v>763</v>
      </c>
      <c r="E105" s="523" t="s">
        <v>1572</v>
      </c>
      <c r="F105" s="5"/>
      <c r="G105" s="5"/>
      <c r="H105" s="5"/>
      <c r="I105" s="295"/>
      <c r="J105" s="5"/>
      <c r="K105" s="5"/>
    </row>
    <row r="106" spans="2:11" ht="24.5" thickBot="1" x14ac:dyDescent="0.4">
      <c r="B106" s="988"/>
      <c r="C106" s="91"/>
      <c r="D106" s="40" t="s">
        <v>2135</v>
      </c>
      <c r="E106" s="551">
        <v>67</v>
      </c>
      <c r="F106" s="5"/>
      <c r="G106" s="5"/>
      <c r="H106" s="5"/>
      <c r="I106" s="295"/>
      <c r="J106" s="5"/>
      <c r="K106" s="5"/>
    </row>
    <row r="107" spans="2:11" ht="24.5" thickBot="1" x14ac:dyDescent="0.4">
      <c r="B107" s="988"/>
      <c r="C107" s="91"/>
      <c r="D107" s="40" t="s">
        <v>2136</v>
      </c>
      <c r="E107" s="551">
        <v>67</v>
      </c>
      <c r="F107" s="5"/>
      <c r="G107" s="5"/>
      <c r="H107" s="5"/>
      <c r="I107" s="295"/>
      <c r="J107" s="5"/>
      <c r="K107" s="5"/>
    </row>
    <row r="108" spans="2:11" x14ac:dyDescent="0.35">
      <c r="B108" s="988"/>
      <c r="C108" s="89"/>
      <c r="D108" s="969"/>
      <c r="E108" s="970"/>
      <c r="F108" s="970"/>
      <c r="G108" s="970"/>
      <c r="H108" s="970"/>
      <c r="I108" s="971"/>
      <c r="J108" s="5"/>
      <c r="K108" s="5"/>
    </row>
    <row r="109" spans="2:11" x14ac:dyDescent="0.35">
      <c r="B109" s="988"/>
      <c r="C109" s="89"/>
      <c r="D109" s="969" t="s">
        <v>1600</v>
      </c>
      <c r="E109" s="970"/>
      <c r="F109" s="970"/>
      <c r="G109" s="970"/>
      <c r="H109" s="970"/>
      <c r="I109" s="971"/>
      <c r="J109" s="5"/>
      <c r="K109" s="5"/>
    </row>
    <row r="110" spans="2:11" ht="15" thickBot="1" x14ac:dyDescent="0.4">
      <c r="B110" s="988"/>
      <c r="C110" s="89"/>
      <c r="D110" s="993"/>
      <c r="E110" s="994"/>
      <c r="F110" s="994"/>
      <c r="G110" s="994"/>
      <c r="H110" s="994"/>
      <c r="I110" s="995"/>
      <c r="J110" s="5"/>
      <c r="K110" s="5"/>
    </row>
    <row r="111" spans="2:11" ht="15" thickBot="1" x14ac:dyDescent="0.4">
      <c r="B111" s="988"/>
      <c r="C111" s="91"/>
      <c r="D111" s="526" t="s">
        <v>763</v>
      </c>
      <c r="E111" s="87">
        <v>2024</v>
      </c>
      <c r="F111" s="87">
        <v>2025</v>
      </c>
      <c r="G111" s="87">
        <v>2026</v>
      </c>
      <c r="H111" s="87">
        <v>2027</v>
      </c>
      <c r="I111" s="87" t="s">
        <v>764</v>
      </c>
      <c r="J111" s="5"/>
      <c r="K111" s="5"/>
    </row>
    <row r="112" spans="2:11" ht="24.5" thickBot="1" x14ac:dyDescent="0.4">
      <c r="B112" s="988"/>
      <c r="C112" s="91"/>
      <c r="D112" s="40" t="s">
        <v>1601</v>
      </c>
      <c r="E112" s="551">
        <v>67</v>
      </c>
      <c r="F112" s="551"/>
      <c r="G112" s="551"/>
      <c r="H112" s="551"/>
      <c r="I112" s="552">
        <f>SUM(E112:H112)</f>
        <v>67</v>
      </c>
      <c r="J112" s="5"/>
      <c r="K112" s="5"/>
    </row>
    <row r="113" spans="2:11" ht="24.5" thickBot="1" x14ac:dyDescent="0.4">
      <c r="B113" s="988"/>
      <c r="C113" s="91"/>
      <c r="D113" s="40" t="s">
        <v>1602</v>
      </c>
      <c r="E113" s="551">
        <v>67</v>
      </c>
      <c r="F113" s="551"/>
      <c r="G113" s="551"/>
      <c r="H113" s="551"/>
      <c r="I113" s="552">
        <f>SUM(E113:H113)</f>
        <v>67</v>
      </c>
      <c r="J113" s="5"/>
      <c r="K113" s="5"/>
    </row>
    <row r="114" spans="2:11" ht="24.5" thickBot="1" x14ac:dyDescent="0.4">
      <c r="B114" s="989"/>
      <c r="C114" s="2"/>
      <c r="D114" s="40" t="s">
        <v>1603</v>
      </c>
      <c r="E114" s="532">
        <f>+E113/E112</f>
        <v>1</v>
      </c>
      <c r="F114" s="532" t="e">
        <f>+F113/F112</f>
        <v>#DIV/0!</v>
      </c>
      <c r="G114" s="532" t="e">
        <f>+G113/G112</f>
        <v>#DIV/0!</v>
      </c>
      <c r="H114" s="532" t="e">
        <f>+H113/H112</f>
        <v>#DIV/0!</v>
      </c>
      <c r="I114" s="532">
        <f>+I113/I112</f>
        <v>1</v>
      </c>
      <c r="J114" s="5"/>
      <c r="K114" s="5"/>
    </row>
    <row r="115" spans="2:11" ht="15" thickBot="1" x14ac:dyDescent="0.4">
      <c r="B115" s="37"/>
      <c r="C115" s="85"/>
      <c r="D115" s="5"/>
      <c r="E115" s="5"/>
      <c r="F115" s="5"/>
      <c r="G115" s="5"/>
      <c r="H115" s="5"/>
      <c r="I115" s="84"/>
      <c r="J115" s="5"/>
      <c r="K115" s="5"/>
    </row>
    <row r="116" spans="2:11" ht="24.5" thickBot="1" x14ac:dyDescent="0.4">
      <c r="B116" s="37"/>
      <c r="C116" s="85"/>
      <c r="D116" s="299" t="s">
        <v>1526</v>
      </c>
      <c r="E116" s="299" t="s">
        <v>1604</v>
      </c>
      <c r="F116" s="299" t="s">
        <v>1331</v>
      </c>
      <c r="G116" s="299" t="s">
        <v>1605</v>
      </c>
      <c r="H116" s="5"/>
      <c r="I116" s="84"/>
      <c r="J116" s="5"/>
      <c r="K116" s="5"/>
    </row>
    <row r="117" spans="2:11" ht="24.5" thickBot="1" x14ac:dyDescent="0.4">
      <c r="B117" s="37"/>
      <c r="C117" s="85"/>
      <c r="D117" s="52" t="str">
        <f>+D24</f>
        <v>Porcentaje de licencias ambientales con seguimiento (PLACS)</v>
      </c>
      <c r="E117" s="532">
        <f>+E24</f>
        <v>1</v>
      </c>
      <c r="F117" s="554">
        <v>0.2</v>
      </c>
      <c r="G117" s="532">
        <f>+E117*F117</f>
        <v>0.2</v>
      </c>
      <c r="H117" s="5"/>
      <c r="I117" s="84"/>
      <c r="J117" s="5"/>
      <c r="K117" s="5"/>
    </row>
    <row r="118" spans="2:11" ht="24.5" thickBot="1" x14ac:dyDescent="0.4">
      <c r="B118" s="37"/>
      <c r="C118" s="85"/>
      <c r="D118" s="52" t="str">
        <f>+D55</f>
        <v>Porcentaje de concesiones de agua con seguimiento (PCACS)</v>
      </c>
      <c r="E118" s="532">
        <f>+E55</f>
        <v>0.98823696145124718</v>
      </c>
      <c r="F118" s="554">
        <v>0.2</v>
      </c>
      <c r="G118" s="532">
        <f>+E118*F118</f>
        <v>0.19764739229024944</v>
      </c>
      <c r="H118" s="5"/>
      <c r="I118" s="84"/>
      <c r="J118" s="5"/>
      <c r="K118" s="5"/>
    </row>
    <row r="119" spans="2:11" ht="24.5" thickBot="1" x14ac:dyDescent="0.4">
      <c r="B119" s="37"/>
      <c r="C119" s="85"/>
      <c r="D119" s="52" t="str">
        <f>+D76</f>
        <v>Porcentaje de permisos de vertimiento de agua con seguimiento (PVACS)</v>
      </c>
      <c r="E119" s="532">
        <f>+E76</f>
        <v>1</v>
      </c>
      <c r="F119" s="554">
        <v>0.2</v>
      </c>
      <c r="G119" s="532">
        <f>+E119*F119</f>
        <v>0.2</v>
      </c>
      <c r="H119" s="5"/>
      <c r="I119" s="84"/>
      <c r="J119" s="5"/>
      <c r="K119" s="5"/>
    </row>
    <row r="120" spans="2:11" ht="24.5" thickBot="1" x14ac:dyDescent="0.4">
      <c r="B120" s="37"/>
      <c r="C120" s="85"/>
      <c r="D120" s="52" t="str">
        <f>+D94</f>
        <v>Porcentaje de permisos de aprovechamiento forestal con seguimiento (PPAFCS)</v>
      </c>
      <c r="E120" s="532">
        <f>+E94</f>
        <v>1</v>
      </c>
      <c r="F120" s="554">
        <v>0.2</v>
      </c>
      <c r="G120" s="532">
        <f>+E120*F120</f>
        <v>0.2</v>
      </c>
      <c r="H120" s="5"/>
      <c r="I120" s="84"/>
      <c r="J120" s="5"/>
      <c r="K120" s="5"/>
    </row>
    <row r="121" spans="2:11" ht="24.5" thickBot="1" x14ac:dyDescent="0.4">
      <c r="B121" s="37"/>
      <c r="C121" s="85"/>
      <c r="D121" s="52" t="str">
        <f>+D114</f>
        <v>Porcentaje de permisos de emisiones atmosféricas con seguimiento (PEACS)</v>
      </c>
      <c r="E121" s="532">
        <f>+E114</f>
        <v>1</v>
      </c>
      <c r="F121" s="554">
        <v>0.2</v>
      </c>
      <c r="G121" s="532">
        <f>+E121*F121</f>
        <v>0.2</v>
      </c>
      <c r="H121" s="5"/>
      <c r="I121" s="84"/>
      <c r="J121" s="5"/>
      <c r="K121" s="5"/>
    </row>
    <row r="122" spans="2:11" ht="24.5" thickBot="1" x14ac:dyDescent="0.4">
      <c r="B122" s="37"/>
      <c r="C122" s="85"/>
      <c r="D122" s="52" t="s">
        <v>1530</v>
      </c>
      <c r="E122" s="299"/>
      <c r="F122" s="555">
        <f>+Formulas!D26</f>
        <v>1</v>
      </c>
      <c r="G122" s="532">
        <f>SUM(G117:G121)</f>
        <v>0.99764739229024935</v>
      </c>
      <c r="H122" s="5"/>
      <c r="I122" s="84"/>
      <c r="J122" s="5"/>
      <c r="K122" s="5"/>
    </row>
    <row r="123" spans="2:11" ht="15" thickBot="1" x14ac:dyDescent="0.4">
      <c r="B123" s="37"/>
      <c r="C123" s="85"/>
      <c r="D123" s="5"/>
      <c r="E123" s="5"/>
      <c r="F123" s="5"/>
      <c r="G123" s="5"/>
      <c r="H123" s="5"/>
      <c r="I123" s="84"/>
      <c r="J123" s="5"/>
      <c r="K123" s="5"/>
    </row>
    <row r="124" spans="2:11" ht="84.5" thickBot="1" x14ac:dyDescent="0.4">
      <c r="B124" s="52" t="s">
        <v>671</v>
      </c>
      <c r="C124" s="95"/>
      <c r="D124" s="43" t="s">
        <v>1606</v>
      </c>
      <c r="E124" s="5"/>
      <c r="F124" s="5"/>
      <c r="G124" s="5"/>
      <c r="H124" s="5"/>
      <c r="I124" s="84"/>
      <c r="J124" s="5"/>
      <c r="K124" s="5"/>
    </row>
    <row r="125" spans="2:11" ht="60.5" thickBot="1" x14ac:dyDescent="0.4">
      <c r="B125" s="47" t="s">
        <v>673</v>
      </c>
      <c r="C125" s="2"/>
      <c r="D125" s="40" t="s">
        <v>772</v>
      </c>
      <c r="E125" s="5"/>
      <c r="F125" s="5"/>
      <c r="G125" s="5"/>
      <c r="H125" s="5"/>
      <c r="I125" s="84"/>
      <c r="J125" s="5"/>
      <c r="K125" s="5"/>
    </row>
    <row r="126" spans="2:11" ht="15" thickBot="1" x14ac:dyDescent="0.4">
      <c r="B126" s="1"/>
      <c r="C126" s="73"/>
      <c r="D126" s="5"/>
      <c r="E126" s="5"/>
      <c r="F126" s="5"/>
      <c r="G126" s="5"/>
      <c r="H126" s="5"/>
      <c r="I126" s="84"/>
      <c r="J126" s="5"/>
      <c r="K126" s="5"/>
    </row>
    <row r="127" spans="2:11" ht="24" customHeight="1" thickBot="1" x14ac:dyDescent="0.4">
      <c r="B127" s="996" t="s">
        <v>675</v>
      </c>
      <c r="C127" s="997"/>
      <c r="D127" s="997"/>
      <c r="E127" s="998"/>
      <c r="F127" s="5"/>
      <c r="G127" s="5"/>
      <c r="H127" s="5"/>
      <c r="I127" s="84"/>
      <c r="J127" s="5"/>
      <c r="K127" s="5"/>
    </row>
    <row r="128" spans="2:11" ht="60.5" thickBot="1" x14ac:dyDescent="0.4">
      <c r="B128" s="987">
        <v>1</v>
      </c>
      <c r="C128" s="91"/>
      <c r="D128" s="48" t="s">
        <v>676</v>
      </c>
      <c r="E128" s="506" t="s">
        <v>520</v>
      </c>
      <c r="F128" s="5"/>
      <c r="G128" s="5"/>
      <c r="H128" s="5"/>
      <c r="I128" s="84"/>
      <c r="J128" s="5"/>
      <c r="K128" s="5"/>
    </row>
    <row r="129" spans="2:11" ht="120.5" thickBot="1" x14ac:dyDescent="0.4">
      <c r="B129" s="988"/>
      <c r="C129" s="91"/>
      <c r="D129" s="40" t="s">
        <v>525</v>
      </c>
      <c r="E129" s="506" t="s">
        <v>2445</v>
      </c>
      <c r="F129" s="5"/>
      <c r="G129" s="5"/>
      <c r="H129" s="5"/>
      <c r="I129" s="84"/>
      <c r="J129" s="5"/>
      <c r="K129" s="5"/>
    </row>
    <row r="130" spans="2:11" ht="168.5" thickBot="1" x14ac:dyDescent="0.4">
      <c r="B130" s="988"/>
      <c r="C130" s="91"/>
      <c r="D130" s="40" t="s">
        <v>677</v>
      </c>
      <c r="E130" s="506" t="s">
        <v>2446</v>
      </c>
      <c r="F130" s="5"/>
      <c r="G130" s="5"/>
      <c r="H130" s="5"/>
      <c r="I130" s="84"/>
      <c r="J130" s="5"/>
      <c r="K130" s="5"/>
    </row>
    <row r="131" spans="2:11" ht="120.5" thickBot="1" x14ac:dyDescent="0.4">
      <c r="B131" s="988"/>
      <c r="C131" s="91"/>
      <c r="D131" s="40" t="s">
        <v>527</v>
      </c>
      <c r="E131" s="506" t="s">
        <v>2447</v>
      </c>
      <c r="F131" s="5"/>
      <c r="G131" s="5"/>
      <c r="H131" s="5"/>
      <c r="I131" s="84"/>
      <c r="J131" s="5"/>
      <c r="K131" s="5"/>
    </row>
    <row r="132" spans="2:11" ht="145.5" thickBot="1" x14ac:dyDescent="0.4">
      <c r="B132" s="988"/>
      <c r="C132" s="91"/>
      <c r="D132" s="40" t="s">
        <v>529</v>
      </c>
      <c r="E132" s="507" t="s">
        <v>2448</v>
      </c>
      <c r="F132" s="5"/>
      <c r="G132" s="5"/>
      <c r="H132" s="5"/>
      <c r="I132" s="84"/>
      <c r="J132" s="5"/>
      <c r="K132" s="5"/>
    </row>
    <row r="133" spans="2:11" ht="60.5" thickBot="1" x14ac:dyDescent="0.4">
      <c r="B133" s="988"/>
      <c r="C133" s="91"/>
      <c r="D133" s="40" t="s">
        <v>531</v>
      </c>
      <c r="E133" s="586" t="s">
        <v>2449</v>
      </c>
      <c r="F133" s="5"/>
      <c r="G133" s="5"/>
      <c r="H133" s="5"/>
      <c r="I133" s="84"/>
      <c r="J133" s="5"/>
      <c r="K133" s="5"/>
    </row>
    <row r="134" spans="2:11" ht="24.5" thickBot="1" x14ac:dyDescent="0.4">
      <c r="B134" s="989"/>
      <c r="C134" s="2"/>
      <c r="D134" s="40" t="s">
        <v>678</v>
      </c>
      <c r="E134" s="506" t="s">
        <v>1984</v>
      </c>
      <c r="F134" s="5"/>
      <c r="G134" s="5"/>
      <c r="H134" s="5"/>
      <c r="I134" s="84"/>
      <c r="J134" s="5"/>
      <c r="K134" s="5"/>
    </row>
    <row r="135" spans="2:11" ht="15" thickBot="1" x14ac:dyDescent="0.4">
      <c r="B135" s="1"/>
      <c r="C135" s="73"/>
      <c r="D135" s="5"/>
      <c r="E135" s="5"/>
      <c r="F135" s="5"/>
      <c r="G135" s="5"/>
      <c r="H135" s="5"/>
      <c r="I135" s="84"/>
      <c r="J135" s="5"/>
      <c r="K135" s="5"/>
    </row>
    <row r="136" spans="2:11" ht="15" thickBot="1" x14ac:dyDescent="0.4">
      <c r="B136" s="996" t="s">
        <v>679</v>
      </c>
      <c r="C136" s="997"/>
      <c r="D136" s="997"/>
      <c r="E136" s="998"/>
      <c r="F136" s="5"/>
      <c r="G136" s="5"/>
      <c r="H136" s="5"/>
      <c r="I136" s="84"/>
      <c r="J136" s="5"/>
      <c r="K136" s="5"/>
    </row>
    <row r="137" spans="2:11" ht="15" thickBot="1" x14ac:dyDescent="0.4">
      <c r="B137" s="987">
        <v>1</v>
      </c>
      <c r="C137" s="91"/>
      <c r="D137" s="48" t="s">
        <v>676</v>
      </c>
      <c r="E137" s="207" t="s">
        <v>680</v>
      </c>
      <c r="F137" s="5"/>
      <c r="G137" s="5"/>
      <c r="H137" s="5"/>
      <c r="I137" s="84"/>
      <c r="J137" s="5"/>
      <c r="K137" s="5"/>
    </row>
    <row r="138" spans="2:11" ht="15" thickBot="1" x14ac:dyDescent="0.4">
      <c r="B138" s="988"/>
      <c r="C138" s="91"/>
      <c r="D138" s="40" t="s">
        <v>525</v>
      </c>
      <c r="E138" s="207" t="s">
        <v>773</v>
      </c>
      <c r="F138" s="5"/>
      <c r="G138" s="5"/>
      <c r="H138" s="5"/>
      <c r="I138" s="84"/>
      <c r="J138" s="5"/>
      <c r="K138" s="5"/>
    </row>
    <row r="139" spans="2:11" ht="15" thickBot="1" x14ac:dyDescent="0.4">
      <c r="B139" s="988"/>
      <c r="C139" s="91"/>
      <c r="D139" s="40" t="s">
        <v>677</v>
      </c>
      <c r="E139" s="157"/>
      <c r="F139" s="5"/>
      <c r="G139" s="5"/>
      <c r="H139" s="5"/>
      <c r="I139" s="84"/>
      <c r="J139" s="5"/>
      <c r="K139" s="5"/>
    </row>
    <row r="140" spans="2:11" ht="15" thickBot="1" x14ac:dyDescent="0.4">
      <c r="B140" s="988"/>
      <c r="C140" s="91"/>
      <c r="D140" s="40" t="s">
        <v>527</v>
      </c>
      <c r="E140" s="157"/>
      <c r="F140" s="5"/>
      <c r="G140" s="5"/>
      <c r="H140" s="5"/>
      <c r="I140" s="84"/>
      <c r="J140" s="5"/>
      <c r="K140" s="5"/>
    </row>
    <row r="141" spans="2:11" ht="15" thickBot="1" x14ac:dyDescent="0.4">
      <c r="B141" s="988"/>
      <c r="C141" s="91"/>
      <c r="D141" s="40" t="s">
        <v>529</v>
      </c>
      <c r="E141" s="157"/>
      <c r="F141" s="5"/>
      <c r="G141" s="5"/>
      <c r="H141" s="5"/>
      <c r="I141" s="84"/>
      <c r="J141" s="5"/>
      <c r="K141" s="5"/>
    </row>
    <row r="142" spans="2:11" ht="15" thickBot="1" x14ac:dyDescent="0.4">
      <c r="B142" s="988"/>
      <c r="C142" s="91"/>
      <c r="D142" s="40" t="s">
        <v>531</v>
      </c>
      <c r="E142" s="157"/>
      <c r="F142" s="5"/>
      <c r="G142" s="5"/>
      <c r="H142" s="5"/>
      <c r="I142" s="84"/>
      <c r="J142" s="5"/>
      <c r="K142" s="5"/>
    </row>
    <row r="143" spans="2:11" ht="15" thickBot="1" x14ac:dyDescent="0.4">
      <c r="B143" s="989"/>
      <c r="C143" s="2"/>
      <c r="D143" s="40" t="s">
        <v>678</v>
      </c>
      <c r="E143" s="157"/>
      <c r="F143" s="5"/>
      <c r="G143" s="5"/>
      <c r="H143" s="5"/>
      <c r="I143" s="84"/>
      <c r="J143" s="5"/>
      <c r="K143" s="5"/>
    </row>
    <row r="144" spans="2:11" ht="15" thickBot="1" x14ac:dyDescent="0.4">
      <c r="B144" s="1"/>
      <c r="C144" s="73"/>
      <c r="D144" s="5"/>
      <c r="E144" s="5"/>
      <c r="F144" s="5"/>
      <c r="G144" s="5"/>
      <c r="H144" s="5"/>
      <c r="I144" s="84"/>
      <c r="J144" s="5"/>
      <c r="K144" s="5"/>
    </row>
    <row r="145" spans="2:11" ht="15" customHeight="1" thickBot="1" x14ac:dyDescent="0.4">
      <c r="B145" s="156" t="s">
        <v>682</v>
      </c>
      <c r="C145" s="120"/>
      <c r="D145" s="120"/>
      <c r="E145" s="121"/>
      <c r="G145" s="5"/>
      <c r="H145" s="5"/>
      <c r="I145" s="84"/>
      <c r="J145" s="5"/>
      <c r="K145" s="5"/>
    </row>
    <row r="146" spans="2:11" ht="24.5" thickBot="1" x14ac:dyDescent="0.4">
      <c r="B146" s="47" t="s">
        <v>683</v>
      </c>
      <c r="C146" s="40" t="s">
        <v>684</v>
      </c>
      <c r="D146" s="40" t="s">
        <v>685</v>
      </c>
      <c r="E146" s="40" t="s">
        <v>686</v>
      </c>
      <c r="F146" s="5"/>
      <c r="G146" s="5"/>
      <c r="H146" s="5"/>
      <c r="I146" s="84"/>
      <c r="J146" s="5"/>
    </row>
    <row r="147" spans="2:11" ht="60.5" thickBot="1" x14ac:dyDescent="0.4">
      <c r="B147" s="49">
        <v>42401</v>
      </c>
      <c r="C147" s="40">
        <v>0.01</v>
      </c>
      <c r="D147" s="50" t="s">
        <v>1607</v>
      </c>
      <c r="E147" s="40"/>
      <c r="F147" s="5"/>
      <c r="G147" s="5"/>
      <c r="H147" s="5"/>
      <c r="I147" s="84"/>
      <c r="J147" s="5"/>
    </row>
    <row r="148" spans="2:11" ht="15" thickBot="1" x14ac:dyDescent="0.4">
      <c r="B148" s="3"/>
      <c r="C148" s="92"/>
      <c r="D148" s="5"/>
      <c r="E148" s="5"/>
      <c r="F148" s="5"/>
      <c r="G148" s="5"/>
      <c r="H148" s="5"/>
      <c r="I148" s="84"/>
      <c r="J148" s="5"/>
      <c r="K148" s="5"/>
    </row>
    <row r="149" spans="2:11" ht="15" thickBot="1" x14ac:dyDescent="0.4">
      <c r="B149" s="126" t="s">
        <v>593</v>
      </c>
      <c r="C149" s="93"/>
      <c r="D149" s="5"/>
      <c r="E149" s="5"/>
      <c r="F149" s="5"/>
      <c r="G149" s="5"/>
      <c r="H149" s="5"/>
      <c r="I149" s="84"/>
      <c r="J149" s="5"/>
      <c r="K149" s="5"/>
    </row>
    <row r="150" spans="2:11" ht="63" customHeight="1" thickBot="1" x14ac:dyDescent="0.4">
      <c r="B150" s="1171"/>
      <c r="C150" s="1172"/>
      <c r="D150" s="1172"/>
      <c r="E150" s="1173"/>
      <c r="F150" s="5"/>
      <c r="G150" s="5"/>
      <c r="H150" s="5"/>
      <c r="I150" s="84"/>
      <c r="J150" s="5"/>
      <c r="K150" s="5"/>
    </row>
    <row r="151" spans="2:11" ht="15" thickBot="1" x14ac:dyDescent="0.4">
      <c r="B151" s="5"/>
      <c r="D151" s="5"/>
      <c r="E151" s="5"/>
      <c r="F151" s="5"/>
      <c r="G151" s="5"/>
      <c r="H151" s="5"/>
      <c r="I151" s="84"/>
      <c r="J151" s="5"/>
      <c r="K151" s="5"/>
    </row>
    <row r="152" spans="2:11" ht="24.5" thickBot="1" x14ac:dyDescent="0.4">
      <c r="B152" s="51" t="s">
        <v>688</v>
      </c>
      <c r="C152" s="94"/>
      <c r="D152" s="5"/>
      <c r="E152" s="5"/>
      <c r="F152" s="5"/>
      <c r="G152" s="5"/>
      <c r="H152" s="5"/>
      <c r="I152" s="84"/>
      <c r="J152" s="5"/>
      <c r="K152" s="5"/>
    </row>
    <row r="153" spans="2:11" ht="15" thickBot="1" x14ac:dyDescent="0.4">
      <c r="B153" s="1" t="s">
        <v>596</v>
      </c>
      <c r="C153" s="73"/>
      <c r="D153" s="5"/>
      <c r="E153" s="5"/>
      <c r="F153" s="5"/>
      <c r="G153" s="5"/>
      <c r="H153" s="5"/>
      <c r="I153" s="84"/>
      <c r="J153" s="5"/>
      <c r="K153" s="5"/>
    </row>
    <row r="154" spans="2:11" ht="48.5" thickBot="1" x14ac:dyDescent="0.4">
      <c r="B154" s="52" t="s">
        <v>689</v>
      </c>
      <c r="C154" s="95"/>
      <c r="D154" s="43" t="s">
        <v>1608</v>
      </c>
      <c r="E154" s="5"/>
      <c r="F154" s="5"/>
      <c r="G154" s="5"/>
      <c r="H154" s="5"/>
      <c r="I154" s="84"/>
      <c r="J154" s="5"/>
      <c r="K154" s="5"/>
    </row>
    <row r="155" spans="2:11" x14ac:dyDescent="0.35">
      <c r="B155" s="987" t="s">
        <v>691</v>
      </c>
      <c r="C155" s="91"/>
      <c r="D155" s="53" t="s">
        <v>692</v>
      </c>
      <c r="E155" s="5"/>
      <c r="F155" s="5"/>
      <c r="G155" s="5"/>
      <c r="H155" s="5"/>
      <c r="I155" s="84"/>
      <c r="J155" s="5"/>
      <c r="K155" s="5"/>
    </row>
    <row r="156" spans="2:11" ht="84" x14ac:dyDescent="0.35">
      <c r="B156" s="988"/>
      <c r="C156" s="91"/>
      <c r="D156" s="46" t="s">
        <v>1609</v>
      </c>
      <c r="E156" s="5"/>
      <c r="F156" s="5"/>
      <c r="G156" s="5"/>
      <c r="H156" s="5"/>
      <c r="I156" s="84"/>
      <c r="J156" s="5"/>
      <c r="K156" s="5"/>
    </row>
    <row r="157" spans="2:11" x14ac:dyDescent="0.35">
      <c r="B157" s="988"/>
      <c r="C157" s="91"/>
      <c r="D157" s="53" t="s">
        <v>777</v>
      </c>
      <c r="E157" s="5"/>
      <c r="F157" s="5"/>
      <c r="G157" s="5"/>
      <c r="H157" s="5"/>
      <c r="I157" s="84"/>
      <c r="J157" s="5"/>
      <c r="K157" s="5"/>
    </row>
    <row r="158" spans="2:11" x14ac:dyDescent="0.35">
      <c r="B158" s="988"/>
      <c r="C158" s="91"/>
      <c r="D158" s="46" t="s">
        <v>696</v>
      </c>
      <c r="E158" s="5"/>
      <c r="F158" s="5"/>
      <c r="G158" s="5"/>
      <c r="H158" s="5"/>
      <c r="I158" s="84"/>
      <c r="J158" s="5"/>
      <c r="K158" s="5"/>
    </row>
    <row r="159" spans="2:11" x14ac:dyDescent="0.35">
      <c r="B159" s="988"/>
      <c r="C159" s="91"/>
      <c r="D159" s="46" t="s">
        <v>697</v>
      </c>
      <c r="E159" s="5"/>
      <c r="F159" s="5"/>
      <c r="G159" s="5"/>
      <c r="H159" s="5"/>
      <c r="I159" s="84"/>
      <c r="J159" s="5"/>
      <c r="K159" s="5"/>
    </row>
    <row r="160" spans="2:11" x14ac:dyDescent="0.35">
      <c r="B160" s="988"/>
      <c r="C160" s="91"/>
      <c r="D160" s="46" t="s">
        <v>1536</v>
      </c>
      <c r="E160" s="5"/>
      <c r="F160" s="5"/>
      <c r="G160" s="5"/>
      <c r="H160" s="5"/>
      <c r="I160" s="84"/>
      <c r="J160" s="5"/>
      <c r="K160" s="5"/>
    </row>
    <row r="161" spans="2:11" ht="36.5" thickBot="1" x14ac:dyDescent="0.4">
      <c r="B161" s="989"/>
      <c r="C161" s="2"/>
      <c r="D161" s="40" t="s">
        <v>1610</v>
      </c>
      <c r="E161" s="5"/>
      <c r="F161" s="5"/>
      <c r="G161" s="5"/>
      <c r="H161" s="5"/>
      <c r="I161" s="84"/>
      <c r="J161" s="5"/>
      <c r="K161" s="5"/>
    </row>
    <row r="162" spans="2:11" ht="24.5" thickBot="1" x14ac:dyDescent="0.4">
      <c r="B162" s="47" t="s">
        <v>704</v>
      </c>
      <c r="C162" s="2"/>
      <c r="D162" s="40"/>
      <c r="E162" s="5"/>
      <c r="F162" s="5"/>
      <c r="G162" s="5"/>
      <c r="H162" s="5"/>
      <c r="I162" s="84"/>
      <c r="J162" s="5"/>
      <c r="K162" s="5"/>
    </row>
    <row r="163" spans="2:11" ht="264" x14ac:dyDescent="0.35">
      <c r="B163" s="987" t="s">
        <v>705</v>
      </c>
      <c r="C163" s="91"/>
      <c r="D163" s="46" t="s">
        <v>1611</v>
      </c>
      <c r="E163" s="5"/>
      <c r="F163" s="5"/>
      <c r="G163" s="5"/>
      <c r="H163" s="5"/>
      <c r="I163" s="84"/>
      <c r="J163" s="5"/>
      <c r="K163" s="5"/>
    </row>
    <row r="164" spans="2:11" ht="264" x14ac:dyDescent="0.35">
      <c r="B164" s="988"/>
      <c r="C164" s="91"/>
      <c r="D164" s="46" t="s">
        <v>1612</v>
      </c>
      <c r="E164" s="5"/>
      <c r="F164" s="5"/>
      <c r="G164" s="5"/>
      <c r="H164" s="5"/>
      <c r="I164" s="84"/>
      <c r="J164" s="5"/>
      <c r="K164" s="5"/>
    </row>
    <row r="165" spans="2:11" ht="84" x14ac:dyDescent="0.35">
      <c r="B165" s="988"/>
      <c r="C165" s="91"/>
      <c r="D165" s="46" t="s">
        <v>1613</v>
      </c>
      <c r="E165" s="5"/>
      <c r="F165" s="5"/>
      <c r="G165" s="5"/>
      <c r="H165" s="5"/>
      <c r="I165" s="84"/>
      <c r="J165" s="5"/>
      <c r="K165" s="5"/>
    </row>
    <row r="166" spans="2:11" ht="60.5" thickBot="1" x14ac:dyDescent="0.4">
      <c r="B166" s="989"/>
      <c r="C166" s="2"/>
      <c r="D166" s="40" t="s">
        <v>1614</v>
      </c>
      <c r="E166" s="5"/>
      <c r="F166" s="5"/>
      <c r="G166" s="5"/>
      <c r="H166" s="5"/>
      <c r="I166" s="84"/>
      <c r="J166" s="5"/>
      <c r="K166" s="5"/>
    </row>
    <row r="167" spans="2:11" ht="24" x14ac:dyDescent="0.35">
      <c r="B167" s="987" t="s">
        <v>722</v>
      </c>
      <c r="C167" s="91"/>
      <c r="D167" s="53" t="s">
        <v>31</v>
      </c>
      <c r="E167" s="5"/>
      <c r="F167" s="5"/>
      <c r="G167" s="5"/>
      <c r="H167" s="5"/>
      <c r="I167" s="84"/>
      <c r="J167" s="5"/>
      <c r="K167" s="5"/>
    </row>
    <row r="168" spans="2:11" x14ac:dyDescent="0.35">
      <c r="B168" s="988"/>
      <c r="C168" s="91"/>
      <c r="D168" s="16"/>
      <c r="E168" s="5"/>
      <c r="F168" s="5"/>
      <c r="G168" s="5"/>
      <c r="H168" s="5"/>
      <c r="I168" s="84"/>
      <c r="J168" s="5"/>
      <c r="K168" s="5"/>
    </row>
    <row r="169" spans="2:11" x14ac:dyDescent="0.35">
      <c r="B169" s="988"/>
      <c r="C169" s="91"/>
      <c r="D169" s="46" t="s">
        <v>723</v>
      </c>
      <c r="E169" s="5"/>
      <c r="F169" s="5"/>
      <c r="G169" s="5"/>
      <c r="H169" s="5"/>
      <c r="I169" s="84"/>
      <c r="J169" s="5"/>
      <c r="K169" s="5"/>
    </row>
    <row r="170" spans="2:11" ht="25" x14ac:dyDescent="0.35">
      <c r="B170" s="988"/>
      <c r="C170" s="91"/>
      <c r="D170" s="46" t="s">
        <v>1615</v>
      </c>
      <c r="E170" s="5"/>
      <c r="F170" s="5"/>
      <c r="G170" s="5"/>
      <c r="H170" s="5"/>
      <c r="I170" s="84"/>
      <c r="J170" s="5"/>
      <c r="K170" s="5"/>
    </row>
    <row r="171" spans="2:11" ht="25" x14ac:dyDescent="0.35">
      <c r="B171" s="988"/>
      <c r="C171" s="91"/>
      <c r="D171" s="46" t="s">
        <v>1616</v>
      </c>
      <c r="E171" s="5"/>
      <c r="F171" s="5"/>
      <c r="G171" s="5"/>
      <c r="H171" s="5"/>
      <c r="I171" s="84"/>
      <c r="J171" s="5"/>
      <c r="K171" s="5"/>
    </row>
    <row r="172" spans="2:11" ht="48" x14ac:dyDescent="0.35">
      <c r="B172" s="988"/>
      <c r="C172" s="91"/>
      <c r="D172" s="46" t="s">
        <v>1617</v>
      </c>
      <c r="E172" s="5"/>
      <c r="F172" s="5"/>
      <c r="G172" s="5"/>
      <c r="H172" s="5"/>
      <c r="I172" s="84"/>
      <c r="J172" s="5"/>
      <c r="K172" s="5"/>
    </row>
    <row r="173" spans="2:11" ht="85" x14ac:dyDescent="0.35">
      <c r="B173" s="988"/>
      <c r="C173" s="91"/>
      <c r="D173" s="46" t="s">
        <v>1618</v>
      </c>
      <c r="E173" s="5"/>
      <c r="F173" s="5"/>
      <c r="G173" s="5"/>
      <c r="H173" s="5"/>
      <c r="I173" s="84"/>
      <c r="J173" s="5"/>
      <c r="K173" s="5"/>
    </row>
    <row r="174" spans="2:11" ht="24" x14ac:dyDescent="0.35">
      <c r="B174" s="988"/>
      <c r="C174" s="91"/>
      <c r="D174" s="53" t="s">
        <v>1619</v>
      </c>
      <c r="E174" s="5"/>
      <c r="F174" s="5"/>
      <c r="G174" s="5"/>
      <c r="H174" s="5"/>
      <c r="I174" s="84"/>
      <c r="J174" s="5"/>
      <c r="K174" s="5"/>
    </row>
    <row r="175" spans="2:11" x14ac:dyDescent="0.35">
      <c r="B175" s="988"/>
      <c r="C175" s="91"/>
      <c r="D175" s="16"/>
      <c r="E175" s="5"/>
      <c r="F175" s="5"/>
      <c r="G175" s="5"/>
      <c r="H175" s="5"/>
      <c r="I175" s="84"/>
      <c r="J175" s="5"/>
      <c r="K175" s="5"/>
    </row>
    <row r="176" spans="2:11" x14ac:dyDescent="0.35">
      <c r="B176" s="988"/>
      <c r="C176" s="91"/>
      <c r="D176" s="46" t="s">
        <v>723</v>
      </c>
      <c r="E176" s="5"/>
      <c r="F176" s="5"/>
      <c r="G176" s="5"/>
      <c r="H176" s="5"/>
      <c r="I176" s="84"/>
      <c r="J176" s="5"/>
      <c r="K176" s="5"/>
    </row>
    <row r="177" spans="2:11" ht="25" x14ac:dyDescent="0.35">
      <c r="B177" s="988"/>
      <c r="C177" s="91"/>
      <c r="D177" s="46" t="s">
        <v>1620</v>
      </c>
      <c r="E177" s="5"/>
      <c r="F177" s="5"/>
      <c r="G177" s="5"/>
      <c r="H177" s="5"/>
      <c r="I177" s="84"/>
      <c r="J177" s="5"/>
      <c r="K177" s="5"/>
    </row>
    <row r="178" spans="2:11" ht="25" x14ac:dyDescent="0.35">
      <c r="B178" s="988"/>
      <c r="C178" s="91"/>
      <c r="D178" s="46" t="s">
        <v>1621</v>
      </c>
      <c r="E178" s="5"/>
      <c r="F178" s="5"/>
      <c r="G178" s="5"/>
      <c r="H178" s="5"/>
      <c r="I178" s="84"/>
      <c r="J178" s="5"/>
      <c r="K178" s="5"/>
    </row>
    <row r="179" spans="2:11" ht="25" x14ac:dyDescent="0.35">
      <c r="B179" s="988"/>
      <c r="C179" s="91"/>
      <c r="D179" s="46" t="s">
        <v>1622</v>
      </c>
      <c r="E179" s="5"/>
      <c r="F179" s="5"/>
      <c r="G179" s="5"/>
      <c r="H179" s="5"/>
      <c r="I179" s="84"/>
      <c r="J179" s="5"/>
      <c r="K179" s="5"/>
    </row>
    <row r="180" spans="2:11" ht="48" x14ac:dyDescent="0.35">
      <c r="B180" s="988"/>
      <c r="C180" s="91"/>
      <c r="D180" s="46" t="s">
        <v>1617</v>
      </c>
      <c r="E180" s="5"/>
      <c r="F180" s="5"/>
      <c r="G180" s="5"/>
      <c r="H180" s="5"/>
      <c r="I180" s="84"/>
      <c r="J180" s="5"/>
      <c r="K180" s="5"/>
    </row>
    <row r="181" spans="2:11" ht="48.5" thickBot="1" x14ac:dyDescent="0.4">
      <c r="B181" s="989"/>
      <c r="C181" s="2"/>
      <c r="D181" s="40" t="s">
        <v>1623</v>
      </c>
      <c r="E181" s="5"/>
      <c r="F181" s="5"/>
      <c r="G181" s="5"/>
      <c r="H181" s="5"/>
      <c r="I181" s="84"/>
      <c r="J181" s="5"/>
      <c r="K181" s="5"/>
    </row>
    <row r="182" spans="2:11" x14ac:dyDescent="0.35">
      <c r="B182" s="5"/>
      <c r="D182" s="5"/>
      <c r="E182" s="5"/>
      <c r="F182" s="5"/>
      <c r="G182" s="5"/>
      <c r="H182" s="5"/>
      <c r="I182" s="84"/>
      <c r="J182" s="5"/>
      <c r="K182" s="5"/>
    </row>
    <row r="183" spans="2:11" x14ac:dyDescent="0.35">
      <c r="B183" s="5"/>
      <c r="D183" s="5"/>
      <c r="E183" s="5"/>
      <c r="F183" s="5"/>
      <c r="G183" s="5"/>
      <c r="H183" s="5"/>
      <c r="I183" s="84"/>
      <c r="J183" s="5"/>
      <c r="K183" s="5"/>
    </row>
    <row r="184" spans="2:11" x14ac:dyDescent="0.35">
      <c r="B184" s="5"/>
      <c r="D184" s="5"/>
      <c r="E184" s="5"/>
      <c r="F184" s="5"/>
      <c r="G184" s="5"/>
      <c r="H184" s="5"/>
      <c r="I184" s="84"/>
      <c r="J184" s="5"/>
      <c r="K184" s="5"/>
    </row>
    <row r="185" spans="2:11" x14ac:dyDescent="0.35">
      <c r="B185" s="5"/>
      <c r="D185" s="5"/>
      <c r="E185" s="5"/>
      <c r="F185" s="5"/>
      <c r="G185" s="5"/>
      <c r="H185" s="5"/>
      <c r="I185" s="84"/>
      <c r="J185" s="5"/>
      <c r="K185" s="5"/>
    </row>
    <row r="186" spans="2:11" x14ac:dyDescent="0.35">
      <c r="B186" s="5"/>
      <c r="D186" s="5"/>
      <c r="E186" s="5"/>
      <c r="F186" s="5"/>
      <c r="G186" s="5"/>
      <c r="H186" s="5"/>
      <c r="I186" s="84"/>
      <c r="J186" s="5"/>
      <c r="K186" s="5"/>
    </row>
    <row r="187" spans="2:11" x14ac:dyDescent="0.35">
      <c r="B187" s="5"/>
      <c r="D187" s="5"/>
      <c r="E187" s="5"/>
      <c r="F187" s="5"/>
      <c r="G187" s="5"/>
      <c r="H187" s="5"/>
      <c r="I187" s="84"/>
      <c r="J187" s="5"/>
      <c r="K187" s="5"/>
    </row>
    <row r="188" spans="2:11" x14ac:dyDescent="0.35">
      <c r="B188" s="5"/>
      <c r="D188" s="5"/>
      <c r="E188" s="5"/>
      <c r="F188" s="5"/>
      <c r="G188" s="5"/>
      <c r="H188" s="5"/>
      <c r="I188" s="84"/>
      <c r="J188" s="5"/>
      <c r="K188" s="5"/>
    </row>
    <row r="189" spans="2:11" x14ac:dyDescent="0.35">
      <c r="B189" s="5"/>
      <c r="D189" s="5"/>
      <c r="E189" s="5"/>
      <c r="F189" s="5"/>
      <c r="G189" s="5"/>
      <c r="H189" s="5"/>
      <c r="I189" s="84"/>
      <c r="J189" s="5"/>
      <c r="K189" s="5"/>
    </row>
    <row r="190" spans="2:11" x14ac:dyDescent="0.35">
      <c r="B190" s="5"/>
      <c r="D190" s="5"/>
      <c r="E190" s="5"/>
      <c r="F190" s="5"/>
      <c r="G190" s="5"/>
      <c r="H190" s="5"/>
      <c r="I190" s="84"/>
      <c r="J190" s="5"/>
      <c r="K190" s="5"/>
    </row>
    <row r="191" spans="2:11" x14ac:dyDescent="0.35">
      <c r="B191" s="5"/>
      <c r="D191" s="5"/>
      <c r="E191" s="5"/>
      <c r="F191" s="5"/>
      <c r="G191" s="5"/>
      <c r="H191" s="5"/>
      <c r="I191" s="84"/>
      <c r="J191" s="5"/>
      <c r="K191" s="5"/>
    </row>
    <row r="192" spans="2:11" x14ac:dyDescent="0.35">
      <c r="B192" s="5"/>
      <c r="D192" s="5"/>
      <c r="E192" s="5"/>
      <c r="F192" s="5"/>
      <c r="G192" s="5"/>
      <c r="H192" s="5"/>
      <c r="I192" s="84"/>
      <c r="J192" s="5"/>
      <c r="K192" s="5"/>
    </row>
    <row r="193" spans="2:11" x14ac:dyDescent="0.35">
      <c r="B193" s="5"/>
      <c r="D193" s="5"/>
      <c r="E193" s="5"/>
      <c r="F193" s="5"/>
      <c r="G193" s="5"/>
      <c r="H193" s="5"/>
      <c r="I193" s="84"/>
      <c r="J193" s="5"/>
      <c r="K193" s="5"/>
    </row>
    <row r="194" spans="2:11" x14ac:dyDescent="0.35">
      <c r="B194" s="5"/>
      <c r="D194" s="5"/>
      <c r="E194" s="5"/>
      <c r="F194" s="5"/>
      <c r="G194" s="5"/>
      <c r="H194" s="5"/>
      <c r="I194" s="84"/>
      <c r="J194" s="5"/>
      <c r="K194" s="5"/>
    </row>
    <row r="195" spans="2:11" x14ac:dyDescent="0.35">
      <c r="B195" s="5"/>
      <c r="D195" s="5"/>
      <c r="E195" s="5"/>
      <c r="F195" s="5"/>
      <c r="G195" s="5"/>
      <c r="H195" s="5"/>
      <c r="I195" s="84"/>
      <c r="J195" s="5"/>
      <c r="K195" s="5"/>
    </row>
    <row r="196" spans="2:11" x14ac:dyDescent="0.35">
      <c r="B196" s="5"/>
      <c r="D196" s="5"/>
      <c r="E196" s="5"/>
      <c r="F196" s="5"/>
      <c r="G196" s="5"/>
      <c r="H196" s="5"/>
      <c r="I196" s="84"/>
      <c r="J196" s="5"/>
      <c r="K196" s="5"/>
    </row>
    <row r="197" spans="2:11" x14ac:dyDescent="0.35">
      <c r="B197" s="5"/>
      <c r="D197" s="5"/>
      <c r="E197" s="5"/>
      <c r="F197" s="5"/>
      <c r="G197" s="5"/>
      <c r="H197" s="5"/>
      <c r="I197" s="84"/>
      <c r="J197" s="5"/>
      <c r="K197" s="5"/>
    </row>
  </sheetData>
  <mergeCells count="59">
    <mergeCell ref="A1:P1"/>
    <mergeCell ref="A2:P2"/>
    <mergeCell ref="A3:P3"/>
    <mergeCell ref="A4:D4"/>
    <mergeCell ref="A5:P5"/>
    <mergeCell ref="B10:D10"/>
    <mergeCell ref="F10:S10"/>
    <mergeCell ref="F11:S11"/>
    <mergeCell ref="E12:R12"/>
    <mergeCell ref="E13:R13"/>
    <mergeCell ref="B150:E150"/>
    <mergeCell ref="B155:B161"/>
    <mergeCell ref="B163:B166"/>
    <mergeCell ref="B167:B181"/>
    <mergeCell ref="D27:D28"/>
    <mergeCell ref="E27:E28"/>
    <mergeCell ref="D56:I56"/>
    <mergeCell ref="D57:I57"/>
    <mergeCell ref="D58:I58"/>
    <mergeCell ref="D63:I63"/>
    <mergeCell ref="D64:I64"/>
    <mergeCell ref="D65:I65"/>
    <mergeCell ref="D70:I70"/>
    <mergeCell ref="D103:I103"/>
    <mergeCell ref="D72:I72"/>
    <mergeCell ref="D78:I78"/>
    <mergeCell ref="G27:G28"/>
    <mergeCell ref="B15:B114"/>
    <mergeCell ref="D15:I15"/>
    <mergeCell ref="D16:I16"/>
    <mergeCell ref="D17:I17"/>
    <mergeCell ref="D20:I20"/>
    <mergeCell ref="D25:I25"/>
    <mergeCell ref="D26:I26"/>
    <mergeCell ref="D42:I42"/>
    <mergeCell ref="D43:I43"/>
    <mergeCell ref="F27:F28"/>
    <mergeCell ref="D71:I71"/>
    <mergeCell ref="D44:I44"/>
    <mergeCell ref="D49:I49"/>
    <mergeCell ref="D50:I50"/>
    <mergeCell ref="D51:I51"/>
    <mergeCell ref="D84:I84"/>
    <mergeCell ref="D85:I85"/>
    <mergeCell ref="D89:I89"/>
    <mergeCell ref="D90:I90"/>
    <mergeCell ref="D79:I79"/>
    <mergeCell ref="D95:I95"/>
    <mergeCell ref="D96:I96"/>
    <mergeCell ref="D97:I97"/>
    <mergeCell ref="D102:I102"/>
    <mergeCell ref="B136:E136"/>
    <mergeCell ref="B137:B143"/>
    <mergeCell ref="D104:I104"/>
    <mergeCell ref="D108:I108"/>
    <mergeCell ref="D109:I109"/>
    <mergeCell ref="D110:I110"/>
    <mergeCell ref="B127:E127"/>
    <mergeCell ref="B128:B134"/>
  </mergeCells>
  <conditionalFormatting sqref="E12:R12">
    <cfRule type="expression" dxfId="33" priority="1">
      <formula>E11="SI SE REPORTA"</formula>
    </cfRule>
  </conditionalFormatting>
  <conditionalFormatting sqref="F10">
    <cfRule type="notContainsBlanks" dxfId="32" priority="4">
      <formula>LEN(TRIM(F10))&gt;0</formula>
    </cfRule>
  </conditionalFormatting>
  <conditionalFormatting sqref="F122">
    <cfRule type="containsText" dxfId="31" priority="5" operator="containsText" text="ERROR">
      <formula>NOT(ISERROR(SEARCH("ERROR",F122)))</formula>
    </cfRule>
  </conditionalFormatting>
  <conditionalFormatting sqref="F11:S11">
    <cfRule type="expression" dxfId="30" priority="2">
      <formula>E11="NO SE REPORTA"</formula>
    </cfRule>
    <cfRule type="expression" dxfId="29" priority="3">
      <formula>E10="NO APLICA"</formula>
    </cfRule>
  </conditionalFormatting>
  <dataValidations count="5">
    <dataValidation type="whole" operator="greaterThanOrEqual" allowBlank="1" showErrorMessage="1" errorTitle="ERROR" error="Escriba un número igual o mayor que 0" promptTitle="ERROR" prompt="Escriba un número igual o mayor que 0" sqref="E106:E107 E18:E19 E92:H93 E29:H40 E22:H23 E53:H54 E60:H61 E67:E69 E81:H82 E74:H75 E99:H100 E87:E88 E46:E48 E112:H113" xr:uid="{00000000-0002-0000-1C00-000000000000}">
      <formula1>0</formula1>
    </dataValidation>
    <dataValidation allowBlank="1" showInputMessage="1" showErrorMessage="1" sqref="E62:H62 E76:I76 I74:I75 I81:I83 E83:H83 E24:H24 E41:H41 I53:I55 E55:H55 I60:I62" xr:uid="{00000000-0002-0000-1C00-000001000000}"/>
    <dataValidation type="decimal" allowBlank="1" showInputMessage="1" showErrorMessage="1" errorTitle="ERROR" error="Escriba un valor entre 0% y 100%" sqref="F117:F121" xr:uid="{00000000-0002-0000-1C00-000002000000}">
      <formula1>0</formula1>
      <formula2>1</formula2>
    </dataValidation>
    <dataValidation type="list" allowBlank="1" showInputMessage="1" showErrorMessage="1" sqref="E11" xr:uid="{00000000-0002-0000-1C00-000003000000}">
      <formula1>REPORTE</formula1>
    </dataValidation>
    <dataValidation type="list" allowBlank="1" showInputMessage="1" showErrorMessage="1" sqref="E10" xr:uid="{00000000-0002-0000-1C00-000004000000}">
      <formula1>SI</formula1>
    </dataValidation>
  </dataValidations>
  <hyperlinks>
    <hyperlink ref="B9" location="'ANEXO 3'!A1" display="VOLVER AL INDICE" xr:uid="{00000000-0004-0000-1C00-000000000000}"/>
    <hyperlink ref="E132" r:id="rId1" display="jortiz@cam.gov.co" xr:uid="{00000000-0004-0000-1C00-000001000000}"/>
  </hyperlinks>
  <pageMargins left="0.25" right="0.25" top="0.75" bottom="0.75" header="0.3" footer="0.3"/>
  <pageSetup paperSize="178" orientation="landscape" horizontalDpi="1200" verticalDpi="1200"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3">
    <tabColor theme="2"/>
  </sheetPr>
  <dimension ref="A1:U179"/>
  <sheetViews>
    <sheetView topLeftCell="A22" workbookViewId="0">
      <selection activeCell="E27" sqref="E27:R31"/>
    </sheetView>
  </sheetViews>
  <sheetFormatPr baseColWidth="10" defaultColWidth="11.453125" defaultRowHeight="14.5" x14ac:dyDescent="0.35"/>
  <cols>
    <col min="1" max="1" width="1.81640625" style="588" customWidth="1"/>
    <col min="2" max="2" width="12.81640625" style="588" customWidth="1"/>
    <col min="3" max="3" width="5" style="810" bestFit="1" customWidth="1"/>
    <col min="4" max="4" width="34.81640625" style="588" customWidth="1"/>
    <col min="5" max="5" width="12.1796875" style="588" customWidth="1"/>
    <col min="6" max="16384" width="11.453125" style="588"/>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s="588"/>
      <c r="R1" s="588"/>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s="588"/>
      <c r="R2" s="588"/>
    </row>
    <row r="3" spans="1:21" s="358" customFormat="1" ht="16" thickBot="1" x14ac:dyDescent="0.4">
      <c r="A3" s="946" t="s">
        <v>624</v>
      </c>
      <c r="B3" s="947"/>
      <c r="C3" s="947"/>
      <c r="D3" s="947"/>
      <c r="E3" s="947"/>
      <c r="F3" s="947"/>
      <c r="G3" s="947"/>
      <c r="H3" s="947"/>
      <c r="I3" s="947"/>
      <c r="J3" s="947"/>
      <c r="K3" s="947"/>
      <c r="L3" s="947"/>
      <c r="M3" s="947"/>
      <c r="N3" s="947"/>
      <c r="O3" s="947"/>
      <c r="P3" s="948"/>
      <c r="Q3" s="588"/>
      <c r="R3" s="588"/>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s="588"/>
      <c r="R4" s="588"/>
    </row>
    <row r="5" spans="1:21" ht="16.5" customHeight="1" thickBot="1" x14ac:dyDescent="0.4">
      <c r="A5" s="946" t="s">
        <v>32</v>
      </c>
      <c r="B5" s="947"/>
      <c r="C5" s="947"/>
      <c r="D5" s="947"/>
      <c r="E5" s="947"/>
      <c r="F5" s="947"/>
      <c r="G5" s="947"/>
      <c r="H5" s="947"/>
      <c r="I5" s="947"/>
      <c r="J5" s="947"/>
      <c r="K5" s="947"/>
      <c r="L5" s="947"/>
      <c r="M5" s="947"/>
      <c r="N5" s="947"/>
      <c r="O5" s="947"/>
      <c r="P5" s="948"/>
    </row>
    <row r="6" spans="1:21" x14ac:dyDescent="0.35">
      <c r="B6" s="799" t="s">
        <v>626</v>
      </c>
      <c r="C6" s="800"/>
      <c r="D6" s="792"/>
      <c r="E6" s="801"/>
      <c r="F6" s="792" t="s">
        <v>627</v>
      </c>
      <c r="G6" s="792"/>
      <c r="H6" s="792"/>
      <c r="I6" s="792"/>
      <c r="J6" s="792"/>
      <c r="K6" s="792"/>
    </row>
    <row r="7" spans="1:21" ht="15" thickBot="1" x14ac:dyDescent="0.4">
      <c r="B7" s="802"/>
      <c r="C7" s="803"/>
      <c r="D7" s="792"/>
      <c r="E7" s="804"/>
      <c r="F7" s="792" t="s">
        <v>628</v>
      </c>
      <c r="G7" s="792"/>
      <c r="H7" s="792"/>
      <c r="I7" s="792"/>
      <c r="J7" s="792"/>
      <c r="K7" s="792"/>
    </row>
    <row r="8" spans="1:21" ht="15" thickBot="1" x14ac:dyDescent="0.4">
      <c r="B8" s="805" t="s">
        <v>629</v>
      </c>
      <c r="C8" s="806">
        <v>2024</v>
      </c>
      <c r="D8" s="807">
        <f>IF(E10="NO APLICA","NO APLICA",IF(E11="NO SE REPORTA","SIN INFORMACION",+E21))</f>
        <v>0.40747000169004566</v>
      </c>
      <c r="E8" s="808"/>
      <c r="F8" s="792" t="s">
        <v>630</v>
      </c>
      <c r="G8" s="792"/>
      <c r="H8" s="792"/>
      <c r="I8" s="792"/>
      <c r="J8" s="792"/>
      <c r="K8" s="792"/>
    </row>
    <row r="9" spans="1:21" x14ac:dyDescent="0.35">
      <c r="B9" s="809" t="s">
        <v>631</v>
      </c>
      <c r="D9" s="792"/>
      <c r="E9" s="792"/>
      <c r="F9" s="792"/>
      <c r="G9" s="792"/>
      <c r="H9" s="792"/>
      <c r="I9" s="792"/>
      <c r="J9" s="792"/>
      <c r="K9" s="792"/>
    </row>
    <row r="10" spans="1:21" x14ac:dyDescent="0.35">
      <c r="B10" s="1198" t="s">
        <v>632</v>
      </c>
      <c r="C10" s="1198"/>
      <c r="D10" s="1198"/>
      <c r="E10" s="811" t="s">
        <v>633</v>
      </c>
      <c r="F10" s="1199"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200"/>
      <c r="H10" s="1200"/>
      <c r="I10" s="1200"/>
      <c r="J10" s="1200"/>
      <c r="K10" s="1200"/>
      <c r="L10" s="1200"/>
      <c r="M10" s="1200"/>
      <c r="N10" s="1200"/>
      <c r="O10" s="1200"/>
      <c r="P10" s="1200"/>
      <c r="Q10" s="1200"/>
      <c r="R10" s="1200"/>
      <c r="S10" s="1200"/>
      <c r="T10" s="792"/>
      <c r="U10" s="792"/>
    </row>
    <row r="11" spans="1:21" ht="14.5" customHeight="1" x14ac:dyDescent="0.35">
      <c r="B11" s="812"/>
      <c r="C11" s="800"/>
      <c r="D11" s="805" t="str">
        <f>IF(E10="SI APLICA","¿El indicador no se reporta por limitaciones de información disponible? ","")</f>
        <v xml:space="preserve">¿El indicador no se reporta por limitaciones de información disponible? </v>
      </c>
      <c r="E11" s="813" t="s">
        <v>634</v>
      </c>
      <c r="F11" s="1201"/>
      <c r="G11" s="1202"/>
      <c r="H11" s="1202"/>
      <c r="I11" s="1202"/>
      <c r="J11" s="1202"/>
      <c r="K11" s="1202"/>
      <c r="L11" s="1202"/>
      <c r="M11" s="1202"/>
      <c r="N11" s="1202"/>
      <c r="O11" s="1202"/>
      <c r="P11" s="1202"/>
      <c r="Q11" s="1202"/>
      <c r="R11" s="1202"/>
      <c r="S11" s="1202"/>
    </row>
    <row r="12" spans="1:21" ht="35.5" customHeight="1" x14ac:dyDescent="0.35">
      <c r="B12" s="809"/>
      <c r="C12" s="800"/>
      <c r="D12" s="805" t="str">
        <f>IF(E11="SI SE REPORTA","¿Qué programas o proyectos del Plan de Acción están asociados al indicador? ","")</f>
        <v xml:space="preserve">¿Qué programas o proyectos del Plan de Acción están asociados al indicador? </v>
      </c>
      <c r="E12" s="1203" t="s">
        <v>2137</v>
      </c>
      <c r="F12" s="1203"/>
      <c r="G12" s="1203"/>
      <c r="H12" s="1203"/>
      <c r="I12" s="1203"/>
      <c r="J12" s="1203"/>
      <c r="K12" s="1203"/>
      <c r="L12" s="1203"/>
      <c r="M12" s="1203"/>
      <c r="N12" s="1203"/>
      <c r="O12" s="1203"/>
      <c r="P12" s="1203"/>
      <c r="Q12" s="1203"/>
      <c r="R12" s="1203"/>
    </row>
    <row r="13" spans="1:21" ht="22" customHeight="1" x14ac:dyDescent="0.35">
      <c r="B13" s="809"/>
      <c r="C13" s="800"/>
      <c r="D13" s="805" t="s">
        <v>635</v>
      </c>
      <c r="E13" s="1174"/>
      <c r="F13" s="1175"/>
      <c r="G13" s="1175"/>
      <c r="H13" s="1175"/>
      <c r="I13" s="1175"/>
      <c r="J13" s="1175"/>
      <c r="K13" s="1175"/>
      <c r="L13" s="1175"/>
      <c r="M13" s="1175"/>
      <c r="N13" s="1175"/>
      <c r="O13" s="1175"/>
      <c r="P13" s="1175"/>
      <c r="Q13" s="1175"/>
      <c r="R13" s="1176"/>
    </row>
    <row r="14" spans="1:21" ht="7" customHeight="1" thickBot="1" x14ac:dyDescent="0.4">
      <c r="B14" s="809"/>
      <c r="D14" s="792"/>
      <c r="E14" s="792"/>
      <c r="F14" s="792"/>
      <c r="G14" s="792"/>
      <c r="H14" s="792"/>
      <c r="I14" s="792"/>
      <c r="J14" s="792"/>
      <c r="K14" s="792"/>
    </row>
    <row r="15" spans="1:21" x14ac:dyDescent="0.35">
      <c r="B15" s="1177" t="s">
        <v>636</v>
      </c>
      <c r="C15" s="814"/>
      <c r="D15" s="1180"/>
      <c r="E15" s="1181"/>
      <c r="F15" s="1181"/>
      <c r="G15" s="1181"/>
      <c r="H15" s="1181"/>
      <c r="I15" s="1182"/>
      <c r="J15" s="792"/>
      <c r="K15" s="792"/>
    </row>
    <row r="16" spans="1:21" ht="15" thickBot="1" x14ac:dyDescent="0.4">
      <c r="B16" s="1178"/>
      <c r="C16" s="815"/>
      <c r="D16" s="1183" t="s">
        <v>637</v>
      </c>
      <c r="E16" s="1184"/>
      <c r="F16" s="1184"/>
      <c r="G16" s="1184"/>
      <c r="H16" s="1184"/>
      <c r="I16" s="1185"/>
      <c r="J16" s="792"/>
      <c r="K16" s="792"/>
    </row>
    <row r="17" spans="2:11" ht="15" thickBot="1" x14ac:dyDescent="0.4">
      <c r="B17" s="1178"/>
      <c r="C17" s="817"/>
      <c r="D17" s="818" t="s">
        <v>763</v>
      </c>
      <c r="E17" s="793">
        <v>2024</v>
      </c>
      <c r="F17" s="793">
        <v>2025</v>
      </c>
      <c r="G17" s="793">
        <v>2026</v>
      </c>
      <c r="H17" s="793">
        <v>2027</v>
      </c>
      <c r="I17" s="819" t="s">
        <v>764</v>
      </c>
      <c r="J17" s="792"/>
      <c r="K17" s="792"/>
    </row>
    <row r="18" spans="2:11" ht="29.15" customHeight="1" thickBot="1" x14ac:dyDescent="0.4">
      <c r="B18" s="1178"/>
      <c r="C18" s="817"/>
      <c r="D18" s="816" t="s">
        <v>1624</v>
      </c>
      <c r="E18" s="587">
        <v>5917</v>
      </c>
      <c r="F18" s="587"/>
      <c r="G18" s="587"/>
      <c r="H18" s="587"/>
      <c r="I18" s="820">
        <f>SUM(E18:H18)</f>
        <v>5917</v>
      </c>
      <c r="J18" s="821"/>
      <c r="K18" s="792"/>
    </row>
    <row r="19" spans="2:11" ht="40.5" customHeight="1" thickBot="1" x14ac:dyDescent="0.4">
      <c r="B19" s="1178"/>
      <c r="C19" s="817"/>
      <c r="D19" s="816" t="s">
        <v>1625</v>
      </c>
      <c r="E19" s="587">
        <v>711</v>
      </c>
      <c r="F19" s="587"/>
      <c r="G19" s="587"/>
      <c r="H19" s="587"/>
      <c r="I19" s="820">
        <f>SUM(E19:H19)</f>
        <v>711</v>
      </c>
      <c r="J19" s="792"/>
      <c r="K19" s="792"/>
    </row>
    <row r="20" spans="2:11" ht="24.5" thickBot="1" x14ac:dyDescent="0.4">
      <c r="B20" s="1178"/>
      <c r="C20" s="817"/>
      <c r="D20" s="816" t="s">
        <v>1626</v>
      </c>
      <c r="E20" s="587">
        <v>1700</v>
      </c>
      <c r="F20" s="587"/>
      <c r="G20" s="587"/>
      <c r="H20" s="587"/>
      <c r="I20" s="820">
        <f>SUM(E20:H20)</f>
        <v>1700</v>
      </c>
      <c r="J20" s="792"/>
      <c r="K20" s="792"/>
    </row>
    <row r="21" spans="2:11" ht="24.5" thickBot="1" x14ac:dyDescent="0.4">
      <c r="B21" s="1179"/>
      <c r="C21" s="823"/>
      <c r="D21" s="816" t="s">
        <v>1627</v>
      </c>
      <c r="E21" s="794">
        <f>+(E19+E20)/E18</f>
        <v>0.40747000169004566</v>
      </c>
      <c r="F21" s="794" t="e">
        <f>+(F19+F20)/F18</f>
        <v>#DIV/0!</v>
      </c>
      <c r="G21" s="794" t="e">
        <f>+(G19+G20)/G18</f>
        <v>#DIV/0!</v>
      </c>
      <c r="H21" s="794" t="e">
        <f>+(H19+H20)/H18</f>
        <v>#DIV/0!</v>
      </c>
      <c r="I21" s="794">
        <f>+(I19+I20)/I18</f>
        <v>0.40747000169004566</v>
      </c>
      <c r="J21" s="792"/>
      <c r="K21" s="792"/>
    </row>
    <row r="22" spans="2:11" ht="36" customHeight="1" thickBot="1" x14ac:dyDescent="0.4">
      <c r="B22" s="822" t="s">
        <v>671</v>
      </c>
      <c r="C22" s="824"/>
      <c r="D22" s="1186" t="s">
        <v>1628</v>
      </c>
      <c r="E22" s="1187"/>
      <c r="F22" s="1187"/>
      <c r="G22" s="1187"/>
      <c r="H22" s="1187"/>
      <c r="I22" s="1188"/>
      <c r="J22" s="792"/>
      <c r="K22" s="792"/>
    </row>
    <row r="23" spans="2:11" ht="36" customHeight="1" thickBot="1" x14ac:dyDescent="0.4">
      <c r="B23" s="822" t="s">
        <v>673</v>
      </c>
      <c r="C23" s="824"/>
      <c r="D23" s="1186" t="s">
        <v>772</v>
      </c>
      <c r="E23" s="1187"/>
      <c r="F23" s="1187"/>
      <c r="G23" s="1187"/>
      <c r="H23" s="1187"/>
      <c r="I23" s="1188"/>
      <c r="J23" s="792"/>
      <c r="K23" s="792"/>
    </row>
    <row r="24" spans="2:11" ht="15" thickBot="1" x14ac:dyDescent="0.4">
      <c r="B24" s="799"/>
      <c r="C24" s="800"/>
      <c r="D24" s="792"/>
      <c r="E24" s="792"/>
      <c r="F24" s="792"/>
      <c r="G24" s="792"/>
      <c r="H24" s="792"/>
      <c r="I24" s="792"/>
      <c r="J24" s="792"/>
      <c r="K24" s="792"/>
    </row>
    <row r="25" spans="2:11" ht="24" customHeight="1" thickBot="1" x14ac:dyDescent="0.4">
      <c r="B25" s="1189" t="s">
        <v>675</v>
      </c>
      <c r="C25" s="1190"/>
      <c r="D25" s="1190"/>
      <c r="E25" s="1191"/>
      <c r="F25" s="792"/>
      <c r="G25" s="792"/>
      <c r="H25" s="792"/>
      <c r="I25" s="792"/>
      <c r="J25" s="792"/>
      <c r="K25" s="792"/>
    </row>
    <row r="26" spans="2:11" ht="60.5" thickBot="1" x14ac:dyDescent="0.4">
      <c r="B26" s="1177">
        <v>1</v>
      </c>
      <c r="C26" s="817"/>
      <c r="D26" s="829" t="s">
        <v>676</v>
      </c>
      <c r="E26" s="830" t="s">
        <v>520</v>
      </c>
      <c r="F26" s="792"/>
      <c r="G26" s="792"/>
      <c r="H26" s="792"/>
      <c r="I26" s="792"/>
      <c r="J26" s="792"/>
      <c r="K26" s="792"/>
    </row>
    <row r="27" spans="2:11" ht="72.5" thickBot="1" x14ac:dyDescent="0.4">
      <c r="B27" s="1178"/>
      <c r="C27" s="817"/>
      <c r="D27" s="816" t="s">
        <v>525</v>
      </c>
      <c r="E27" s="830" t="s">
        <v>2450</v>
      </c>
      <c r="F27" s="792"/>
      <c r="G27" s="792"/>
      <c r="H27" s="792"/>
      <c r="I27" s="792"/>
      <c r="J27" s="792"/>
      <c r="K27" s="792"/>
    </row>
    <row r="28" spans="2:11" ht="144.5" thickBot="1" x14ac:dyDescent="0.4">
      <c r="B28" s="1178"/>
      <c r="C28" s="817"/>
      <c r="D28" s="816" t="s">
        <v>677</v>
      </c>
      <c r="E28" s="830" t="s">
        <v>2451</v>
      </c>
      <c r="F28" s="792"/>
      <c r="G28" s="792"/>
      <c r="H28" s="792"/>
      <c r="I28" s="792"/>
      <c r="J28" s="792"/>
      <c r="K28" s="792"/>
    </row>
    <row r="29" spans="2:11" ht="72.5" thickBot="1" x14ac:dyDescent="0.4">
      <c r="B29" s="1178"/>
      <c r="C29" s="817"/>
      <c r="D29" s="816" t="s">
        <v>527</v>
      </c>
      <c r="E29" s="830" t="s">
        <v>2452</v>
      </c>
      <c r="F29" s="792"/>
      <c r="G29" s="792"/>
      <c r="H29" s="792"/>
      <c r="I29" s="792"/>
      <c r="J29" s="792"/>
      <c r="K29" s="792"/>
    </row>
    <row r="30" spans="2:11" ht="96.5" thickBot="1" x14ac:dyDescent="0.4">
      <c r="B30" s="1178"/>
      <c r="C30" s="817"/>
      <c r="D30" s="816" t="s">
        <v>529</v>
      </c>
      <c r="E30" s="830" t="s">
        <v>2453</v>
      </c>
      <c r="F30" s="792"/>
      <c r="G30" s="792"/>
      <c r="H30" s="792"/>
      <c r="I30" s="792"/>
      <c r="J30" s="792"/>
      <c r="K30" s="792"/>
    </row>
    <row r="31" spans="2:11" ht="48.5" thickBot="1" x14ac:dyDescent="0.4">
      <c r="B31" s="1178"/>
      <c r="C31" s="817"/>
      <c r="D31" s="816" t="s">
        <v>531</v>
      </c>
      <c r="E31" s="830" t="s">
        <v>2454</v>
      </c>
      <c r="F31" s="792"/>
      <c r="G31" s="792"/>
      <c r="H31" s="792"/>
      <c r="I31" s="792"/>
      <c r="J31" s="792"/>
      <c r="K31" s="792"/>
    </row>
    <row r="32" spans="2:11" ht="24.5" thickBot="1" x14ac:dyDescent="0.4">
      <c r="B32" s="1179"/>
      <c r="C32" s="823"/>
      <c r="D32" s="816" t="s">
        <v>678</v>
      </c>
      <c r="E32" s="830" t="s">
        <v>1984</v>
      </c>
      <c r="F32" s="792"/>
      <c r="G32" s="792"/>
      <c r="H32" s="792"/>
      <c r="I32" s="792"/>
      <c r="J32" s="792"/>
      <c r="K32" s="792"/>
    </row>
    <row r="33" spans="2:11" ht="15" thickBot="1" x14ac:dyDescent="0.4">
      <c r="B33" s="799"/>
      <c r="C33" s="800"/>
      <c r="D33" s="792"/>
      <c r="E33" s="792"/>
      <c r="F33" s="792"/>
      <c r="G33" s="792"/>
      <c r="H33" s="792"/>
      <c r="I33" s="792"/>
      <c r="J33" s="792"/>
      <c r="K33" s="792"/>
    </row>
    <row r="34" spans="2:11" ht="15" thickBot="1" x14ac:dyDescent="0.4">
      <c r="B34" s="1189" t="s">
        <v>679</v>
      </c>
      <c r="C34" s="1190"/>
      <c r="D34" s="1190"/>
      <c r="E34" s="1191"/>
      <c r="F34" s="792"/>
      <c r="G34" s="792"/>
      <c r="H34" s="792"/>
      <c r="I34" s="792"/>
      <c r="J34" s="792"/>
      <c r="K34" s="792"/>
    </row>
    <row r="35" spans="2:11" ht="15" thickBot="1" x14ac:dyDescent="0.4">
      <c r="B35" s="1177">
        <v>1</v>
      </c>
      <c r="C35" s="817"/>
      <c r="D35" s="829" t="s">
        <v>676</v>
      </c>
      <c r="E35" s="831" t="s">
        <v>680</v>
      </c>
      <c r="F35" s="792"/>
      <c r="G35" s="792"/>
      <c r="H35" s="792"/>
      <c r="I35" s="792"/>
      <c r="J35" s="792"/>
      <c r="K35" s="792"/>
    </row>
    <row r="36" spans="2:11" ht="15" thickBot="1" x14ac:dyDescent="0.4">
      <c r="B36" s="1178"/>
      <c r="C36" s="817"/>
      <c r="D36" s="816" t="s">
        <v>525</v>
      </c>
      <c r="E36" s="832" t="s">
        <v>681</v>
      </c>
      <c r="F36" s="792"/>
      <c r="G36" s="792"/>
      <c r="H36" s="792"/>
      <c r="I36" s="792"/>
      <c r="J36" s="792"/>
      <c r="K36" s="792"/>
    </row>
    <row r="37" spans="2:11" ht="15" thickBot="1" x14ac:dyDescent="0.4">
      <c r="B37" s="1178"/>
      <c r="C37" s="817"/>
      <c r="D37" s="816" t="s">
        <v>677</v>
      </c>
      <c r="E37" s="833"/>
      <c r="F37" s="792"/>
      <c r="G37" s="792"/>
      <c r="H37" s="792"/>
      <c r="I37" s="792"/>
      <c r="J37" s="792"/>
      <c r="K37" s="792"/>
    </row>
    <row r="38" spans="2:11" ht="15" thickBot="1" x14ac:dyDescent="0.4">
      <c r="B38" s="1178"/>
      <c r="C38" s="817"/>
      <c r="D38" s="816" t="s">
        <v>527</v>
      </c>
      <c r="E38" s="833"/>
      <c r="F38" s="792"/>
      <c r="G38" s="792"/>
      <c r="H38" s="792"/>
      <c r="I38" s="792"/>
      <c r="J38" s="792"/>
      <c r="K38" s="792"/>
    </row>
    <row r="39" spans="2:11" ht="15" thickBot="1" x14ac:dyDescent="0.4">
      <c r="B39" s="1178"/>
      <c r="C39" s="817"/>
      <c r="D39" s="816" t="s">
        <v>529</v>
      </c>
      <c r="E39" s="833"/>
      <c r="F39" s="792"/>
      <c r="G39" s="792"/>
      <c r="H39" s="792"/>
      <c r="I39" s="792"/>
      <c r="J39" s="792"/>
      <c r="K39" s="792"/>
    </row>
    <row r="40" spans="2:11" ht="15" thickBot="1" x14ac:dyDescent="0.4">
      <c r="B40" s="1178"/>
      <c r="C40" s="817"/>
      <c r="D40" s="816" t="s">
        <v>531</v>
      </c>
      <c r="E40" s="833"/>
      <c r="F40" s="792"/>
      <c r="G40" s="792"/>
      <c r="H40" s="792"/>
      <c r="I40" s="792"/>
      <c r="J40" s="792"/>
      <c r="K40" s="792"/>
    </row>
    <row r="41" spans="2:11" ht="15" thickBot="1" x14ac:dyDescent="0.4">
      <c r="B41" s="1179"/>
      <c r="C41" s="823"/>
      <c r="D41" s="816" t="s">
        <v>678</v>
      </c>
      <c r="E41" s="833"/>
      <c r="F41" s="792"/>
      <c r="G41" s="792"/>
      <c r="H41" s="792"/>
      <c r="I41" s="792"/>
      <c r="J41" s="792"/>
      <c r="K41" s="792"/>
    </row>
    <row r="42" spans="2:11" ht="15" thickBot="1" x14ac:dyDescent="0.4">
      <c r="B42" s="799"/>
      <c r="C42" s="800"/>
      <c r="D42" s="792"/>
      <c r="E42" s="792"/>
      <c r="F42" s="792"/>
      <c r="G42" s="792"/>
      <c r="H42" s="792"/>
      <c r="I42" s="792"/>
      <c r="J42" s="792"/>
      <c r="K42" s="792"/>
    </row>
    <row r="43" spans="2:11" ht="15" customHeight="1" thickBot="1" x14ac:dyDescent="0.4">
      <c r="B43" s="826" t="s">
        <v>682</v>
      </c>
      <c r="C43" s="827"/>
      <c r="D43" s="827"/>
      <c r="E43" s="828"/>
      <c r="G43" s="792"/>
      <c r="H43" s="792"/>
      <c r="I43" s="792"/>
      <c r="J43" s="792"/>
      <c r="K43" s="792"/>
    </row>
    <row r="44" spans="2:11" ht="24.5" thickBot="1" x14ac:dyDescent="0.4">
      <c r="B44" s="822" t="s">
        <v>683</v>
      </c>
      <c r="C44" s="816" t="s">
        <v>684</v>
      </c>
      <c r="D44" s="816" t="s">
        <v>685</v>
      </c>
      <c r="E44" s="816" t="s">
        <v>686</v>
      </c>
      <c r="F44" s="792"/>
      <c r="G44" s="792"/>
      <c r="H44" s="792"/>
      <c r="I44" s="792"/>
      <c r="J44" s="792"/>
    </row>
    <row r="45" spans="2:11" ht="48.5" thickBot="1" x14ac:dyDescent="0.4">
      <c r="B45" s="834">
        <v>42401</v>
      </c>
      <c r="C45" s="816">
        <v>0.01</v>
      </c>
      <c r="D45" s="835" t="s">
        <v>2425</v>
      </c>
      <c r="E45" s="816"/>
      <c r="F45" s="792"/>
      <c r="G45" s="792"/>
      <c r="H45" s="792"/>
      <c r="I45" s="792"/>
      <c r="J45" s="792"/>
    </row>
    <row r="46" spans="2:11" ht="15" thickBot="1" x14ac:dyDescent="0.4">
      <c r="B46" s="799"/>
      <c r="C46" s="800"/>
      <c r="D46" s="792"/>
      <c r="E46" s="792"/>
      <c r="F46" s="792"/>
      <c r="G46" s="792"/>
      <c r="H46" s="792"/>
      <c r="I46" s="792"/>
      <c r="J46" s="792"/>
      <c r="K46" s="792"/>
    </row>
    <row r="47" spans="2:11" x14ac:dyDescent="0.35">
      <c r="B47" s="836" t="s">
        <v>593</v>
      </c>
      <c r="C47" s="837"/>
      <c r="D47" s="792"/>
      <c r="E47" s="792"/>
      <c r="F47" s="792"/>
      <c r="G47" s="792"/>
      <c r="H47" s="792"/>
      <c r="I47" s="792"/>
      <c r="J47" s="792"/>
      <c r="K47" s="792"/>
    </row>
    <row r="48" spans="2:11" x14ac:dyDescent="0.35">
      <c r="B48" s="1192"/>
      <c r="C48" s="1193"/>
      <c r="D48" s="1193"/>
      <c r="E48" s="1194"/>
      <c r="F48" s="792"/>
      <c r="G48" s="792"/>
      <c r="H48" s="792"/>
      <c r="I48" s="792"/>
      <c r="J48" s="792"/>
      <c r="K48" s="792"/>
    </row>
    <row r="49" spans="2:11" x14ac:dyDescent="0.35">
      <c r="B49" s="1195"/>
      <c r="C49" s="1196"/>
      <c r="D49" s="1196"/>
      <c r="E49" s="1197"/>
      <c r="F49" s="792"/>
      <c r="G49" s="792"/>
      <c r="H49" s="792"/>
      <c r="I49" s="792"/>
      <c r="J49" s="792"/>
      <c r="K49" s="792"/>
    </row>
    <row r="50" spans="2:11" ht="15" thickBot="1" x14ac:dyDescent="0.4">
      <c r="B50" s="792"/>
      <c r="D50" s="792"/>
      <c r="E50" s="792"/>
      <c r="F50" s="792"/>
      <c r="G50" s="792"/>
      <c r="H50" s="792"/>
      <c r="I50" s="792"/>
      <c r="J50" s="792"/>
      <c r="K50" s="792"/>
    </row>
    <row r="51" spans="2:11" ht="24.5" thickBot="1" x14ac:dyDescent="0.4">
      <c r="B51" s="838" t="s">
        <v>688</v>
      </c>
      <c r="C51" s="839"/>
      <c r="D51" s="792"/>
      <c r="E51" s="792"/>
      <c r="F51" s="792"/>
      <c r="G51" s="792"/>
      <c r="H51" s="792"/>
      <c r="I51" s="792"/>
      <c r="J51" s="792"/>
      <c r="K51" s="792"/>
    </row>
    <row r="52" spans="2:11" ht="15" thickBot="1" x14ac:dyDescent="0.4">
      <c r="B52" s="799"/>
      <c r="C52" s="800"/>
      <c r="D52" s="792"/>
      <c r="E52" s="792"/>
      <c r="F52" s="792"/>
      <c r="G52" s="792"/>
      <c r="H52" s="792"/>
      <c r="I52" s="792"/>
      <c r="J52" s="792"/>
      <c r="K52" s="792"/>
    </row>
    <row r="53" spans="2:11" ht="84.5" thickBot="1" x14ac:dyDescent="0.4">
      <c r="B53" s="791" t="s">
        <v>689</v>
      </c>
      <c r="C53" s="840"/>
      <c r="D53" s="825" t="s">
        <v>1629</v>
      </c>
      <c r="E53" s="792"/>
      <c r="F53" s="792"/>
      <c r="G53" s="792"/>
      <c r="H53" s="792"/>
      <c r="I53" s="792"/>
      <c r="J53" s="792"/>
      <c r="K53" s="792"/>
    </row>
    <row r="54" spans="2:11" x14ac:dyDescent="0.35">
      <c r="B54" s="1177" t="s">
        <v>691</v>
      </c>
      <c r="C54" s="817"/>
      <c r="D54" s="841" t="s">
        <v>692</v>
      </c>
      <c r="E54" s="792"/>
      <c r="F54" s="792"/>
      <c r="G54" s="792"/>
      <c r="H54" s="792"/>
      <c r="I54" s="792"/>
      <c r="J54" s="792"/>
      <c r="K54" s="792"/>
    </row>
    <row r="55" spans="2:11" ht="60" x14ac:dyDescent="0.35">
      <c r="B55" s="1178"/>
      <c r="C55" s="817"/>
      <c r="D55" s="841" t="s">
        <v>2426</v>
      </c>
      <c r="E55" s="792"/>
      <c r="F55" s="792"/>
      <c r="G55" s="792"/>
      <c r="H55" s="792"/>
      <c r="I55" s="792"/>
      <c r="J55" s="792"/>
      <c r="K55" s="792"/>
    </row>
    <row r="56" spans="2:11" x14ac:dyDescent="0.35">
      <c r="B56" s="1178"/>
      <c r="C56" s="817"/>
      <c r="D56" s="841" t="s">
        <v>777</v>
      </c>
      <c r="E56" s="792"/>
      <c r="F56" s="792"/>
      <c r="G56" s="792"/>
      <c r="H56" s="792"/>
      <c r="I56" s="792"/>
      <c r="J56" s="792"/>
      <c r="K56" s="792"/>
    </row>
    <row r="57" spans="2:11" x14ac:dyDescent="0.35">
      <c r="B57" s="1178"/>
      <c r="C57" s="817"/>
      <c r="D57" s="842" t="s">
        <v>1630</v>
      </c>
      <c r="E57" s="792"/>
      <c r="F57" s="792"/>
      <c r="G57" s="792"/>
      <c r="H57" s="792"/>
      <c r="I57" s="792"/>
      <c r="J57" s="792"/>
      <c r="K57" s="792"/>
    </row>
    <row r="58" spans="2:11" ht="24" x14ac:dyDescent="0.35">
      <c r="B58" s="1178"/>
      <c r="C58" s="817"/>
      <c r="D58" s="842" t="s">
        <v>1631</v>
      </c>
      <c r="E58" s="792"/>
      <c r="F58" s="792"/>
      <c r="G58" s="792"/>
      <c r="H58" s="792"/>
      <c r="I58" s="792"/>
      <c r="J58" s="792"/>
      <c r="K58" s="792"/>
    </row>
    <row r="59" spans="2:11" ht="15" thickBot="1" x14ac:dyDescent="0.4">
      <c r="B59" s="1179"/>
      <c r="C59" s="823"/>
      <c r="D59" s="816" t="s">
        <v>697</v>
      </c>
      <c r="E59" s="792"/>
      <c r="F59" s="792"/>
      <c r="G59" s="792"/>
      <c r="H59" s="792"/>
      <c r="I59" s="792"/>
      <c r="J59" s="792"/>
      <c r="K59" s="792"/>
    </row>
    <row r="60" spans="2:11" ht="24.5" thickBot="1" x14ac:dyDescent="0.4">
      <c r="B60" s="822" t="s">
        <v>704</v>
      </c>
      <c r="C60" s="823"/>
      <c r="D60" s="816"/>
      <c r="E60" s="792"/>
      <c r="F60" s="792"/>
      <c r="G60" s="792"/>
      <c r="H60" s="792"/>
      <c r="I60" s="792"/>
      <c r="J60" s="792"/>
      <c r="K60" s="792"/>
    </row>
    <row r="61" spans="2:11" ht="108" x14ac:dyDescent="0.35">
      <c r="B61" s="1177" t="s">
        <v>705</v>
      </c>
      <c r="C61" s="817"/>
      <c r="D61" s="842" t="s">
        <v>1632</v>
      </c>
      <c r="E61" s="792"/>
      <c r="F61" s="792"/>
      <c r="G61" s="792"/>
      <c r="H61" s="792"/>
      <c r="I61" s="792"/>
      <c r="J61" s="792"/>
      <c r="K61" s="792"/>
    </row>
    <row r="62" spans="2:11" ht="252" x14ac:dyDescent="0.35">
      <c r="B62" s="1178"/>
      <c r="C62" s="817"/>
      <c r="D62" s="842" t="s">
        <v>1633</v>
      </c>
      <c r="E62" s="792"/>
      <c r="F62" s="792"/>
      <c r="G62" s="792"/>
      <c r="H62" s="792"/>
      <c r="I62" s="792"/>
      <c r="J62" s="792"/>
      <c r="K62" s="792"/>
    </row>
    <row r="63" spans="2:11" ht="72" x14ac:dyDescent="0.35">
      <c r="B63" s="1178"/>
      <c r="C63" s="817"/>
      <c r="D63" s="842" t="s">
        <v>1634</v>
      </c>
      <c r="E63" s="792"/>
      <c r="F63" s="792"/>
      <c r="G63" s="792"/>
      <c r="H63" s="792"/>
      <c r="I63" s="792"/>
      <c r="J63" s="792"/>
      <c r="K63" s="792"/>
    </row>
    <row r="64" spans="2:11" ht="60" x14ac:dyDescent="0.35">
      <c r="B64" s="1178"/>
      <c r="C64" s="817"/>
      <c r="D64" s="842" t="s">
        <v>1635</v>
      </c>
      <c r="E64" s="792"/>
      <c r="F64" s="792"/>
      <c r="G64" s="792"/>
      <c r="H64" s="792"/>
      <c r="I64" s="792"/>
      <c r="J64" s="792"/>
      <c r="K64" s="792"/>
    </row>
    <row r="65" spans="2:11" ht="48.5" thickBot="1" x14ac:dyDescent="0.4">
      <c r="B65" s="1179"/>
      <c r="C65" s="823"/>
      <c r="D65" s="816" t="s">
        <v>1636</v>
      </c>
      <c r="E65" s="792"/>
      <c r="F65" s="792"/>
      <c r="G65" s="792"/>
      <c r="H65" s="792"/>
      <c r="I65" s="792"/>
      <c r="J65" s="792"/>
      <c r="K65" s="792"/>
    </row>
    <row r="66" spans="2:11" x14ac:dyDescent="0.35">
      <c r="B66" s="1177" t="s">
        <v>722</v>
      </c>
      <c r="C66" s="817"/>
      <c r="D66" s="842"/>
      <c r="E66" s="792"/>
      <c r="F66" s="792"/>
      <c r="G66" s="792"/>
      <c r="H66" s="792"/>
      <c r="I66" s="792"/>
      <c r="J66" s="792"/>
      <c r="K66" s="792"/>
    </row>
    <row r="67" spans="2:11" x14ac:dyDescent="0.35">
      <c r="B67" s="1178"/>
      <c r="C67" s="817"/>
      <c r="D67" s="843"/>
      <c r="E67" s="792"/>
      <c r="F67" s="792"/>
      <c r="G67" s="792"/>
      <c r="H67" s="792"/>
      <c r="I67" s="792"/>
      <c r="J67" s="792"/>
      <c r="K67" s="792"/>
    </row>
    <row r="68" spans="2:11" x14ac:dyDescent="0.35">
      <c r="B68" s="1178"/>
      <c r="C68" s="817"/>
      <c r="D68" s="842" t="s">
        <v>723</v>
      </c>
      <c r="E68" s="792"/>
      <c r="F68" s="792"/>
      <c r="G68" s="792"/>
      <c r="H68" s="792"/>
      <c r="I68" s="792"/>
      <c r="J68" s="792"/>
      <c r="K68" s="792"/>
    </row>
    <row r="69" spans="2:11" ht="25" x14ac:dyDescent="0.35">
      <c r="B69" s="1178"/>
      <c r="C69" s="817"/>
      <c r="D69" s="842" t="s">
        <v>2427</v>
      </c>
      <c r="E69" s="792"/>
      <c r="F69" s="792"/>
      <c r="G69" s="792"/>
      <c r="H69" s="792"/>
      <c r="I69" s="792"/>
      <c r="J69" s="792"/>
      <c r="K69" s="792"/>
    </row>
    <row r="70" spans="2:11" ht="37" x14ac:dyDescent="0.35">
      <c r="B70" s="1178"/>
      <c r="C70" s="817"/>
      <c r="D70" s="842" t="s">
        <v>2428</v>
      </c>
      <c r="E70" s="792"/>
      <c r="F70" s="792"/>
      <c r="G70" s="792"/>
      <c r="H70" s="792"/>
      <c r="I70" s="792"/>
      <c r="J70" s="792"/>
      <c r="K70" s="792"/>
    </row>
    <row r="71" spans="2:11" ht="37" x14ac:dyDescent="0.35">
      <c r="B71" s="1178"/>
      <c r="C71" s="817"/>
      <c r="D71" s="842" t="s">
        <v>2429</v>
      </c>
      <c r="E71" s="792"/>
      <c r="F71" s="792"/>
      <c r="G71" s="792"/>
      <c r="H71" s="792"/>
      <c r="I71" s="792"/>
      <c r="J71" s="792"/>
      <c r="K71" s="792"/>
    </row>
    <row r="72" spans="2:11" ht="36" x14ac:dyDescent="0.35">
      <c r="B72" s="1178"/>
      <c r="C72" s="817"/>
      <c r="D72" s="842" t="s">
        <v>1637</v>
      </c>
      <c r="E72" s="792"/>
      <c r="F72" s="792"/>
      <c r="G72" s="792"/>
      <c r="H72" s="792"/>
      <c r="I72" s="792"/>
      <c r="J72" s="792"/>
      <c r="K72" s="792"/>
    </row>
    <row r="73" spans="2:11" ht="108.5" thickBot="1" x14ac:dyDescent="0.4">
      <c r="B73" s="1179"/>
      <c r="C73" s="823"/>
      <c r="D73" s="816" t="s">
        <v>1638</v>
      </c>
      <c r="E73" s="792"/>
      <c r="F73" s="792"/>
      <c r="G73" s="792"/>
      <c r="H73" s="792"/>
      <c r="I73" s="792"/>
      <c r="J73" s="792"/>
      <c r="K73" s="792"/>
    </row>
    <row r="74" spans="2:11" x14ac:dyDescent="0.35">
      <c r="B74" s="792"/>
      <c r="D74" s="792"/>
      <c r="E74" s="792"/>
      <c r="F74" s="792"/>
      <c r="G74" s="792"/>
      <c r="H74" s="792"/>
      <c r="I74" s="792"/>
      <c r="J74" s="792"/>
      <c r="K74" s="792"/>
    </row>
    <row r="75" spans="2:11" x14ac:dyDescent="0.35">
      <c r="B75" s="792"/>
      <c r="D75" s="792"/>
      <c r="E75" s="792"/>
      <c r="F75" s="792"/>
      <c r="G75" s="792"/>
      <c r="H75" s="792"/>
      <c r="I75" s="792"/>
      <c r="J75" s="792"/>
      <c r="K75" s="792"/>
    </row>
    <row r="76" spans="2:11" x14ac:dyDescent="0.35">
      <c r="B76" s="792"/>
      <c r="D76" s="792"/>
      <c r="E76" s="792"/>
      <c r="F76" s="792"/>
      <c r="G76" s="792"/>
      <c r="H76" s="792"/>
      <c r="I76" s="792"/>
      <c r="J76" s="792"/>
      <c r="K76" s="792"/>
    </row>
    <row r="77" spans="2:11" x14ac:dyDescent="0.35">
      <c r="B77" s="792"/>
      <c r="D77" s="792"/>
      <c r="E77" s="792"/>
      <c r="F77" s="792"/>
      <c r="G77" s="792"/>
      <c r="H77" s="792"/>
      <c r="I77" s="792"/>
      <c r="J77" s="792"/>
      <c r="K77" s="792"/>
    </row>
    <row r="78" spans="2:11" x14ac:dyDescent="0.35">
      <c r="B78" s="792"/>
      <c r="D78" s="792"/>
      <c r="E78" s="792"/>
      <c r="F78" s="792"/>
      <c r="G78" s="792"/>
      <c r="H78" s="792"/>
      <c r="I78" s="792"/>
      <c r="J78" s="792"/>
      <c r="K78" s="792"/>
    </row>
    <row r="79" spans="2:11" x14ac:dyDescent="0.35">
      <c r="B79" s="792"/>
      <c r="D79" s="792"/>
      <c r="E79" s="792"/>
      <c r="F79" s="792"/>
      <c r="G79" s="792"/>
      <c r="H79" s="792"/>
      <c r="I79" s="792"/>
      <c r="J79" s="792"/>
      <c r="K79" s="792"/>
    </row>
    <row r="80" spans="2:11" x14ac:dyDescent="0.35">
      <c r="B80" s="792"/>
      <c r="D80" s="792"/>
      <c r="E80" s="792"/>
      <c r="F80" s="792"/>
      <c r="G80" s="792"/>
      <c r="H80" s="792"/>
      <c r="I80" s="792"/>
      <c r="J80" s="792"/>
      <c r="K80" s="792"/>
    </row>
    <row r="81" spans="2:11" x14ac:dyDescent="0.35">
      <c r="B81" s="792"/>
      <c r="D81" s="792"/>
      <c r="E81" s="792"/>
      <c r="F81" s="792"/>
      <c r="G81" s="792"/>
      <c r="H81" s="792"/>
      <c r="I81" s="792"/>
      <c r="J81" s="792"/>
      <c r="K81" s="792"/>
    </row>
    <row r="82" spans="2:11" x14ac:dyDescent="0.35">
      <c r="B82" s="792"/>
      <c r="D82" s="792"/>
      <c r="E82" s="792"/>
      <c r="F82" s="792"/>
      <c r="G82" s="792"/>
      <c r="H82" s="792"/>
      <c r="I82" s="792"/>
      <c r="J82" s="792"/>
      <c r="K82" s="792"/>
    </row>
    <row r="83" spans="2:11" x14ac:dyDescent="0.35">
      <c r="B83" s="792"/>
      <c r="D83" s="792"/>
      <c r="E83" s="792"/>
      <c r="F83" s="792"/>
      <c r="G83" s="792"/>
      <c r="H83" s="792"/>
      <c r="I83" s="792"/>
      <c r="J83" s="792"/>
      <c r="K83" s="792"/>
    </row>
    <row r="84" spans="2:11" x14ac:dyDescent="0.35">
      <c r="B84" s="792"/>
      <c r="D84" s="792"/>
      <c r="E84" s="792"/>
      <c r="F84" s="792"/>
      <c r="G84" s="792"/>
      <c r="H84" s="792"/>
      <c r="I84" s="792"/>
      <c r="J84" s="792"/>
      <c r="K84" s="792"/>
    </row>
    <row r="85" spans="2:11" x14ac:dyDescent="0.35">
      <c r="B85" s="792"/>
      <c r="D85" s="792"/>
      <c r="E85" s="792"/>
      <c r="F85" s="792"/>
      <c r="G85" s="792"/>
      <c r="H85" s="792"/>
      <c r="I85" s="792"/>
      <c r="J85" s="792"/>
      <c r="K85" s="792"/>
    </row>
    <row r="86" spans="2:11" x14ac:dyDescent="0.35">
      <c r="B86" s="792"/>
      <c r="D86" s="792"/>
      <c r="E86" s="792"/>
      <c r="F86" s="792"/>
      <c r="G86" s="792"/>
      <c r="H86" s="792"/>
      <c r="I86" s="792"/>
      <c r="J86" s="792"/>
      <c r="K86" s="792"/>
    </row>
    <row r="87" spans="2:11" x14ac:dyDescent="0.35">
      <c r="B87" s="792"/>
      <c r="D87" s="792"/>
      <c r="E87" s="792"/>
      <c r="F87" s="792"/>
      <c r="G87" s="792"/>
      <c r="H87" s="792"/>
      <c r="I87" s="792"/>
      <c r="J87" s="792"/>
      <c r="K87" s="792"/>
    </row>
    <row r="88" spans="2:11" x14ac:dyDescent="0.35">
      <c r="B88" s="792"/>
      <c r="D88" s="792"/>
      <c r="E88" s="792"/>
      <c r="F88" s="792"/>
      <c r="G88" s="792"/>
      <c r="H88" s="792"/>
      <c r="I88" s="792"/>
      <c r="J88" s="792"/>
      <c r="K88" s="792"/>
    </row>
    <row r="89" spans="2:11" x14ac:dyDescent="0.35">
      <c r="B89" s="792"/>
      <c r="D89" s="792"/>
      <c r="E89" s="792"/>
      <c r="F89" s="792"/>
      <c r="G89" s="792"/>
      <c r="H89" s="792"/>
      <c r="I89" s="792"/>
      <c r="J89" s="792"/>
      <c r="K89" s="792"/>
    </row>
    <row r="90" spans="2:11" x14ac:dyDescent="0.35">
      <c r="B90" s="792"/>
      <c r="D90" s="792"/>
      <c r="E90" s="792"/>
      <c r="F90" s="792"/>
      <c r="G90" s="792"/>
      <c r="H90" s="792"/>
      <c r="I90" s="792"/>
      <c r="J90" s="792"/>
      <c r="K90" s="792"/>
    </row>
    <row r="91" spans="2:11" x14ac:dyDescent="0.35">
      <c r="B91" s="792"/>
      <c r="D91" s="792"/>
      <c r="E91" s="792"/>
      <c r="F91" s="792"/>
      <c r="G91" s="792"/>
      <c r="H91" s="792"/>
      <c r="I91" s="792"/>
      <c r="J91" s="792"/>
      <c r="K91" s="792"/>
    </row>
    <row r="92" spans="2:11" x14ac:dyDescent="0.35">
      <c r="B92" s="792"/>
      <c r="D92" s="792"/>
      <c r="E92" s="792"/>
      <c r="F92" s="792"/>
      <c r="G92" s="792"/>
      <c r="H92" s="792"/>
      <c r="I92" s="792"/>
      <c r="J92" s="792"/>
      <c r="K92" s="792"/>
    </row>
    <row r="93" spans="2:11" x14ac:dyDescent="0.35">
      <c r="B93" s="792"/>
      <c r="D93" s="792"/>
      <c r="E93" s="792"/>
      <c r="F93" s="792"/>
      <c r="G93" s="792"/>
      <c r="H93" s="792"/>
      <c r="I93" s="792"/>
      <c r="J93" s="792"/>
      <c r="K93" s="792"/>
    </row>
    <row r="94" spans="2:11" x14ac:dyDescent="0.35">
      <c r="B94" s="792"/>
      <c r="D94" s="792"/>
      <c r="E94" s="792"/>
      <c r="F94" s="792"/>
      <c r="G94" s="792"/>
      <c r="H94" s="792"/>
      <c r="I94" s="792"/>
      <c r="J94" s="792"/>
      <c r="K94" s="792"/>
    </row>
    <row r="95" spans="2:11" x14ac:dyDescent="0.35">
      <c r="B95" s="792"/>
      <c r="D95" s="792"/>
      <c r="E95" s="792"/>
      <c r="F95" s="792"/>
      <c r="G95" s="792"/>
      <c r="H95" s="792"/>
      <c r="I95" s="792"/>
      <c r="J95" s="792"/>
      <c r="K95" s="792"/>
    </row>
    <row r="96" spans="2:11" x14ac:dyDescent="0.35">
      <c r="B96" s="792"/>
      <c r="D96" s="792"/>
      <c r="E96" s="792"/>
      <c r="F96" s="792"/>
      <c r="G96" s="792"/>
      <c r="H96" s="792"/>
      <c r="I96" s="792"/>
      <c r="J96" s="792"/>
      <c r="K96" s="792"/>
    </row>
    <row r="97" spans="2:11" x14ac:dyDescent="0.35">
      <c r="B97" s="792"/>
      <c r="D97" s="792"/>
      <c r="E97" s="792"/>
      <c r="F97" s="792"/>
      <c r="G97" s="792"/>
      <c r="H97" s="792"/>
      <c r="I97" s="792"/>
      <c r="J97" s="792"/>
      <c r="K97" s="792"/>
    </row>
    <row r="98" spans="2:11" x14ac:dyDescent="0.35">
      <c r="B98" s="792"/>
      <c r="D98" s="792"/>
      <c r="E98" s="792"/>
      <c r="F98" s="792"/>
      <c r="G98" s="792"/>
      <c r="H98" s="792"/>
      <c r="I98" s="792"/>
      <c r="J98" s="792"/>
      <c r="K98" s="792"/>
    </row>
    <row r="99" spans="2:11" x14ac:dyDescent="0.35">
      <c r="B99" s="792"/>
      <c r="D99" s="792"/>
      <c r="E99" s="792"/>
      <c r="F99" s="792"/>
      <c r="G99" s="792"/>
      <c r="H99" s="792"/>
      <c r="I99" s="792"/>
      <c r="J99" s="792"/>
      <c r="K99" s="792"/>
    </row>
    <row r="100" spans="2:11" x14ac:dyDescent="0.35">
      <c r="B100" s="792"/>
      <c r="D100" s="792"/>
      <c r="E100" s="792"/>
      <c r="F100" s="792"/>
      <c r="G100" s="792"/>
      <c r="H100" s="792"/>
      <c r="I100" s="792"/>
      <c r="J100" s="792"/>
      <c r="K100" s="792"/>
    </row>
    <row r="101" spans="2:11" x14ac:dyDescent="0.35">
      <c r="B101" s="792"/>
      <c r="D101" s="792"/>
      <c r="E101" s="792"/>
      <c r="F101" s="792"/>
      <c r="G101" s="792"/>
      <c r="H101" s="792"/>
      <c r="I101" s="792"/>
      <c r="J101" s="792"/>
      <c r="K101" s="792"/>
    </row>
    <row r="102" spans="2:11" x14ac:dyDescent="0.35">
      <c r="B102" s="792"/>
      <c r="D102" s="792"/>
      <c r="E102" s="792"/>
      <c r="F102" s="792"/>
      <c r="G102" s="792"/>
      <c r="H102" s="792"/>
      <c r="I102" s="792"/>
      <c r="J102" s="792"/>
      <c r="K102" s="792"/>
    </row>
    <row r="103" spans="2:11" x14ac:dyDescent="0.35">
      <c r="B103" s="792"/>
      <c r="D103" s="792"/>
      <c r="E103" s="792"/>
      <c r="F103" s="792"/>
      <c r="G103" s="792"/>
      <c r="H103" s="792"/>
      <c r="I103" s="792"/>
      <c r="J103" s="792"/>
      <c r="K103" s="792"/>
    </row>
    <row r="104" spans="2:11" x14ac:dyDescent="0.35">
      <c r="B104" s="792"/>
      <c r="D104" s="792"/>
      <c r="E104" s="792"/>
      <c r="F104" s="792"/>
      <c r="G104" s="792"/>
      <c r="H104" s="792"/>
      <c r="I104" s="792"/>
      <c r="J104" s="792"/>
      <c r="K104" s="792"/>
    </row>
    <row r="105" spans="2:11" x14ac:dyDescent="0.35">
      <c r="B105" s="792"/>
      <c r="D105" s="792"/>
      <c r="E105" s="792"/>
      <c r="F105" s="792"/>
      <c r="G105" s="792"/>
      <c r="H105" s="792"/>
      <c r="I105" s="792"/>
      <c r="J105" s="792"/>
      <c r="K105" s="792"/>
    </row>
    <row r="106" spans="2:11" x14ac:dyDescent="0.35">
      <c r="B106" s="792"/>
      <c r="D106" s="792"/>
      <c r="E106" s="792"/>
      <c r="F106" s="792"/>
      <c r="G106" s="792"/>
      <c r="H106" s="792"/>
      <c r="I106" s="792"/>
      <c r="J106" s="792"/>
      <c r="K106" s="792"/>
    </row>
    <row r="107" spans="2:11" x14ac:dyDescent="0.35">
      <c r="B107" s="792"/>
      <c r="D107" s="792"/>
      <c r="E107" s="792"/>
      <c r="F107" s="792"/>
      <c r="G107" s="792"/>
      <c r="H107" s="792"/>
      <c r="I107" s="792"/>
      <c r="J107" s="792"/>
      <c r="K107" s="792"/>
    </row>
    <row r="108" spans="2:11" x14ac:dyDescent="0.35">
      <c r="B108" s="792"/>
      <c r="D108" s="792"/>
      <c r="E108" s="792"/>
      <c r="F108" s="792"/>
      <c r="G108" s="792"/>
      <c r="H108" s="792"/>
      <c r="I108" s="792"/>
      <c r="J108" s="792"/>
      <c r="K108" s="792"/>
    </row>
    <row r="109" spans="2:11" x14ac:dyDescent="0.35">
      <c r="B109" s="792"/>
      <c r="D109" s="792"/>
      <c r="E109" s="792"/>
      <c r="F109" s="792"/>
      <c r="G109" s="792"/>
      <c r="H109" s="792"/>
      <c r="I109" s="792"/>
      <c r="J109" s="792"/>
      <c r="K109" s="792"/>
    </row>
    <row r="110" spans="2:11" x14ac:dyDescent="0.35">
      <c r="B110" s="792"/>
      <c r="D110" s="792"/>
      <c r="E110" s="792"/>
      <c r="F110" s="792"/>
      <c r="G110" s="792"/>
      <c r="H110" s="792"/>
      <c r="I110" s="792"/>
      <c r="J110" s="792"/>
      <c r="K110" s="792"/>
    </row>
    <row r="111" spans="2:11" x14ac:dyDescent="0.35">
      <c r="B111" s="792"/>
      <c r="D111" s="792"/>
      <c r="E111" s="792"/>
      <c r="F111" s="792"/>
      <c r="G111" s="792"/>
      <c r="H111" s="792"/>
      <c r="I111" s="792"/>
      <c r="J111" s="792"/>
      <c r="K111" s="792"/>
    </row>
    <row r="112" spans="2:11" x14ac:dyDescent="0.35">
      <c r="B112" s="792"/>
      <c r="D112" s="792"/>
      <c r="E112" s="792"/>
      <c r="F112" s="792"/>
      <c r="G112" s="792"/>
      <c r="H112" s="792"/>
      <c r="I112" s="792"/>
      <c r="J112" s="792"/>
      <c r="K112" s="792"/>
    </row>
    <row r="113" spans="2:11" x14ac:dyDescent="0.35">
      <c r="B113" s="792"/>
      <c r="D113" s="792"/>
      <c r="E113" s="792"/>
      <c r="F113" s="792"/>
      <c r="G113" s="792"/>
      <c r="H113" s="792"/>
      <c r="I113" s="792"/>
      <c r="J113" s="792"/>
      <c r="K113" s="792"/>
    </row>
    <row r="114" spans="2:11" x14ac:dyDescent="0.35">
      <c r="B114" s="792"/>
      <c r="D114" s="792"/>
      <c r="E114" s="792"/>
      <c r="F114" s="792"/>
      <c r="G114" s="792"/>
      <c r="H114" s="792"/>
      <c r="I114" s="792"/>
      <c r="J114" s="792"/>
      <c r="K114" s="792"/>
    </row>
    <row r="115" spans="2:11" x14ac:dyDescent="0.35">
      <c r="B115" s="792"/>
      <c r="D115" s="792"/>
      <c r="E115" s="792"/>
      <c r="F115" s="792"/>
      <c r="G115" s="792"/>
      <c r="H115" s="792"/>
      <c r="I115" s="792"/>
      <c r="J115" s="792"/>
      <c r="K115" s="792"/>
    </row>
    <row r="116" spans="2:11" x14ac:dyDescent="0.35">
      <c r="B116" s="792"/>
      <c r="D116" s="792"/>
      <c r="E116" s="792"/>
      <c r="F116" s="792"/>
      <c r="G116" s="792"/>
      <c r="H116" s="792"/>
      <c r="I116" s="792"/>
      <c r="J116" s="792"/>
      <c r="K116" s="792"/>
    </row>
    <row r="117" spans="2:11" x14ac:dyDescent="0.35">
      <c r="B117" s="792"/>
      <c r="D117" s="792"/>
      <c r="E117" s="792"/>
      <c r="F117" s="792"/>
      <c r="G117" s="792"/>
      <c r="H117" s="792"/>
      <c r="I117" s="792"/>
      <c r="J117" s="792"/>
      <c r="K117" s="792"/>
    </row>
    <row r="118" spans="2:11" x14ac:dyDescent="0.35">
      <c r="B118" s="792"/>
      <c r="D118" s="792"/>
      <c r="E118" s="792"/>
      <c r="F118" s="792"/>
      <c r="G118" s="792"/>
      <c r="H118" s="792"/>
      <c r="I118" s="792"/>
      <c r="J118" s="792"/>
      <c r="K118" s="792"/>
    </row>
    <row r="119" spans="2:11" x14ac:dyDescent="0.35">
      <c r="B119" s="792"/>
      <c r="D119" s="792"/>
      <c r="E119" s="792"/>
      <c r="F119" s="792"/>
      <c r="G119" s="792"/>
      <c r="H119" s="792"/>
      <c r="I119" s="792"/>
      <c r="J119" s="792"/>
      <c r="K119" s="792"/>
    </row>
    <row r="120" spans="2:11" x14ac:dyDescent="0.35">
      <c r="B120" s="792"/>
      <c r="D120" s="792"/>
      <c r="E120" s="792"/>
      <c r="F120" s="792"/>
      <c r="G120" s="792"/>
      <c r="H120" s="792"/>
      <c r="I120" s="792"/>
      <c r="J120" s="792"/>
      <c r="K120" s="792"/>
    </row>
    <row r="121" spans="2:11" x14ac:dyDescent="0.35">
      <c r="B121" s="792"/>
      <c r="D121" s="792"/>
      <c r="E121" s="792"/>
      <c r="F121" s="792"/>
      <c r="G121" s="792"/>
      <c r="H121" s="792"/>
      <c r="I121" s="792"/>
      <c r="J121" s="792"/>
      <c r="K121" s="792"/>
    </row>
    <row r="122" spans="2:11" x14ac:dyDescent="0.35">
      <c r="B122" s="792"/>
      <c r="D122" s="792"/>
      <c r="E122" s="792"/>
      <c r="F122" s="792"/>
      <c r="G122" s="792"/>
      <c r="H122" s="792"/>
      <c r="I122" s="792"/>
      <c r="J122" s="792"/>
      <c r="K122" s="792"/>
    </row>
    <row r="123" spans="2:11" x14ac:dyDescent="0.35">
      <c r="B123" s="792"/>
      <c r="D123" s="792"/>
      <c r="E123" s="792"/>
      <c r="F123" s="792"/>
      <c r="G123" s="792"/>
      <c r="H123" s="792"/>
      <c r="I123" s="792"/>
      <c r="J123" s="792"/>
      <c r="K123" s="792"/>
    </row>
    <row r="124" spans="2:11" x14ac:dyDescent="0.35">
      <c r="B124" s="792"/>
      <c r="D124" s="792"/>
      <c r="E124" s="792"/>
      <c r="F124" s="792"/>
      <c r="G124" s="792"/>
      <c r="H124" s="792"/>
      <c r="I124" s="792"/>
      <c r="J124" s="792"/>
      <c r="K124" s="792"/>
    </row>
    <row r="125" spans="2:11" x14ac:dyDescent="0.35">
      <c r="B125" s="792"/>
      <c r="D125" s="792"/>
      <c r="E125" s="792"/>
      <c r="F125" s="792"/>
      <c r="G125" s="792"/>
      <c r="H125" s="792"/>
      <c r="I125" s="792"/>
      <c r="J125" s="792"/>
      <c r="K125" s="792"/>
    </row>
    <row r="126" spans="2:11" x14ac:dyDescent="0.35">
      <c r="B126" s="792"/>
      <c r="D126" s="792"/>
      <c r="E126" s="792"/>
      <c r="F126" s="792"/>
      <c r="G126" s="792"/>
      <c r="H126" s="792"/>
      <c r="I126" s="792"/>
      <c r="J126" s="792"/>
      <c r="K126" s="792"/>
    </row>
    <row r="127" spans="2:11" x14ac:dyDescent="0.35">
      <c r="B127" s="792"/>
      <c r="D127" s="792"/>
      <c r="E127" s="792"/>
      <c r="F127" s="792"/>
      <c r="G127" s="792"/>
      <c r="H127" s="792"/>
      <c r="I127" s="792"/>
      <c r="J127" s="792"/>
      <c r="K127" s="792"/>
    </row>
    <row r="128" spans="2:11" x14ac:dyDescent="0.35">
      <c r="B128" s="792"/>
      <c r="D128" s="792"/>
      <c r="E128" s="792"/>
      <c r="F128" s="792"/>
      <c r="G128" s="792"/>
      <c r="H128" s="792"/>
      <c r="I128" s="792"/>
      <c r="J128" s="792"/>
      <c r="K128" s="792"/>
    </row>
    <row r="129" spans="2:11" x14ac:dyDescent="0.35">
      <c r="B129" s="792"/>
      <c r="D129" s="792"/>
      <c r="E129" s="792"/>
      <c r="F129" s="792"/>
      <c r="G129" s="792"/>
      <c r="H129" s="792"/>
      <c r="I129" s="792"/>
      <c r="J129" s="792"/>
      <c r="K129" s="792"/>
    </row>
    <row r="130" spans="2:11" x14ac:dyDescent="0.35">
      <c r="B130" s="792"/>
      <c r="D130" s="792"/>
      <c r="E130" s="792"/>
      <c r="F130" s="792"/>
      <c r="G130" s="792"/>
      <c r="H130" s="792"/>
      <c r="I130" s="792"/>
      <c r="J130" s="792"/>
      <c r="K130" s="792"/>
    </row>
    <row r="131" spans="2:11" x14ac:dyDescent="0.35">
      <c r="B131" s="792"/>
      <c r="D131" s="792"/>
      <c r="E131" s="792"/>
      <c r="F131" s="792"/>
      <c r="G131" s="792"/>
      <c r="H131" s="792"/>
      <c r="I131" s="792"/>
      <c r="J131" s="792"/>
      <c r="K131" s="792"/>
    </row>
    <row r="132" spans="2:11" x14ac:dyDescent="0.35">
      <c r="B132" s="792"/>
      <c r="D132" s="792"/>
      <c r="E132" s="792"/>
      <c r="F132" s="792"/>
      <c r="G132" s="792"/>
      <c r="H132" s="792"/>
      <c r="I132" s="792"/>
      <c r="J132" s="792"/>
      <c r="K132" s="792"/>
    </row>
    <row r="133" spans="2:11" x14ac:dyDescent="0.35">
      <c r="B133" s="792"/>
      <c r="D133" s="792"/>
      <c r="E133" s="792"/>
      <c r="F133" s="792"/>
      <c r="G133" s="792"/>
      <c r="H133" s="792"/>
      <c r="I133" s="792"/>
      <c r="J133" s="792"/>
      <c r="K133" s="792"/>
    </row>
    <row r="134" spans="2:11" x14ac:dyDescent="0.35">
      <c r="B134" s="792"/>
      <c r="D134" s="792"/>
      <c r="E134" s="792"/>
      <c r="F134" s="792"/>
      <c r="G134" s="792"/>
      <c r="H134" s="792"/>
      <c r="I134" s="792"/>
      <c r="J134" s="792"/>
      <c r="K134" s="792"/>
    </row>
    <row r="135" spans="2:11" x14ac:dyDescent="0.35">
      <c r="B135" s="792"/>
      <c r="D135" s="792"/>
      <c r="E135" s="792"/>
      <c r="F135" s="792"/>
      <c r="G135" s="792"/>
      <c r="H135" s="792"/>
      <c r="I135" s="792"/>
      <c r="J135" s="792"/>
      <c r="K135" s="792"/>
    </row>
    <row r="136" spans="2:11" x14ac:dyDescent="0.35">
      <c r="B136" s="792"/>
      <c r="D136" s="792"/>
      <c r="E136" s="792"/>
      <c r="F136" s="792"/>
      <c r="G136" s="792"/>
      <c r="H136" s="792"/>
      <c r="I136" s="792"/>
      <c r="J136" s="792"/>
      <c r="K136" s="792"/>
    </row>
    <row r="137" spans="2:11" x14ac:dyDescent="0.35">
      <c r="B137" s="792"/>
      <c r="D137" s="792"/>
      <c r="E137" s="792"/>
      <c r="F137" s="792"/>
      <c r="G137" s="792"/>
      <c r="H137" s="792"/>
      <c r="I137" s="792"/>
      <c r="J137" s="792"/>
      <c r="K137" s="792"/>
    </row>
    <row r="138" spans="2:11" x14ac:dyDescent="0.35">
      <c r="B138" s="792"/>
      <c r="D138" s="792"/>
      <c r="E138" s="792"/>
      <c r="F138" s="792"/>
      <c r="G138" s="792"/>
      <c r="H138" s="792"/>
      <c r="I138" s="792"/>
      <c r="J138" s="792"/>
      <c r="K138" s="792"/>
    </row>
    <row r="139" spans="2:11" x14ac:dyDescent="0.35">
      <c r="B139" s="792"/>
      <c r="D139" s="792"/>
      <c r="E139" s="792"/>
      <c r="F139" s="792"/>
      <c r="G139" s="792"/>
      <c r="H139" s="792"/>
      <c r="I139" s="792"/>
      <c r="J139" s="792"/>
      <c r="K139" s="792"/>
    </row>
    <row r="140" spans="2:11" x14ac:dyDescent="0.35">
      <c r="B140" s="792"/>
      <c r="D140" s="792"/>
      <c r="E140" s="792"/>
      <c r="F140" s="792"/>
      <c r="G140" s="792"/>
      <c r="H140" s="792"/>
      <c r="I140" s="792"/>
      <c r="J140" s="792"/>
      <c r="K140" s="792"/>
    </row>
    <row r="141" spans="2:11" x14ac:dyDescent="0.35">
      <c r="B141" s="792"/>
      <c r="D141" s="792"/>
      <c r="E141" s="792"/>
      <c r="F141" s="792"/>
      <c r="G141" s="792"/>
      <c r="H141" s="792"/>
      <c r="I141" s="792"/>
      <c r="J141" s="792"/>
      <c r="K141" s="792"/>
    </row>
    <row r="142" spans="2:11" x14ac:dyDescent="0.35">
      <c r="B142" s="792"/>
      <c r="D142" s="792"/>
      <c r="E142" s="792"/>
      <c r="F142" s="792"/>
      <c r="G142" s="792"/>
      <c r="H142" s="792"/>
      <c r="I142" s="792"/>
      <c r="J142" s="792"/>
      <c r="K142" s="792"/>
    </row>
    <row r="143" spans="2:11" x14ac:dyDescent="0.35">
      <c r="B143" s="792"/>
      <c r="D143" s="792"/>
      <c r="E143" s="792"/>
      <c r="F143" s="792"/>
      <c r="G143" s="792"/>
      <c r="H143" s="792"/>
      <c r="I143" s="792"/>
      <c r="J143" s="792"/>
      <c r="K143" s="792"/>
    </row>
    <row r="144" spans="2:11" x14ac:dyDescent="0.35">
      <c r="B144" s="792"/>
      <c r="D144" s="792"/>
      <c r="E144" s="792"/>
      <c r="F144" s="792"/>
      <c r="G144" s="792"/>
      <c r="H144" s="792"/>
      <c r="I144" s="792"/>
      <c r="J144" s="792"/>
      <c r="K144" s="792"/>
    </row>
    <row r="145" spans="2:11" x14ac:dyDescent="0.35">
      <c r="B145" s="792"/>
      <c r="D145" s="792"/>
      <c r="E145" s="792"/>
      <c r="F145" s="792"/>
      <c r="G145" s="792"/>
      <c r="H145" s="792"/>
      <c r="I145" s="792"/>
      <c r="J145" s="792"/>
      <c r="K145" s="792"/>
    </row>
    <row r="146" spans="2:11" x14ac:dyDescent="0.35">
      <c r="B146" s="792"/>
      <c r="D146" s="792"/>
      <c r="E146" s="792"/>
      <c r="F146" s="792"/>
      <c r="G146" s="792"/>
      <c r="H146" s="792"/>
      <c r="I146" s="792"/>
      <c r="J146" s="792"/>
      <c r="K146" s="792"/>
    </row>
    <row r="147" spans="2:11" x14ac:dyDescent="0.35">
      <c r="B147" s="792"/>
      <c r="D147" s="792"/>
      <c r="E147" s="792"/>
      <c r="F147" s="792"/>
      <c r="G147" s="792"/>
      <c r="H147" s="792"/>
      <c r="I147" s="792"/>
      <c r="J147" s="792"/>
      <c r="K147" s="792"/>
    </row>
    <row r="148" spans="2:11" x14ac:dyDescent="0.35">
      <c r="B148" s="792"/>
      <c r="D148" s="792"/>
      <c r="E148" s="792"/>
      <c r="F148" s="792"/>
      <c r="G148" s="792"/>
      <c r="H148" s="792"/>
      <c r="I148" s="792"/>
      <c r="J148" s="792"/>
      <c r="K148" s="792"/>
    </row>
    <row r="149" spans="2:11" x14ac:dyDescent="0.35">
      <c r="B149" s="792"/>
      <c r="D149" s="792"/>
      <c r="E149" s="792"/>
      <c r="F149" s="792"/>
      <c r="G149" s="792"/>
      <c r="H149" s="792"/>
      <c r="I149" s="792"/>
      <c r="J149" s="792"/>
      <c r="K149" s="792"/>
    </row>
    <row r="150" spans="2:11" x14ac:dyDescent="0.35">
      <c r="B150" s="792"/>
      <c r="D150" s="792"/>
      <c r="E150" s="792"/>
      <c r="F150" s="792"/>
      <c r="G150" s="792"/>
      <c r="H150" s="792"/>
      <c r="I150" s="792"/>
      <c r="J150" s="792"/>
      <c r="K150" s="792"/>
    </row>
    <row r="151" spans="2:11" x14ac:dyDescent="0.35">
      <c r="B151" s="792"/>
      <c r="D151" s="792"/>
      <c r="E151" s="792"/>
      <c r="F151" s="792"/>
      <c r="G151" s="792"/>
      <c r="H151" s="792"/>
      <c r="I151" s="792"/>
      <c r="J151" s="792"/>
      <c r="K151" s="792"/>
    </row>
    <row r="152" spans="2:11" x14ac:dyDescent="0.35">
      <c r="B152" s="792"/>
      <c r="D152" s="792"/>
      <c r="E152" s="792"/>
      <c r="F152" s="792"/>
      <c r="G152" s="792"/>
      <c r="H152" s="792"/>
      <c r="I152" s="792"/>
      <c r="J152" s="792"/>
      <c r="K152" s="792"/>
    </row>
    <row r="153" spans="2:11" x14ac:dyDescent="0.35">
      <c r="B153" s="792"/>
      <c r="D153" s="792"/>
      <c r="E153" s="792"/>
      <c r="F153" s="792"/>
      <c r="G153" s="792"/>
      <c r="H153" s="792"/>
      <c r="I153" s="792"/>
      <c r="J153" s="792"/>
      <c r="K153" s="792"/>
    </row>
    <row r="154" spans="2:11" x14ac:dyDescent="0.35">
      <c r="B154" s="792"/>
      <c r="D154" s="792"/>
      <c r="E154" s="792"/>
      <c r="F154" s="792"/>
      <c r="G154" s="792"/>
      <c r="H154" s="792"/>
      <c r="I154" s="792"/>
      <c r="J154" s="792"/>
      <c r="K154" s="792"/>
    </row>
    <row r="155" spans="2:11" x14ac:dyDescent="0.35">
      <c r="B155" s="792"/>
      <c r="D155" s="792"/>
      <c r="E155" s="792"/>
      <c r="F155" s="792"/>
      <c r="G155" s="792"/>
      <c r="H155" s="792"/>
      <c r="I155" s="792"/>
      <c r="J155" s="792"/>
      <c r="K155" s="792"/>
    </row>
    <row r="156" spans="2:11" x14ac:dyDescent="0.35">
      <c r="B156" s="792"/>
      <c r="D156" s="792"/>
      <c r="E156" s="792"/>
      <c r="F156" s="792"/>
      <c r="G156" s="792"/>
      <c r="H156" s="792"/>
      <c r="I156" s="792"/>
      <c r="J156" s="792"/>
      <c r="K156" s="792"/>
    </row>
    <row r="157" spans="2:11" x14ac:dyDescent="0.35">
      <c r="B157" s="792"/>
      <c r="D157" s="792"/>
      <c r="E157" s="792"/>
      <c r="F157" s="792"/>
      <c r="G157" s="792"/>
      <c r="H157" s="792"/>
      <c r="I157" s="792"/>
      <c r="J157" s="792"/>
      <c r="K157" s="792"/>
    </row>
    <row r="158" spans="2:11" x14ac:dyDescent="0.35">
      <c r="B158" s="792"/>
      <c r="D158" s="792"/>
      <c r="E158" s="792"/>
      <c r="F158" s="792"/>
      <c r="G158" s="792"/>
      <c r="H158" s="792"/>
      <c r="I158" s="792"/>
      <c r="J158" s="792"/>
      <c r="K158" s="792"/>
    </row>
    <row r="159" spans="2:11" x14ac:dyDescent="0.35">
      <c r="B159" s="792"/>
      <c r="D159" s="792"/>
      <c r="E159" s="792"/>
      <c r="F159" s="792"/>
      <c r="G159" s="792"/>
      <c r="H159" s="792"/>
      <c r="I159" s="792"/>
      <c r="J159" s="792"/>
      <c r="K159" s="792"/>
    </row>
    <row r="160" spans="2:11" x14ac:dyDescent="0.35">
      <c r="B160" s="792"/>
      <c r="D160" s="792"/>
      <c r="E160" s="792"/>
      <c r="F160" s="792"/>
      <c r="G160" s="792"/>
      <c r="H160" s="792"/>
      <c r="I160" s="792"/>
      <c r="J160" s="792"/>
      <c r="K160" s="792"/>
    </row>
    <row r="161" spans="2:11" x14ac:dyDescent="0.35">
      <c r="B161" s="792"/>
      <c r="D161" s="792"/>
      <c r="E161" s="792"/>
      <c r="F161" s="792"/>
      <c r="G161" s="792"/>
      <c r="H161" s="792"/>
      <c r="I161" s="792"/>
      <c r="J161" s="792"/>
      <c r="K161" s="792"/>
    </row>
    <row r="162" spans="2:11" x14ac:dyDescent="0.35">
      <c r="B162" s="792"/>
      <c r="D162" s="792"/>
      <c r="E162" s="792"/>
      <c r="F162" s="792"/>
      <c r="G162" s="792"/>
      <c r="H162" s="792"/>
      <c r="I162" s="792"/>
      <c r="J162" s="792"/>
      <c r="K162" s="792"/>
    </row>
    <row r="163" spans="2:11" x14ac:dyDescent="0.35">
      <c r="B163" s="792"/>
      <c r="D163" s="792"/>
      <c r="E163" s="792"/>
      <c r="F163" s="792"/>
      <c r="G163" s="792"/>
      <c r="H163" s="792"/>
      <c r="I163" s="792"/>
      <c r="J163" s="792"/>
      <c r="K163" s="792"/>
    </row>
    <row r="164" spans="2:11" x14ac:dyDescent="0.35">
      <c r="B164" s="792"/>
      <c r="D164" s="792"/>
      <c r="E164" s="792"/>
      <c r="F164" s="792"/>
      <c r="G164" s="792"/>
      <c r="H164" s="792"/>
      <c r="I164" s="792"/>
      <c r="J164" s="792"/>
      <c r="K164" s="792"/>
    </row>
    <row r="165" spans="2:11" x14ac:dyDescent="0.35">
      <c r="B165" s="792"/>
      <c r="D165" s="792"/>
      <c r="E165" s="792"/>
      <c r="F165" s="792"/>
      <c r="G165" s="792"/>
      <c r="H165" s="792"/>
      <c r="I165" s="792"/>
      <c r="J165" s="792"/>
      <c r="K165" s="792"/>
    </row>
    <row r="166" spans="2:11" x14ac:dyDescent="0.35">
      <c r="B166" s="792"/>
      <c r="D166" s="792"/>
      <c r="E166" s="792"/>
      <c r="F166" s="792"/>
      <c r="G166" s="792"/>
      <c r="H166" s="792"/>
      <c r="I166" s="792"/>
      <c r="J166" s="792"/>
      <c r="K166" s="792"/>
    </row>
    <row r="167" spans="2:11" x14ac:dyDescent="0.35">
      <c r="B167" s="792"/>
      <c r="D167" s="792"/>
      <c r="E167" s="792"/>
      <c r="F167" s="792"/>
      <c r="G167" s="792"/>
      <c r="H167" s="792"/>
      <c r="I167" s="792"/>
      <c r="J167" s="792"/>
      <c r="K167" s="792"/>
    </row>
    <row r="168" spans="2:11" x14ac:dyDescent="0.35">
      <c r="B168" s="792"/>
      <c r="D168" s="792"/>
      <c r="E168" s="792"/>
      <c r="F168" s="792"/>
      <c r="G168" s="792"/>
      <c r="H168" s="792"/>
      <c r="I168" s="792"/>
      <c r="J168" s="792"/>
      <c r="K168" s="792"/>
    </row>
    <row r="169" spans="2:11" x14ac:dyDescent="0.35">
      <c r="B169" s="792"/>
      <c r="D169" s="792"/>
      <c r="E169" s="792"/>
      <c r="F169" s="792"/>
      <c r="G169" s="792"/>
      <c r="H169" s="792"/>
      <c r="I169" s="792"/>
      <c r="J169" s="792"/>
      <c r="K169" s="792"/>
    </row>
    <row r="170" spans="2:11" x14ac:dyDescent="0.35">
      <c r="B170" s="792"/>
      <c r="D170" s="792"/>
      <c r="E170" s="792"/>
      <c r="F170" s="792"/>
      <c r="G170" s="792"/>
      <c r="H170" s="792"/>
      <c r="I170" s="792"/>
      <c r="J170" s="792"/>
      <c r="K170" s="792"/>
    </row>
    <row r="171" spans="2:11" x14ac:dyDescent="0.35">
      <c r="B171" s="792"/>
      <c r="D171" s="792"/>
      <c r="E171" s="792"/>
      <c r="F171" s="792"/>
      <c r="G171" s="792"/>
      <c r="H171" s="792"/>
      <c r="I171" s="792"/>
      <c r="J171" s="792"/>
      <c r="K171" s="792"/>
    </row>
    <row r="172" spans="2:11" x14ac:dyDescent="0.35">
      <c r="B172" s="792"/>
      <c r="D172" s="792"/>
      <c r="E172" s="792"/>
      <c r="F172" s="792"/>
      <c r="G172" s="792"/>
      <c r="H172" s="792"/>
      <c r="I172" s="792"/>
      <c r="J172" s="792"/>
      <c r="K172" s="792"/>
    </row>
    <row r="173" spans="2:11" x14ac:dyDescent="0.35">
      <c r="B173" s="792"/>
      <c r="D173" s="792"/>
      <c r="E173" s="792"/>
      <c r="F173" s="792"/>
      <c r="G173" s="792"/>
      <c r="H173" s="792"/>
      <c r="I173" s="792"/>
      <c r="J173" s="792"/>
      <c r="K173" s="792"/>
    </row>
    <row r="174" spans="2:11" x14ac:dyDescent="0.35">
      <c r="B174" s="792"/>
      <c r="D174" s="792"/>
      <c r="E174" s="792"/>
      <c r="F174" s="792"/>
      <c r="G174" s="792"/>
      <c r="H174" s="792"/>
      <c r="I174" s="792"/>
      <c r="J174" s="792"/>
      <c r="K174" s="792"/>
    </row>
    <row r="175" spans="2:11" x14ac:dyDescent="0.35">
      <c r="B175" s="792"/>
      <c r="D175" s="792"/>
      <c r="E175" s="792"/>
      <c r="F175" s="792"/>
      <c r="G175" s="792"/>
      <c r="H175" s="792"/>
      <c r="I175" s="792"/>
      <c r="J175" s="792"/>
      <c r="K175" s="792"/>
    </row>
    <row r="176" spans="2:11" x14ac:dyDescent="0.35">
      <c r="B176" s="792"/>
      <c r="D176" s="792"/>
      <c r="E176" s="792"/>
      <c r="F176" s="792"/>
      <c r="G176" s="792"/>
      <c r="H176" s="792"/>
      <c r="I176" s="792"/>
      <c r="J176" s="792"/>
      <c r="K176" s="792"/>
    </row>
    <row r="177" spans="2:11" x14ac:dyDescent="0.35">
      <c r="B177" s="792"/>
      <c r="D177" s="792"/>
      <c r="E177" s="792"/>
      <c r="F177" s="792"/>
      <c r="G177" s="792"/>
      <c r="H177" s="792"/>
      <c r="I177" s="792"/>
      <c r="J177" s="792"/>
      <c r="K177" s="792"/>
    </row>
    <row r="178" spans="2:11" x14ac:dyDescent="0.35">
      <c r="B178" s="792"/>
      <c r="D178" s="792"/>
      <c r="E178" s="792"/>
      <c r="F178" s="792"/>
      <c r="G178" s="792"/>
      <c r="H178" s="792"/>
      <c r="I178" s="792"/>
      <c r="J178" s="792"/>
      <c r="K178" s="792"/>
    </row>
    <row r="179" spans="2:11" x14ac:dyDescent="0.35">
      <c r="B179" s="792"/>
      <c r="D179" s="792"/>
      <c r="E179" s="792"/>
      <c r="F179" s="792"/>
      <c r="G179" s="792"/>
      <c r="H179" s="792"/>
      <c r="I179" s="792"/>
      <c r="J179" s="792"/>
      <c r="K179" s="792"/>
    </row>
  </sheetData>
  <mergeCells count="23">
    <mergeCell ref="A1:P1"/>
    <mergeCell ref="A2:P2"/>
    <mergeCell ref="A3:P3"/>
    <mergeCell ref="A4:D4"/>
    <mergeCell ref="A5:P5"/>
    <mergeCell ref="B10:D10"/>
    <mergeCell ref="F10:S10"/>
    <mergeCell ref="F11:S11"/>
    <mergeCell ref="E12:R12"/>
    <mergeCell ref="E13:R13"/>
    <mergeCell ref="B54:B59"/>
    <mergeCell ref="B61:B65"/>
    <mergeCell ref="B66:B73"/>
    <mergeCell ref="B15:B21"/>
    <mergeCell ref="D15:I15"/>
    <mergeCell ref="D16:I16"/>
    <mergeCell ref="D22:I22"/>
    <mergeCell ref="D23:I23"/>
    <mergeCell ref="B25:E25"/>
    <mergeCell ref="B26:B32"/>
    <mergeCell ref="B34:E34"/>
    <mergeCell ref="B35:B41"/>
    <mergeCell ref="B48:E49"/>
  </mergeCells>
  <conditionalFormatting sqref="E12:R12">
    <cfRule type="expression" dxfId="28" priority="1">
      <formula>E11="SI SE REPORTA"</formula>
    </cfRule>
  </conditionalFormatting>
  <conditionalFormatting sqref="F10">
    <cfRule type="notContainsBlanks" dxfId="27" priority="4">
      <formula>LEN(TRIM(F10))&gt;0</formula>
    </cfRule>
  </conditionalFormatting>
  <conditionalFormatting sqref="F11:S11">
    <cfRule type="expression" dxfId="26" priority="2">
      <formula>E11="NO SE REPORTA"</formula>
    </cfRule>
    <cfRule type="expression" dxfId="25" priority="3">
      <formula>E10="NO APLICA"</formula>
    </cfRule>
  </conditionalFormatting>
  <dataValidations count="3">
    <dataValidation type="whole" operator="greaterThanOrEqual" allowBlank="1" showErrorMessage="1" errorTitle="ERROR" error="Escriba un número igual o mayor que 0" promptTitle="ERROR" prompt="Escriba un número igual o mayor que 0" sqref="E18:H20" xr:uid="{00000000-0002-0000-1D00-000000000000}">
      <formula1>0</formula1>
    </dataValidation>
    <dataValidation type="list" allowBlank="1" showInputMessage="1" showErrorMessage="1" sqref="E11" xr:uid="{00000000-0002-0000-1D00-000001000000}">
      <formula1>REPORTE</formula1>
    </dataValidation>
    <dataValidation type="list" allowBlank="1" showInputMessage="1" showErrorMessage="1" sqref="E10" xr:uid="{00000000-0002-0000-1D00-000002000000}">
      <formula1>SI</formula1>
    </dataValidation>
  </dataValidations>
  <hyperlinks>
    <hyperlink ref="B9" location="'ANEXO 3'!A1" display="VOLVER AL INDICE" xr:uid="{00000000-0004-0000-1D00-000000000000}"/>
  </hyperlinks>
  <pageMargins left="0.25" right="0.25" top="0.75" bottom="0.75" header="0.3" footer="0.3"/>
  <pageSetup paperSize="178" orientation="landscape" horizontalDpi="1200" verticalDpi="1200"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4">
    <tabColor theme="2"/>
  </sheetPr>
  <dimension ref="A1:U91"/>
  <sheetViews>
    <sheetView workbookViewId="0">
      <selection sqref="A1:P1"/>
    </sheetView>
  </sheetViews>
  <sheetFormatPr baseColWidth="10" defaultColWidth="11.453125" defaultRowHeight="14.5" x14ac:dyDescent="0.35"/>
  <cols>
    <col min="1" max="1" width="1.81640625" customWidth="1"/>
    <col min="2" max="2" width="12.81640625" customWidth="1"/>
    <col min="3" max="3" width="5" style="84" bestFit="1" customWidth="1"/>
    <col min="4" max="4" width="34.81640625" customWidth="1"/>
    <col min="5" max="5" width="12.1796875" customWidth="1"/>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33</v>
      </c>
      <c r="B5" s="947"/>
      <c r="C5" s="947"/>
      <c r="D5" s="947"/>
      <c r="E5" s="947"/>
      <c r="F5" s="947"/>
      <c r="G5" s="947"/>
      <c r="H5" s="947"/>
      <c r="I5" s="947"/>
      <c r="J5" s="947"/>
      <c r="K5" s="947"/>
      <c r="L5" s="947"/>
      <c r="M5" s="947"/>
      <c r="N5" s="947"/>
      <c r="O5" s="947"/>
      <c r="P5" s="948"/>
    </row>
    <row r="6" spans="1:21" ht="15" thickBot="1" x14ac:dyDescent="0.4">
      <c r="B6" s="1" t="s">
        <v>626</v>
      </c>
      <c r="C6" s="73"/>
      <c r="D6" s="5"/>
      <c r="E6" s="71"/>
      <c r="F6" s="5" t="s">
        <v>627</v>
      </c>
      <c r="G6" s="5"/>
      <c r="H6" s="5"/>
      <c r="I6" s="5"/>
      <c r="J6" s="5"/>
      <c r="K6" s="5"/>
    </row>
    <row r="7" spans="1:21" ht="15" thickBot="1" x14ac:dyDescent="0.4">
      <c r="B7" s="163" t="s">
        <v>629</v>
      </c>
      <c r="C7" s="200">
        <v>2024</v>
      </c>
      <c r="D7" s="202">
        <f>IF(E9="NO APLICA","NO APLICA",IF(E10="NO SE REPORTA","SIN INFORMACION",+E17))</f>
        <v>1</v>
      </c>
      <c r="E7" s="210"/>
      <c r="F7" s="5" t="s">
        <v>628</v>
      </c>
      <c r="G7" s="5"/>
      <c r="H7" s="5"/>
      <c r="I7" s="5"/>
      <c r="J7" s="5"/>
      <c r="K7" s="5"/>
    </row>
    <row r="8" spans="1:21" x14ac:dyDescent="0.35">
      <c r="B8" s="335" t="s">
        <v>631</v>
      </c>
      <c r="E8" s="201"/>
      <c r="F8" s="5" t="s">
        <v>630</v>
      </c>
      <c r="G8" s="5"/>
      <c r="H8" s="5"/>
      <c r="I8" s="5"/>
      <c r="J8" s="5"/>
      <c r="K8" s="5"/>
    </row>
    <row r="9" spans="1:21" x14ac:dyDescent="0.35">
      <c r="B9" s="957" t="s">
        <v>632</v>
      </c>
      <c r="C9" s="957"/>
      <c r="D9" s="957"/>
      <c r="E9" s="338" t="s">
        <v>633</v>
      </c>
      <c r="F9" s="964" t="str">
        <f>IF(E9="NO APLICA","      ESCRIBA EL NÚMERO DEL ACUERDO DEL CONSEJO DIRECTIVO EN EL CUAL DECIDE LA NO PROCEDENCIA DE LA APLICACIÓN DEL INDICADOR",IF(E10="NO SE REPORTA","      ESCRIBA EL NÚMERO DEL ACUERDO DEL CONSEJO DIRECTIVO EN LA CUAL SE APRUEBA LA AGENDA DE IMPLEMENTACION DEL INDICADOR",""))</f>
        <v/>
      </c>
      <c r="G9" s="965"/>
      <c r="H9" s="965"/>
      <c r="I9" s="965"/>
      <c r="J9" s="965"/>
      <c r="K9" s="965"/>
      <c r="L9" s="965"/>
      <c r="M9" s="965"/>
      <c r="N9" s="965"/>
      <c r="O9" s="965"/>
      <c r="P9" s="965"/>
      <c r="Q9" s="965"/>
      <c r="R9" s="965"/>
      <c r="S9" s="965"/>
      <c r="T9" s="5"/>
      <c r="U9" s="5"/>
    </row>
    <row r="10" spans="1:21" ht="14.5" customHeight="1" x14ac:dyDescent="0.35">
      <c r="B10" s="337"/>
      <c r="C10" s="85"/>
      <c r="D10" s="163" t="str">
        <f>IF(E9="SI APLICA","¿El indicador no se reporta por limitaciones de información disponible? ","")</f>
        <v xml:space="preserve">¿El indicador no se reporta por limitaciones de información disponible? </v>
      </c>
      <c r="E10" s="339" t="s">
        <v>634</v>
      </c>
      <c r="F10" s="958"/>
      <c r="G10" s="959"/>
      <c r="H10" s="959"/>
      <c r="I10" s="959"/>
      <c r="J10" s="959"/>
      <c r="K10" s="959"/>
      <c r="L10" s="959"/>
      <c r="M10" s="959"/>
      <c r="N10" s="959"/>
      <c r="O10" s="959"/>
      <c r="P10" s="959"/>
      <c r="Q10" s="959"/>
      <c r="R10" s="959"/>
      <c r="S10" s="959"/>
    </row>
    <row r="11" spans="1:21" ht="32.5" customHeight="1" x14ac:dyDescent="0.35">
      <c r="B11" s="335"/>
      <c r="C11" s="85"/>
      <c r="D11" s="163" t="str">
        <f>IF(E10="SI SE REPORTA","¿Qué programas o proyectos del Plan de Acción están asociados al indicador? ","")</f>
        <v xml:space="preserve">¿Qué programas o proyectos del Plan de Acción están asociados al indicador? </v>
      </c>
      <c r="E11" s="960" t="s">
        <v>1986</v>
      </c>
      <c r="F11" s="960"/>
      <c r="G11" s="960"/>
      <c r="H11" s="960"/>
      <c r="I11" s="960"/>
      <c r="J11" s="960"/>
      <c r="K11" s="960"/>
      <c r="L11" s="960"/>
      <c r="M11" s="960"/>
      <c r="N11" s="960"/>
      <c r="O11" s="960"/>
      <c r="P11" s="960"/>
      <c r="Q11" s="960"/>
      <c r="R11" s="960"/>
    </row>
    <row r="12" spans="1:21" ht="22" customHeight="1" thickBot="1" x14ac:dyDescent="0.4">
      <c r="B12" s="335"/>
      <c r="C12" s="85"/>
      <c r="D12" s="163" t="s">
        <v>635</v>
      </c>
      <c r="E12" s="961"/>
      <c r="F12" s="962"/>
      <c r="G12" s="962"/>
      <c r="H12" s="962"/>
      <c r="I12" s="962"/>
      <c r="J12" s="962"/>
      <c r="K12" s="962"/>
      <c r="L12" s="962"/>
      <c r="M12" s="962"/>
      <c r="N12" s="962"/>
      <c r="O12" s="962"/>
      <c r="P12" s="962"/>
      <c r="Q12" s="962"/>
      <c r="R12" s="963"/>
    </row>
    <row r="13" spans="1:21" ht="15.75" customHeight="1" thickBot="1" x14ac:dyDescent="0.4">
      <c r="B13" s="1103" t="s">
        <v>636</v>
      </c>
      <c r="C13" s="99"/>
      <c r="D13" s="990" t="s">
        <v>637</v>
      </c>
      <c r="E13" s="991"/>
      <c r="F13" s="991"/>
      <c r="G13" s="991"/>
      <c r="H13" s="991"/>
      <c r="I13" s="979"/>
      <c r="J13" s="980"/>
      <c r="K13" s="5"/>
    </row>
    <row r="14" spans="1:21" ht="15" thickBot="1" x14ac:dyDescent="0.4">
      <c r="B14" s="1104"/>
      <c r="C14" s="95" t="s">
        <v>585</v>
      </c>
      <c r="D14" s="43" t="s">
        <v>763</v>
      </c>
      <c r="E14" s="87">
        <v>2024</v>
      </c>
      <c r="F14" s="87">
        <v>2025</v>
      </c>
      <c r="G14" s="87">
        <v>2026</v>
      </c>
      <c r="H14" s="87">
        <v>2027</v>
      </c>
      <c r="I14" s="278"/>
      <c r="J14" s="230"/>
      <c r="K14" s="5"/>
    </row>
    <row r="15" spans="1:21" ht="72.5" thickBot="1" x14ac:dyDescent="0.4">
      <c r="B15" s="1104"/>
      <c r="C15" s="2" t="s">
        <v>765</v>
      </c>
      <c r="D15" s="40" t="s">
        <v>1639</v>
      </c>
      <c r="E15" s="516">
        <v>37</v>
      </c>
      <c r="F15" s="516">
        <v>37</v>
      </c>
      <c r="G15" s="516">
        <v>37</v>
      </c>
      <c r="H15" s="530">
        <v>37</v>
      </c>
      <c r="I15" s="311"/>
      <c r="J15" s="21"/>
      <c r="K15" s="5"/>
    </row>
    <row r="16" spans="1:21" ht="72.5" thickBot="1" x14ac:dyDescent="0.4">
      <c r="B16" s="1104"/>
      <c r="C16" s="2" t="s">
        <v>767</v>
      </c>
      <c r="D16" s="40" t="s">
        <v>1640</v>
      </c>
      <c r="E16" s="516">
        <v>37</v>
      </c>
      <c r="F16" s="516"/>
      <c r="G16" s="516"/>
      <c r="H16" s="530"/>
      <c r="I16" s="311"/>
      <c r="J16" s="21"/>
      <c r="K16" s="5"/>
    </row>
    <row r="17" spans="2:11" ht="72.650000000000006" customHeight="1" thickBot="1" x14ac:dyDescent="0.4">
      <c r="B17" s="1104"/>
      <c r="C17" s="2" t="s">
        <v>769</v>
      </c>
      <c r="D17" s="40" t="s">
        <v>1641</v>
      </c>
      <c r="E17" s="143">
        <f>+E16/E15</f>
        <v>1</v>
      </c>
      <c r="F17" s="143">
        <f>+F16/F15</f>
        <v>0</v>
      </c>
      <c r="G17" s="143">
        <f>+G16/G15</f>
        <v>0</v>
      </c>
      <c r="H17" s="310">
        <f>+H16/H15</f>
        <v>0</v>
      </c>
      <c r="I17" s="312"/>
      <c r="J17" s="23"/>
      <c r="K17" s="5"/>
    </row>
    <row r="18" spans="2:11" x14ac:dyDescent="0.35">
      <c r="B18" s="1104"/>
      <c r="C18" s="100"/>
      <c r="D18" s="978"/>
      <c r="E18" s="979"/>
      <c r="F18" s="979"/>
      <c r="G18" s="979"/>
      <c r="H18" s="979"/>
      <c r="I18" s="970"/>
      <c r="J18" s="971"/>
      <c r="K18" s="5"/>
    </row>
    <row r="19" spans="2:11" ht="24" customHeight="1" thickBot="1" x14ac:dyDescent="0.4">
      <c r="B19" s="1104"/>
      <c r="C19" s="100"/>
      <c r="D19" s="969" t="s">
        <v>1642</v>
      </c>
      <c r="E19" s="970"/>
      <c r="F19" s="970"/>
      <c r="G19" s="970"/>
      <c r="H19" s="970"/>
      <c r="I19" s="970"/>
      <c r="J19" s="971"/>
      <c r="K19" s="5"/>
    </row>
    <row r="20" spans="2:11" ht="24.5" thickBot="1" x14ac:dyDescent="0.4">
      <c r="B20" s="1104"/>
      <c r="C20" s="95" t="s">
        <v>585</v>
      </c>
      <c r="D20" s="38" t="s">
        <v>911</v>
      </c>
      <c r="E20" s="43" t="s">
        <v>1643</v>
      </c>
      <c r="F20" s="43" t="s">
        <v>1644</v>
      </c>
      <c r="G20" s="43" t="s">
        <v>593</v>
      </c>
      <c r="H20" s="5"/>
      <c r="J20" s="21"/>
      <c r="K20" s="5"/>
    </row>
    <row r="21" spans="2:11" ht="36.5" thickBot="1" x14ac:dyDescent="0.4">
      <c r="B21" s="1104"/>
      <c r="C21" s="2">
        <v>1</v>
      </c>
      <c r="D21" s="30" t="s">
        <v>1990</v>
      </c>
      <c r="E21" s="6">
        <v>3</v>
      </c>
      <c r="F21" s="29" t="s">
        <v>1991</v>
      </c>
      <c r="G21" s="29"/>
      <c r="H21" s="5"/>
      <c r="J21" s="21"/>
      <c r="K21" s="5"/>
    </row>
    <row r="22" spans="2:11" ht="36.5" thickBot="1" x14ac:dyDescent="0.4">
      <c r="B22" s="1104"/>
      <c r="C22" s="2">
        <v>2</v>
      </c>
      <c r="D22" s="30" t="s">
        <v>2094</v>
      </c>
      <c r="E22" s="6">
        <v>3</v>
      </c>
      <c r="F22" s="29" t="s">
        <v>1991</v>
      </c>
      <c r="G22" s="29"/>
      <c r="H22" s="5"/>
      <c r="J22" s="21"/>
      <c r="K22" s="5"/>
    </row>
    <row r="23" spans="2:11" ht="39" customHeight="1" thickBot="1" x14ac:dyDescent="0.4">
      <c r="B23" s="1104"/>
      <c r="C23" s="2">
        <v>3</v>
      </c>
      <c r="D23" s="29" t="s">
        <v>2095</v>
      </c>
      <c r="E23" s="6">
        <v>3</v>
      </c>
      <c r="F23" s="29" t="s">
        <v>1992</v>
      </c>
      <c r="G23" s="29"/>
      <c r="H23" s="5"/>
      <c r="J23" s="21"/>
      <c r="K23" s="5"/>
    </row>
    <row r="24" spans="2:11" ht="300.5" thickBot="1" x14ac:dyDescent="0.4">
      <c r="B24" s="1104"/>
      <c r="C24" s="2">
        <v>4</v>
      </c>
      <c r="D24" s="29" t="s">
        <v>2096</v>
      </c>
      <c r="E24" s="6">
        <v>37</v>
      </c>
      <c r="F24" s="29" t="s">
        <v>1993</v>
      </c>
      <c r="G24" s="29"/>
      <c r="H24" s="5"/>
      <c r="J24" s="21"/>
      <c r="K24" s="5"/>
    </row>
    <row r="25" spans="2:11" ht="300.5" thickBot="1" x14ac:dyDescent="0.4">
      <c r="B25" s="1104"/>
      <c r="C25" s="2">
        <v>5</v>
      </c>
      <c r="D25" s="29" t="s">
        <v>2097</v>
      </c>
      <c r="E25" s="6">
        <v>37</v>
      </c>
      <c r="F25" s="29" t="s">
        <v>1993</v>
      </c>
      <c r="G25" s="29"/>
      <c r="H25" s="5"/>
      <c r="J25" s="21"/>
      <c r="K25" s="5"/>
    </row>
    <row r="26" spans="2:11" ht="24.5" thickBot="1" x14ac:dyDescent="0.4">
      <c r="B26" s="1104"/>
      <c r="C26" s="2">
        <v>6</v>
      </c>
      <c r="D26" s="30" t="s">
        <v>1994</v>
      </c>
      <c r="E26" s="6">
        <v>3</v>
      </c>
      <c r="F26" s="29" t="s">
        <v>1995</v>
      </c>
      <c r="G26" s="29"/>
      <c r="H26" s="5"/>
      <c r="J26" s="21"/>
      <c r="K26" s="5"/>
    </row>
    <row r="27" spans="2:11" ht="168.5" thickBot="1" x14ac:dyDescent="0.4">
      <c r="B27" s="1104"/>
      <c r="C27" s="2">
        <v>7</v>
      </c>
      <c r="D27" s="30" t="s">
        <v>1996</v>
      </c>
      <c r="E27" s="6">
        <v>19</v>
      </c>
      <c r="F27" s="29" t="s">
        <v>1997</v>
      </c>
      <c r="G27" s="29"/>
      <c r="H27" s="5"/>
      <c r="J27" s="21"/>
      <c r="K27" s="5"/>
    </row>
    <row r="28" spans="2:11" ht="15" thickBot="1" x14ac:dyDescent="0.4">
      <c r="B28" s="1104"/>
      <c r="C28" s="2">
        <v>8</v>
      </c>
      <c r="D28" s="30" t="s">
        <v>1998</v>
      </c>
      <c r="E28" s="6">
        <v>1</v>
      </c>
      <c r="F28" s="29" t="s">
        <v>1999</v>
      </c>
      <c r="G28" s="29"/>
      <c r="H28" s="5"/>
      <c r="J28" s="21"/>
      <c r="K28" s="5"/>
    </row>
    <row r="29" spans="2:11" ht="64.5" customHeight="1" thickBot="1" x14ac:dyDescent="0.4">
      <c r="B29" s="1104"/>
      <c r="C29" s="2">
        <v>9</v>
      </c>
      <c r="D29" s="30" t="s">
        <v>2000</v>
      </c>
      <c r="E29" s="6">
        <v>23</v>
      </c>
      <c r="F29" s="29" t="s">
        <v>2001</v>
      </c>
      <c r="G29" s="29"/>
      <c r="H29" s="5"/>
      <c r="J29" s="21"/>
      <c r="K29" s="5"/>
    </row>
    <row r="30" spans="2:11" ht="15" thickBot="1" x14ac:dyDescent="0.4">
      <c r="B30" s="1105"/>
      <c r="C30" s="2">
        <v>10</v>
      </c>
      <c r="D30" s="30"/>
      <c r="E30" s="6"/>
      <c r="F30" s="29"/>
      <c r="G30" s="29"/>
      <c r="H30" s="22"/>
      <c r="J30" s="23"/>
      <c r="K30" s="5"/>
    </row>
    <row r="31" spans="2:11" ht="24" customHeight="1" thickBot="1" x14ac:dyDescent="0.4">
      <c r="B31" s="60" t="s">
        <v>671</v>
      </c>
      <c r="C31" s="101"/>
      <c r="D31" s="990" t="s">
        <v>1645</v>
      </c>
      <c r="E31" s="991"/>
      <c r="F31" s="991"/>
      <c r="G31" s="991"/>
      <c r="H31" s="991"/>
      <c r="I31" s="991"/>
      <c r="J31" s="992"/>
      <c r="K31" s="5"/>
    </row>
    <row r="32" spans="2:11" ht="19.5" thickBot="1" x14ac:dyDescent="0.4">
      <c r="B32" s="60" t="s">
        <v>673</v>
      </c>
      <c r="C32" s="101"/>
      <c r="D32" s="990" t="s">
        <v>876</v>
      </c>
      <c r="E32" s="991"/>
      <c r="F32" s="991"/>
      <c r="G32" s="991"/>
      <c r="H32" s="991"/>
      <c r="I32" s="991"/>
      <c r="J32" s="992"/>
      <c r="K32" s="5"/>
    </row>
    <row r="33" spans="2:11" ht="15" thickBot="1" x14ac:dyDescent="0.4">
      <c r="B33" s="1"/>
      <c r="C33" s="73"/>
      <c r="D33" s="5"/>
      <c r="E33" s="5"/>
      <c r="F33" s="5"/>
      <c r="G33" s="5"/>
      <c r="H33" s="5"/>
      <c r="I33" s="5"/>
      <c r="J33" s="5"/>
      <c r="K33" s="5"/>
    </row>
    <row r="34" spans="2:11" ht="24" customHeight="1" thickBot="1" x14ac:dyDescent="0.4">
      <c r="B34" s="996" t="s">
        <v>675</v>
      </c>
      <c r="C34" s="997"/>
      <c r="D34" s="997"/>
      <c r="E34" s="998"/>
      <c r="F34" s="5"/>
      <c r="G34" s="5"/>
      <c r="H34" s="5"/>
      <c r="I34" s="5"/>
      <c r="J34" s="5"/>
      <c r="K34" s="5"/>
    </row>
    <row r="35" spans="2:11" ht="15" thickBot="1" x14ac:dyDescent="0.4">
      <c r="B35" s="987">
        <v>1</v>
      </c>
      <c r="C35" s="91"/>
      <c r="D35" s="48" t="s">
        <v>676</v>
      </c>
      <c r="E35" s="30" t="s">
        <v>1949</v>
      </c>
      <c r="F35" s="5"/>
      <c r="G35" s="5"/>
      <c r="H35" s="5"/>
      <c r="I35" s="5"/>
      <c r="J35" s="5"/>
      <c r="K35" s="5"/>
    </row>
    <row r="36" spans="2:11" ht="15" thickBot="1" x14ac:dyDescent="0.4">
      <c r="B36" s="988"/>
      <c r="C36" s="91"/>
      <c r="D36" s="40" t="s">
        <v>525</v>
      </c>
      <c r="E36" s="30" t="s">
        <v>1987</v>
      </c>
      <c r="F36" s="5"/>
      <c r="G36" s="5"/>
      <c r="H36" s="5"/>
      <c r="I36" s="5"/>
      <c r="J36" s="5"/>
      <c r="K36" s="5"/>
    </row>
    <row r="37" spans="2:11" ht="36.5" thickBot="1" x14ac:dyDescent="0.4">
      <c r="B37" s="988"/>
      <c r="C37" s="91"/>
      <c r="D37" s="40" t="s">
        <v>677</v>
      </c>
      <c r="E37" s="29" t="s">
        <v>1988</v>
      </c>
      <c r="F37" s="5"/>
      <c r="G37" s="5"/>
      <c r="H37" s="5"/>
      <c r="I37" s="5"/>
      <c r="J37" s="5"/>
      <c r="K37" s="5"/>
    </row>
    <row r="38" spans="2:11" ht="24.5" thickBot="1" x14ac:dyDescent="0.4">
      <c r="B38" s="988"/>
      <c r="C38" s="91"/>
      <c r="D38" s="40" t="s">
        <v>527</v>
      </c>
      <c r="E38" s="29" t="s">
        <v>1939</v>
      </c>
      <c r="F38" s="5"/>
      <c r="G38" s="5"/>
      <c r="H38" s="5"/>
      <c r="I38" s="5"/>
      <c r="J38" s="5"/>
      <c r="K38" s="5"/>
    </row>
    <row r="39" spans="2:11" ht="24.5" thickBot="1" x14ac:dyDescent="0.4">
      <c r="B39" s="988"/>
      <c r="C39" s="91"/>
      <c r="D39" s="40" t="s">
        <v>529</v>
      </c>
      <c r="E39" s="531" t="s">
        <v>1989</v>
      </c>
      <c r="F39" s="5"/>
      <c r="G39" s="5"/>
      <c r="H39" s="5"/>
      <c r="I39" s="5"/>
      <c r="J39" s="5"/>
      <c r="K39" s="5"/>
    </row>
    <row r="40" spans="2:11" ht="15" thickBot="1" x14ac:dyDescent="0.4">
      <c r="B40" s="988"/>
      <c r="C40" s="91"/>
      <c r="D40" s="40" t="s">
        <v>531</v>
      </c>
      <c r="E40" s="152">
        <v>3138863438</v>
      </c>
      <c r="F40" s="5"/>
      <c r="G40" s="5"/>
      <c r="H40" s="5"/>
      <c r="I40" s="5"/>
      <c r="J40" s="5"/>
      <c r="K40" s="5"/>
    </row>
    <row r="41" spans="2:11" ht="15" thickBot="1" x14ac:dyDescent="0.4">
      <c r="B41" s="989"/>
      <c r="C41" s="2"/>
      <c r="D41" s="40" t="s">
        <v>678</v>
      </c>
      <c r="E41" s="30" t="s">
        <v>1951</v>
      </c>
      <c r="F41" s="5"/>
      <c r="G41" s="5"/>
      <c r="H41" s="5"/>
      <c r="I41" s="5"/>
      <c r="J41" s="5"/>
      <c r="K41" s="5"/>
    </row>
    <row r="42" spans="2:11" ht="15" thickBot="1" x14ac:dyDescent="0.4">
      <c r="B42" s="1"/>
      <c r="C42" s="73"/>
      <c r="D42" s="5"/>
      <c r="E42" s="5"/>
      <c r="F42" s="5"/>
      <c r="G42" s="5"/>
      <c r="H42" s="5"/>
      <c r="I42" s="5"/>
      <c r="J42" s="5"/>
      <c r="K42" s="5"/>
    </row>
    <row r="43" spans="2:11" ht="15" thickBot="1" x14ac:dyDescent="0.4">
      <c r="B43" s="996" t="s">
        <v>679</v>
      </c>
      <c r="C43" s="997"/>
      <c r="D43" s="997"/>
      <c r="E43" s="998"/>
      <c r="F43" s="5"/>
      <c r="G43" s="5"/>
      <c r="H43" s="5"/>
      <c r="I43" s="5"/>
      <c r="J43" s="5"/>
      <c r="K43" s="5"/>
    </row>
    <row r="44" spans="2:11" ht="15" thickBot="1" x14ac:dyDescent="0.4">
      <c r="B44" s="987">
        <v>1</v>
      </c>
      <c r="C44" s="91"/>
      <c r="D44" s="48" t="s">
        <v>676</v>
      </c>
      <c r="E44" s="207" t="s">
        <v>680</v>
      </c>
      <c r="F44" s="5"/>
      <c r="G44" s="5"/>
      <c r="H44" s="5"/>
      <c r="I44" s="5"/>
      <c r="J44" s="5"/>
      <c r="K44" s="5"/>
    </row>
    <row r="45" spans="2:11" ht="15" thickBot="1" x14ac:dyDescent="0.4">
      <c r="B45" s="988"/>
      <c r="C45" s="91"/>
      <c r="D45" s="40" t="s">
        <v>525</v>
      </c>
      <c r="E45" s="207" t="s">
        <v>681</v>
      </c>
      <c r="F45" s="5"/>
      <c r="G45" s="5"/>
      <c r="H45" s="5"/>
      <c r="I45" s="5"/>
      <c r="J45" s="5"/>
      <c r="K45" s="5"/>
    </row>
    <row r="46" spans="2:11" ht="15" thickBot="1" x14ac:dyDescent="0.4">
      <c r="B46" s="988"/>
      <c r="C46" s="91"/>
      <c r="D46" s="40" t="s">
        <v>677</v>
      </c>
      <c r="E46" s="313"/>
      <c r="F46" s="5"/>
      <c r="G46" s="5"/>
      <c r="H46" s="5"/>
      <c r="I46" s="5"/>
      <c r="J46" s="5"/>
      <c r="K46" s="5"/>
    </row>
    <row r="47" spans="2:11" ht="15" thickBot="1" x14ac:dyDescent="0.4">
      <c r="B47" s="988"/>
      <c r="C47" s="91"/>
      <c r="D47" s="40" t="s">
        <v>527</v>
      </c>
      <c r="E47" s="313"/>
      <c r="F47" s="5"/>
      <c r="G47" s="5"/>
      <c r="H47" s="5"/>
      <c r="I47" s="5"/>
      <c r="J47" s="5"/>
      <c r="K47" s="5"/>
    </row>
    <row r="48" spans="2:11" ht="15" thickBot="1" x14ac:dyDescent="0.4">
      <c r="B48" s="988"/>
      <c r="C48" s="91"/>
      <c r="D48" s="40" t="s">
        <v>529</v>
      </c>
      <c r="E48" s="313"/>
      <c r="F48" s="5"/>
      <c r="G48" s="5"/>
      <c r="H48" s="5"/>
      <c r="I48" s="5"/>
      <c r="J48" s="5"/>
      <c r="K48" s="5"/>
    </row>
    <row r="49" spans="2:11" ht="15" thickBot="1" x14ac:dyDescent="0.4">
      <c r="B49" s="988"/>
      <c r="C49" s="91"/>
      <c r="D49" s="40" t="s">
        <v>531</v>
      </c>
      <c r="E49" s="313"/>
      <c r="F49" s="5"/>
      <c r="G49" s="5"/>
      <c r="H49" s="5"/>
      <c r="I49" s="5"/>
      <c r="J49" s="5"/>
      <c r="K49" s="5"/>
    </row>
    <row r="50" spans="2:11" ht="15" thickBot="1" x14ac:dyDescent="0.4">
      <c r="B50" s="989"/>
      <c r="C50" s="2"/>
      <c r="D50" s="40" t="s">
        <v>678</v>
      </c>
      <c r="E50" s="313"/>
      <c r="F50" s="5"/>
      <c r="G50" s="5"/>
      <c r="H50" s="5"/>
      <c r="I50" s="5"/>
      <c r="J50" s="5"/>
      <c r="K50" s="5"/>
    </row>
    <row r="51" spans="2:11" x14ac:dyDescent="0.35">
      <c r="B51" s="1"/>
      <c r="C51" s="73"/>
      <c r="D51" s="5"/>
      <c r="E51" s="5"/>
      <c r="F51" s="5"/>
      <c r="G51" s="5"/>
      <c r="H51" s="5"/>
      <c r="I51" s="5"/>
      <c r="J51" s="5"/>
      <c r="K51" s="5"/>
    </row>
    <row r="52" spans="2:11" ht="15" thickBot="1" x14ac:dyDescent="0.4">
      <c r="B52" s="1"/>
      <c r="C52" s="73"/>
      <c r="D52" s="5"/>
      <c r="E52" s="5"/>
      <c r="F52" s="5"/>
      <c r="G52" s="5"/>
      <c r="H52" s="5"/>
      <c r="I52" s="5"/>
      <c r="J52" s="5"/>
      <c r="K52" s="5"/>
    </row>
    <row r="53" spans="2:11" ht="15" customHeight="1" thickBot="1" x14ac:dyDescent="0.4">
      <c r="B53" s="116" t="s">
        <v>682</v>
      </c>
      <c r="C53" s="117"/>
      <c r="D53" s="117"/>
      <c r="E53" s="118"/>
      <c r="G53" s="5"/>
      <c r="H53" s="5"/>
      <c r="I53" s="5"/>
      <c r="J53" s="5"/>
      <c r="K53" s="5"/>
    </row>
    <row r="54" spans="2:11" ht="24.5" thickBot="1" x14ac:dyDescent="0.4">
      <c r="B54" s="47" t="s">
        <v>683</v>
      </c>
      <c r="C54" s="40" t="s">
        <v>684</v>
      </c>
      <c r="D54" s="40" t="s">
        <v>685</v>
      </c>
      <c r="E54" s="40" t="s">
        <v>686</v>
      </c>
      <c r="F54" s="5"/>
      <c r="G54" s="5"/>
      <c r="H54" s="5"/>
      <c r="I54" s="5"/>
      <c r="J54" s="5"/>
    </row>
    <row r="55" spans="2:11" ht="108.5" thickBot="1" x14ac:dyDescent="0.4">
      <c r="B55" s="49">
        <v>42401</v>
      </c>
      <c r="C55" s="40">
        <v>0.01</v>
      </c>
      <c r="D55" s="50" t="s">
        <v>1646</v>
      </c>
      <c r="E55" s="40"/>
      <c r="F55" s="5"/>
      <c r="G55" s="5"/>
      <c r="H55" s="5"/>
      <c r="I55" s="5"/>
      <c r="J55" s="5"/>
    </row>
    <row r="56" spans="2:11" ht="15" thickBot="1" x14ac:dyDescent="0.4">
      <c r="B56" s="3"/>
      <c r="C56" s="92"/>
      <c r="D56" s="5"/>
      <c r="E56" s="5"/>
      <c r="F56" s="5"/>
      <c r="G56" s="5"/>
      <c r="H56" s="5"/>
      <c r="I56" s="5"/>
      <c r="J56" s="5"/>
      <c r="K56" s="5"/>
    </row>
    <row r="57" spans="2:11" x14ac:dyDescent="0.35">
      <c r="B57" s="126" t="s">
        <v>593</v>
      </c>
      <c r="C57" s="93"/>
      <c r="D57" s="5"/>
      <c r="E57" s="5"/>
      <c r="F57" s="5"/>
      <c r="G57" s="5"/>
      <c r="H57" s="5"/>
      <c r="I57" s="5"/>
      <c r="J57" s="5"/>
      <c r="K57" s="5"/>
    </row>
    <row r="58" spans="2:11" x14ac:dyDescent="0.35">
      <c r="B58" s="1204"/>
      <c r="C58" s="1205"/>
      <c r="D58" s="1205"/>
      <c r="E58" s="1206"/>
      <c r="F58" s="5"/>
      <c r="G58" s="5"/>
      <c r="H58" s="5"/>
      <c r="I58" s="5"/>
      <c r="J58" s="5"/>
      <c r="K58" s="5"/>
    </row>
    <row r="59" spans="2:11" x14ac:dyDescent="0.35">
      <c r="B59" s="1207"/>
      <c r="C59" s="1208"/>
      <c r="D59" s="1208"/>
      <c r="E59" s="1209"/>
      <c r="F59" s="5"/>
      <c r="G59" s="5"/>
      <c r="H59" s="5"/>
      <c r="I59" s="5"/>
      <c r="J59" s="5"/>
      <c r="K59" s="5"/>
    </row>
    <row r="60" spans="2:11" x14ac:dyDescent="0.35">
      <c r="B60" s="1"/>
      <c r="C60" s="73"/>
      <c r="D60" s="5"/>
      <c r="E60" s="5"/>
      <c r="F60" s="5"/>
      <c r="G60" s="5"/>
      <c r="H60" s="5"/>
      <c r="I60" s="5"/>
      <c r="J60" s="5"/>
      <c r="K60" s="5"/>
    </row>
    <row r="61" spans="2:11" ht="15" thickBot="1" x14ac:dyDescent="0.4">
      <c r="B61" s="5"/>
      <c r="D61" s="5"/>
      <c r="E61" s="5"/>
      <c r="F61" s="5"/>
      <c r="G61" s="5"/>
      <c r="H61" s="5"/>
      <c r="I61" s="5"/>
      <c r="J61" s="5"/>
      <c r="K61" s="5"/>
    </row>
    <row r="62" spans="2:11" ht="15" thickBot="1" x14ac:dyDescent="0.4">
      <c r="B62" s="996" t="s">
        <v>688</v>
      </c>
      <c r="C62" s="997"/>
      <c r="D62" s="998"/>
      <c r="E62" s="5"/>
      <c r="F62" s="5"/>
      <c r="G62" s="5"/>
      <c r="H62" s="5"/>
      <c r="I62" s="5"/>
      <c r="J62" s="5"/>
      <c r="K62" s="5"/>
    </row>
    <row r="63" spans="2:11" ht="108" x14ac:dyDescent="0.35">
      <c r="B63" s="987" t="s">
        <v>689</v>
      </c>
      <c r="C63" s="91"/>
      <c r="D63" s="46" t="s">
        <v>1647</v>
      </c>
      <c r="E63" s="5"/>
      <c r="F63" s="5"/>
      <c r="G63" s="5"/>
      <c r="H63" s="5"/>
      <c r="I63" s="5"/>
      <c r="J63" s="5"/>
      <c r="K63" s="5"/>
    </row>
    <row r="64" spans="2:11" x14ac:dyDescent="0.35">
      <c r="B64" s="988"/>
      <c r="C64" s="91"/>
      <c r="D64" s="53" t="s">
        <v>692</v>
      </c>
      <c r="E64" s="5"/>
      <c r="F64" s="5"/>
      <c r="G64" s="5"/>
      <c r="H64" s="5"/>
      <c r="I64" s="5"/>
      <c r="J64" s="5"/>
      <c r="K64" s="5"/>
    </row>
    <row r="65" spans="2:11" ht="108" x14ac:dyDescent="0.35">
      <c r="B65" s="988"/>
      <c r="C65" s="91"/>
      <c r="D65" s="46" t="s">
        <v>1648</v>
      </c>
      <c r="E65" s="5"/>
      <c r="F65" s="5"/>
      <c r="G65" s="5"/>
      <c r="H65" s="5"/>
      <c r="I65" s="5"/>
      <c r="J65" s="5"/>
      <c r="K65" s="5"/>
    </row>
    <row r="66" spans="2:11" x14ac:dyDescent="0.35">
      <c r="B66" s="988"/>
      <c r="C66" s="91"/>
      <c r="D66" s="53" t="s">
        <v>695</v>
      </c>
      <c r="E66" s="5"/>
      <c r="F66" s="5"/>
      <c r="G66" s="5"/>
      <c r="H66" s="5"/>
      <c r="I66" s="5"/>
      <c r="J66" s="5"/>
      <c r="K66" s="5"/>
    </row>
    <row r="67" spans="2:11" ht="300.5" thickBot="1" x14ac:dyDescent="0.4">
      <c r="B67" s="989"/>
      <c r="C67" s="2"/>
      <c r="D67" s="40" t="s">
        <v>1649</v>
      </c>
      <c r="E67" s="5"/>
      <c r="F67" s="5"/>
      <c r="G67" s="5"/>
      <c r="H67" s="5"/>
      <c r="I67" s="5"/>
      <c r="J67" s="5"/>
      <c r="K67" s="5"/>
    </row>
    <row r="68" spans="2:11" ht="288" x14ac:dyDescent="0.35">
      <c r="B68" s="987" t="s">
        <v>691</v>
      </c>
      <c r="C68" s="91"/>
      <c r="D68" s="25" t="s">
        <v>1650</v>
      </c>
      <c r="E68" s="5"/>
      <c r="F68" s="5"/>
      <c r="G68" s="5"/>
      <c r="H68" s="5"/>
      <c r="I68" s="5"/>
      <c r="J68" s="5"/>
      <c r="K68" s="5"/>
    </row>
    <row r="69" spans="2:11" ht="204" x14ac:dyDescent="0.35">
      <c r="B69" s="988"/>
      <c r="C69" s="91"/>
      <c r="D69" s="25" t="s">
        <v>1651</v>
      </c>
      <c r="E69" s="5"/>
      <c r="F69" s="5"/>
      <c r="G69" s="5"/>
      <c r="H69" s="5"/>
      <c r="I69" s="5"/>
      <c r="J69" s="5"/>
      <c r="K69" s="5"/>
    </row>
    <row r="70" spans="2:11" ht="24" x14ac:dyDescent="0.35">
      <c r="B70" s="988"/>
      <c r="C70" s="91"/>
      <c r="D70" s="25" t="s">
        <v>1652</v>
      </c>
      <c r="E70" s="5"/>
      <c r="F70" s="5"/>
      <c r="G70" s="5"/>
      <c r="H70" s="5"/>
      <c r="I70" s="5"/>
      <c r="J70" s="5"/>
      <c r="K70" s="5"/>
    </row>
    <row r="71" spans="2:11" ht="24" x14ac:dyDescent="0.35">
      <c r="B71" s="988"/>
      <c r="C71" s="91"/>
      <c r="D71" s="25" t="s">
        <v>1653</v>
      </c>
      <c r="E71" s="5"/>
      <c r="F71" s="5"/>
      <c r="G71" s="5"/>
      <c r="H71" s="5"/>
      <c r="I71" s="5"/>
      <c r="J71" s="5"/>
      <c r="K71" s="5"/>
    </row>
    <row r="72" spans="2:11" x14ac:dyDescent="0.35">
      <c r="B72" s="988"/>
      <c r="C72" s="91"/>
      <c r="D72" s="53" t="s">
        <v>923</v>
      </c>
      <c r="E72" s="5"/>
      <c r="F72" s="5"/>
      <c r="G72" s="5"/>
      <c r="H72" s="5"/>
      <c r="I72" s="5"/>
      <c r="J72" s="5"/>
      <c r="K72" s="5"/>
    </row>
    <row r="73" spans="2:11" ht="15" thickBot="1" x14ac:dyDescent="0.4">
      <c r="B73" s="989"/>
      <c r="C73" s="2"/>
      <c r="D73" s="40" t="s">
        <v>924</v>
      </c>
      <c r="E73" s="5"/>
      <c r="F73" s="5"/>
      <c r="G73" s="5"/>
      <c r="H73" s="5"/>
      <c r="I73" s="5"/>
      <c r="J73" s="5"/>
      <c r="K73" s="5"/>
    </row>
    <row r="74" spans="2:11" ht="24.5" thickBot="1" x14ac:dyDescent="0.4">
      <c r="B74" s="47" t="s">
        <v>704</v>
      </c>
      <c r="C74" s="2"/>
      <c r="D74" s="40"/>
      <c r="E74" s="5"/>
      <c r="F74" s="5"/>
      <c r="G74" s="5"/>
      <c r="H74" s="5"/>
      <c r="I74" s="5"/>
      <c r="J74" s="5"/>
      <c r="K74" s="5"/>
    </row>
    <row r="75" spans="2:11" ht="312" x14ac:dyDescent="0.35">
      <c r="B75" s="987" t="s">
        <v>705</v>
      </c>
      <c r="C75" s="91"/>
      <c r="D75" s="46" t="s">
        <v>1654</v>
      </c>
      <c r="E75" s="5"/>
      <c r="F75" s="5"/>
      <c r="G75" s="5"/>
      <c r="H75" s="5"/>
      <c r="I75" s="5"/>
      <c r="J75" s="5"/>
      <c r="K75" s="5"/>
    </row>
    <row r="76" spans="2:11" ht="180" x14ac:dyDescent="0.35">
      <c r="B76" s="988"/>
      <c r="C76" s="91"/>
      <c r="D76" s="46" t="s">
        <v>1655</v>
      </c>
      <c r="E76" s="5"/>
      <c r="F76" s="5"/>
      <c r="G76" s="5"/>
      <c r="H76" s="5"/>
      <c r="I76" s="5"/>
      <c r="J76" s="5"/>
      <c r="K76" s="5"/>
    </row>
    <row r="77" spans="2:11" ht="108" x14ac:dyDescent="0.35">
      <c r="B77" s="988"/>
      <c r="C77" s="91"/>
      <c r="D77" s="46" t="s">
        <v>1656</v>
      </c>
      <c r="E77" s="5"/>
      <c r="F77" s="5"/>
      <c r="G77" s="5"/>
      <c r="H77" s="5"/>
      <c r="I77" s="5"/>
      <c r="J77" s="5"/>
      <c r="K77" s="5"/>
    </row>
    <row r="78" spans="2:11" ht="84" x14ac:dyDescent="0.35">
      <c r="B78" s="988"/>
      <c r="C78" s="91"/>
      <c r="D78" s="46" t="s">
        <v>1657</v>
      </c>
      <c r="E78" s="5"/>
      <c r="F78" s="5"/>
      <c r="G78" s="5"/>
      <c r="H78" s="5"/>
      <c r="I78" s="5"/>
      <c r="J78" s="5"/>
      <c r="K78" s="5"/>
    </row>
    <row r="79" spans="2:11" ht="204" x14ac:dyDescent="0.35">
      <c r="B79" s="988"/>
      <c r="C79" s="91"/>
      <c r="D79" s="46" t="s">
        <v>1658</v>
      </c>
      <c r="E79" s="5"/>
      <c r="F79" s="5"/>
      <c r="G79" s="5"/>
      <c r="H79" s="5"/>
      <c r="I79" s="5"/>
      <c r="J79" s="5"/>
      <c r="K79" s="5"/>
    </row>
    <row r="80" spans="2:11" ht="36" x14ac:dyDescent="0.35">
      <c r="B80" s="988"/>
      <c r="C80" s="91"/>
      <c r="D80" s="46" t="s">
        <v>1659</v>
      </c>
      <c r="E80" s="5"/>
      <c r="F80" s="5"/>
      <c r="G80" s="5"/>
      <c r="H80" s="5"/>
      <c r="I80" s="5"/>
      <c r="J80" s="5"/>
      <c r="K80" s="5"/>
    </row>
    <row r="81" spans="2:11" ht="84" x14ac:dyDescent="0.35">
      <c r="B81" s="988"/>
      <c r="C81" s="91"/>
      <c r="D81" s="61" t="s">
        <v>1660</v>
      </c>
      <c r="E81" s="5"/>
      <c r="F81" s="5"/>
      <c r="G81" s="5"/>
      <c r="H81" s="5"/>
      <c r="I81" s="5"/>
      <c r="J81" s="5"/>
      <c r="K81" s="5"/>
    </row>
    <row r="82" spans="2:11" ht="60" x14ac:dyDescent="0.35">
      <c r="B82" s="988"/>
      <c r="C82" s="91"/>
      <c r="D82" s="61" t="s">
        <v>1661</v>
      </c>
      <c r="E82" s="5"/>
      <c r="F82" s="5"/>
      <c r="G82" s="5"/>
      <c r="H82" s="5"/>
      <c r="I82" s="5"/>
      <c r="J82" s="5"/>
      <c r="K82" s="5"/>
    </row>
    <row r="83" spans="2:11" ht="40" thickBot="1" x14ac:dyDescent="0.4">
      <c r="B83" s="989"/>
      <c r="C83" s="2"/>
      <c r="D83" s="62" t="s">
        <v>1662</v>
      </c>
      <c r="E83" s="5"/>
      <c r="F83" s="5"/>
      <c r="G83" s="5"/>
      <c r="H83" s="5"/>
      <c r="I83" s="5"/>
      <c r="J83" s="5"/>
      <c r="K83" s="5"/>
    </row>
    <row r="84" spans="2:11" ht="15" thickBot="1" x14ac:dyDescent="0.4">
      <c r="B84" s="1"/>
      <c r="C84" s="73"/>
      <c r="D84" s="5"/>
      <c r="E84" s="5"/>
      <c r="F84" s="5"/>
      <c r="G84" s="5"/>
      <c r="H84" s="5"/>
      <c r="I84" s="5"/>
      <c r="J84" s="5"/>
      <c r="K84" s="5"/>
    </row>
    <row r="85" spans="2:11" ht="36" x14ac:dyDescent="0.35">
      <c r="B85" s="987" t="s">
        <v>722</v>
      </c>
      <c r="C85" s="102"/>
      <c r="D85" s="64" t="s">
        <v>1663</v>
      </c>
      <c r="E85" s="5"/>
      <c r="F85" s="5"/>
      <c r="G85" s="5"/>
      <c r="H85" s="5"/>
      <c r="I85" s="5"/>
      <c r="J85" s="5"/>
      <c r="K85" s="5"/>
    </row>
    <row r="86" spans="2:11" x14ac:dyDescent="0.35">
      <c r="B86" s="988"/>
      <c r="C86" s="91"/>
      <c r="D86" s="16"/>
      <c r="E86" s="5"/>
      <c r="F86" s="5"/>
      <c r="G86" s="5"/>
      <c r="H86" s="5"/>
      <c r="I86" s="5"/>
      <c r="J86" s="5"/>
      <c r="K86" s="5"/>
    </row>
    <row r="87" spans="2:11" x14ac:dyDescent="0.35">
      <c r="B87" s="988"/>
      <c r="C87" s="91"/>
      <c r="D87" s="46" t="s">
        <v>723</v>
      </c>
      <c r="E87" s="5"/>
      <c r="F87" s="5"/>
      <c r="G87" s="5"/>
      <c r="H87" s="5"/>
      <c r="I87" s="5"/>
      <c r="J87" s="5"/>
      <c r="K87" s="5"/>
    </row>
    <row r="88" spans="2:11" ht="85" x14ac:dyDescent="0.35">
      <c r="B88" s="988"/>
      <c r="C88" s="91"/>
      <c r="D88" s="46" t="s">
        <v>1664</v>
      </c>
      <c r="E88" s="5"/>
      <c r="F88" s="5"/>
      <c r="G88" s="5"/>
      <c r="H88" s="5"/>
      <c r="I88" s="5"/>
      <c r="J88" s="5"/>
      <c r="K88" s="5"/>
    </row>
    <row r="89" spans="2:11" ht="73" x14ac:dyDescent="0.35">
      <c r="B89" s="988"/>
      <c r="C89" s="91"/>
      <c r="D89" s="46" t="s">
        <v>1665</v>
      </c>
      <c r="E89" s="5"/>
      <c r="F89" s="5"/>
      <c r="G89" s="5"/>
      <c r="H89" s="5"/>
      <c r="I89" s="5"/>
      <c r="J89" s="5"/>
      <c r="K89" s="5"/>
    </row>
    <row r="90" spans="2:11" ht="73.5" thickBot="1" x14ac:dyDescent="0.4">
      <c r="B90" s="989"/>
      <c r="C90" s="2"/>
      <c r="D90" s="40" t="s">
        <v>1666</v>
      </c>
      <c r="E90" s="5"/>
      <c r="F90" s="5"/>
      <c r="G90" s="5"/>
      <c r="H90" s="5"/>
      <c r="I90" s="5"/>
      <c r="J90" s="5"/>
      <c r="K90" s="5"/>
    </row>
    <row r="91" spans="2:11" x14ac:dyDescent="0.35">
      <c r="B91" s="5"/>
      <c r="D91" s="5"/>
      <c r="E91" s="5"/>
      <c r="F91" s="5"/>
      <c r="G91" s="5"/>
      <c r="H91" s="5"/>
      <c r="I91" s="5"/>
      <c r="J91" s="5"/>
      <c r="K91" s="5"/>
    </row>
  </sheetData>
  <sheetProtection insertRows="0"/>
  <mergeCells count="26">
    <mergeCell ref="A1:P1"/>
    <mergeCell ref="A2:P2"/>
    <mergeCell ref="A3:P3"/>
    <mergeCell ref="A4:D4"/>
    <mergeCell ref="A5:P5"/>
    <mergeCell ref="B9:D9"/>
    <mergeCell ref="F9:S9"/>
    <mergeCell ref="F10:S10"/>
    <mergeCell ref="E11:R11"/>
    <mergeCell ref="E12:R12"/>
    <mergeCell ref="D13:J13"/>
    <mergeCell ref="D18:J18"/>
    <mergeCell ref="D19:J19"/>
    <mergeCell ref="B62:D62"/>
    <mergeCell ref="D31:J31"/>
    <mergeCell ref="D32:J32"/>
    <mergeCell ref="B34:E34"/>
    <mergeCell ref="B35:B41"/>
    <mergeCell ref="B43:E43"/>
    <mergeCell ref="B44:B50"/>
    <mergeCell ref="B58:E59"/>
    <mergeCell ref="B63:B67"/>
    <mergeCell ref="B68:B73"/>
    <mergeCell ref="B75:B83"/>
    <mergeCell ref="B85:B90"/>
    <mergeCell ref="B13:B30"/>
  </mergeCells>
  <conditionalFormatting sqref="E11:R11">
    <cfRule type="expression" dxfId="24" priority="1">
      <formula>E10="SI SE REPORTA"</formula>
    </cfRule>
  </conditionalFormatting>
  <conditionalFormatting sqref="F9">
    <cfRule type="notContainsBlanks" dxfId="23" priority="4">
      <formula>LEN(TRIM(F9))&gt;0</formula>
    </cfRule>
  </conditionalFormatting>
  <conditionalFormatting sqref="F10:S10">
    <cfRule type="expression" dxfId="22" priority="2">
      <formula>E10="NO SE REPORTA"</formula>
    </cfRule>
    <cfRule type="expression" dxfId="21" priority="3">
      <formula>E9="NO APLICA"</formula>
    </cfRule>
  </conditionalFormatting>
  <dataValidations count="3">
    <dataValidation type="whole" operator="greaterThanOrEqual" allowBlank="1" showErrorMessage="1" errorTitle="ERROR" error="Escriba un número igual o mayor que 0" promptTitle="ERROR" prompt="Escriba un número igual o mayor que 0" sqref="E15:H16 E21:E30" xr:uid="{00000000-0002-0000-1E00-000000000000}">
      <formula1>0</formula1>
    </dataValidation>
    <dataValidation type="list" allowBlank="1" showInputMessage="1" showErrorMessage="1" sqref="E10" xr:uid="{00000000-0002-0000-1E00-000001000000}">
      <formula1>REPORTE</formula1>
    </dataValidation>
    <dataValidation type="list" allowBlank="1" showInputMessage="1" showErrorMessage="1" sqref="E9" xr:uid="{00000000-0002-0000-1E00-000002000000}">
      <formula1>SI</formula1>
    </dataValidation>
  </dataValidations>
  <hyperlinks>
    <hyperlink ref="B8" location="'ANEXO 3'!A1" display="VOLVER AL INDICE" xr:uid="{00000000-0004-0000-1E00-000000000000}"/>
    <hyperlink ref="E39" r:id="rId1" xr:uid="{00000000-0004-0000-1E00-000001000000}"/>
  </hyperlinks>
  <pageMargins left="0.25" right="0.25" top="0.75" bottom="0.75" header="0.3" footer="0.3"/>
  <pageSetup paperSize="178" orientation="landscape" horizontalDpi="1200" verticalDpi="1200" r:id="rId2"/>
  <drawing r:id="rId3"/>
  <legacy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5">
    <tabColor theme="2"/>
  </sheetPr>
  <dimension ref="A1:U139"/>
  <sheetViews>
    <sheetView topLeftCell="A85" workbookViewId="0">
      <selection activeCell="I89" sqref="I89"/>
    </sheetView>
  </sheetViews>
  <sheetFormatPr baseColWidth="10" defaultColWidth="11.453125" defaultRowHeight="14.5" x14ac:dyDescent="0.35"/>
  <cols>
    <col min="1" max="1" width="1.81640625" customWidth="1"/>
    <col min="2" max="2" width="10.54296875" customWidth="1"/>
    <col min="3" max="3" width="5" style="84" bestFit="1" customWidth="1"/>
    <col min="4" max="4" width="34.81640625" customWidth="1"/>
    <col min="5" max="5" width="12.1796875" customWidth="1"/>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34</v>
      </c>
      <c r="B5" s="947"/>
      <c r="C5" s="947"/>
      <c r="D5" s="947"/>
      <c r="E5" s="947"/>
      <c r="F5" s="947"/>
      <c r="G5" s="947"/>
      <c r="H5" s="947"/>
      <c r="I5" s="947"/>
      <c r="J5" s="947"/>
      <c r="K5" s="947"/>
      <c r="L5" s="947"/>
      <c r="M5" s="947"/>
      <c r="N5" s="947"/>
      <c r="O5" s="947"/>
      <c r="P5" s="948"/>
    </row>
    <row r="6" spans="1:21" x14ac:dyDescent="0.35">
      <c r="B6" s="1" t="s">
        <v>626</v>
      </c>
      <c r="C6" s="73"/>
      <c r="D6" s="5"/>
      <c r="E6" s="199"/>
      <c r="F6" s="5" t="s">
        <v>627</v>
      </c>
      <c r="G6" s="5"/>
      <c r="H6" s="5"/>
      <c r="I6" s="5"/>
      <c r="J6" s="5"/>
      <c r="K6" s="5"/>
    </row>
    <row r="7" spans="1:21" ht="15" thickBot="1" x14ac:dyDescent="0.4">
      <c r="B7" s="72"/>
      <c r="C7" s="74"/>
      <c r="D7" s="5"/>
      <c r="E7" s="17"/>
      <c r="F7" s="5" t="s">
        <v>628</v>
      </c>
      <c r="G7" s="5"/>
      <c r="H7" s="5"/>
      <c r="I7" s="5"/>
      <c r="J7" s="5"/>
      <c r="K7" s="5"/>
    </row>
    <row r="8" spans="1:21" ht="15" thickBot="1" x14ac:dyDescent="0.4">
      <c r="B8" s="163" t="s">
        <v>629</v>
      </c>
      <c r="C8" s="200">
        <v>2024</v>
      </c>
      <c r="D8" s="204">
        <f>IF(E10="NO APLICA","NO APLICA",IF(E11="NO SE REPORTA","SIN INFORMACION",+F81))</f>
        <v>1</v>
      </c>
      <c r="E8" s="201"/>
      <c r="F8" s="5" t="s">
        <v>630</v>
      </c>
      <c r="G8" s="5"/>
      <c r="H8" s="5"/>
      <c r="I8" s="5"/>
      <c r="J8" s="5"/>
      <c r="K8" s="5"/>
    </row>
    <row r="9" spans="1:21" x14ac:dyDescent="0.35">
      <c r="B9" s="335" t="s">
        <v>631</v>
      </c>
      <c r="C9" s="85"/>
      <c r="D9" s="5"/>
      <c r="E9" s="5"/>
      <c r="F9" s="5"/>
      <c r="G9" s="5"/>
      <c r="H9" s="5"/>
      <c r="I9" s="5"/>
      <c r="J9" s="5"/>
      <c r="K9" s="5"/>
    </row>
    <row r="10" spans="1:21" x14ac:dyDescent="0.35">
      <c r="B10" s="957" t="s">
        <v>632</v>
      </c>
      <c r="C10" s="957"/>
      <c r="D10" s="957"/>
      <c r="E10" s="338" t="s">
        <v>633</v>
      </c>
      <c r="F10" s="964"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65"/>
      <c r="H10" s="965"/>
      <c r="I10" s="965"/>
      <c r="J10" s="965"/>
      <c r="K10" s="965"/>
      <c r="L10" s="965"/>
      <c r="M10" s="965"/>
      <c r="N10" s="965"/>
      <c r="O10" s="965"/>
      <c r="P10" s="965"/>
      <c r="Q10" s="965"/>
      <c r="R10" s="965"/>
      <c r="S10" s="965"/>
      <c r="T10" s="5"/>
      <c r="U10" s="5"/>
    </row>
    <row r="11" spans="1:21" ht="14.5" customHeight="1" x14ac:dyDescent="0.35">
      <c r="B11" s="337"/>
      <c r="C11" s="85"/>
      <c r="D11" s="163" t="str">
        <f>IF(E10="SI APLICA","¿El indicador no se reporta por limitaciones de información disponible? ","")</f>
        <v xml:space="preserve">¿El indicador no se reporta por limitaciones de información disponible? </v>
      </c>
      <c r="E11" s="339" t="s">
        <v>634</v>
      </c>
      <c r="F11" s="958"/>
      <c r="G11" s="959"/>
      <c r="H11" s="959"/>
      <c r="I11" s="959"/>
      <c r="J11" s="959"/>
      <c r="K11" s="959"/>
      <c r="L11" s="959"/>
      <c r="M11" s="959"/>
      <c r="N11" s="959"/>
      <c r="O11" s="959"/>
      <c r="P11" s="959"/>
      <c r="Q11" s="959"/>
      <c r="R11" s="959"/>
      <c r="S11" s="959"/>
    </row>
    <row r="12" spans="1:21" ht="55" customHeight="1" x14ac:dyDescent="0.35">
      <c r="B12" s="335"/>
      <c r="C12" s="85"/>
      <c r="D12" s="163" t="str">
        <f>IF(E11="SI SE REPORTA","¿Qué programas o proyectos del Plan de Acción están asociados al indicador? ","")</f>
        <v xml:space="preserve">¿Qué programas o proyectos del Plan de Acción están asociados al indicador? </v>
      </c>
      <c r="E12" s="960" t="s">
        <v>2138</v>
      </c>
      <c r="F12" s="960"/>
      <c r="G12" s="960"/>
      <c r="H12" s="960"/>
      <c r="I12" s="960"/>
      <c r="J12" s="960"/>
      <c r="K12" s="960"/>
      <c r="L12" s="960"/>
      <c r="M12" s="960"/>
      <c r="N12" s="960"/>
      <c r="O12" s="960"/>
      <c r="P12" s="960"/>
      <c r="Q12" s="960"/>
      <c r="R12" s="960"/>
    </row>
    <row r="13" spans="1:21" ht="22" customHeight="1" x14ac:dyDescent="0.35">
      <c r="B13" s="335"/>
      <c r="C13" s="85"/>
      <c r="D13" s="163" t="s">
        <v>635</v>
      </c>
      <c r="E13" s="961"/>
      <c r="F13" s="962"/>
      <c r="G13" s="962"/>
      <c r="H13" s="962"/>
      <c r="I13" s="962"/>
      <c r="J13" s="962"/>
      <c r="K13" s="962"/>
      <c r="L13" s="962"/>
      <c r="M13" s="962"/>
      <c r="N13" s="962"/>
      <c r="O13" s="962"/>
      <c r="P13" s="962"/>
      <c r="Q13" s="962"/>
      <c r="R13" s="963"/>
    </row>
    <row r="14" spans="1:21" ht="7" customHeight="1" thickBot="1" x14ac:dyDescent="0.4">
      <c r="B14" s="335"/>
      <c r="C14" s="85"/>
      <c r="D14" s="5"/>
      <c r="E14" s="5"/>
      <c r="F14" s="5"/>
      <c r="G14" s="5"/>
      <c r="H14" s="5"/>
      <c r="I14" s="5"/>
      <c r="J14" s="5"/>
      <c r="K14" s="5"/>
    </row>
    <row r="15" spans="1:21" ht="15" customHeight="1" thickTop="1" x14ac:dyDescent="0.35">
      <c r="B15" s="1035" t="s">
        <v>636</v>
      </c>
      <c r="C15" s="86"/>
      <c r="D15" s="978" t="s">
        <v>637</v>
      </c>
      <c r="E15" s="979"/>
      <c r="F15" s="979"/>
      <c r="G15" s="979"/>
      <c r="H15" s="979"/>
      <c r="I15" s="979"/>
      <c r="J15" s="979"/>
      <c r="K15" s="979"/>
      <c r="L15" s="1106"/>
      <c r="M15" s="1089"/>
    </row>
    <row r="16" spans="1:21" x14ac:dyDescent="0.35">
      <c r="B16" s="1006"/>
      <c r="C16" s="89"/>
      <c r="D16" s="1124" t="s">
        <v>1667</v>
      </c>
      <c r="E16" s="1125"/>
      <c r="F16" s="1125"/>
      <c r="G16" s="1125"/>
      <c r="H16" s="1125"/>
      <c r="I16" s="1125"/>
      <c r="J16" s="1125"/>
      <c r="K16" s="1125"/>
      <c r="L16" s="1210"/>
      <c r="M16" s="1145"/>
    </row>
    <row r="17" spans="2:13" ht="15" thickBot="1" x14ac:dyDescent="0.4">
      <c r="B17" s="1006"/>
      <c r="C17" s="89"/>
      <c r="D17" s="969" t="s">
        <v>1668</v>
      </c>
      <c r="E17" s="970"/>
      <c r="F17" s="970"/>
      <c r="G17" s="970"/>
      <c r="H17" s="970"/>
      <c r="I17" s="970"/>
      <c r="J17" s="970"/>
      <c r="K17" s="970"/>
      <c r="L17" s="1099"/>
      <c r="M17" s="1074"/>
    </row>
    <row r="18" spans="2:13" ht="15" thickBot="1" x14ac:dyDescent="0.4">
      <c r="B18" s="1006"/>
      <c r="C18" s="91"/>
      <c r="D18" s="1212" t="s">
        <v>1669</v>
      </c>
      <c r="E18" s="1214" t="s">
        <v>1670</v>
      </c>
      <c r="F18" s="1215"/>
      <c r="G18" s="1214" t="s">
        <v>1671</v>
      </c>
      <c r="H18" s="1215"/>
      <c r="I18" s="1214" t="s">
        <v>764</v>
      </c>
      <c r="J18" s="1215"/>
      <c r="K18" s="59"/>
      <c r="M18" s="13"/>
    </row>
    <row r="19" spans="2:13" ht="15" thickBot="1" x14ac:dyDescent="0.4">
      <c r="B19" s="1006"/>
      <c r="C19" s="91"/>
      <c r="D19" s="1213"/>
      <c r="E19" s="558" t="s">
        <v>1672</v>
      </c>
      <c r="F19" s="558" t="s">
        <v>1673</v>
      </c>
      <c r="G19" s="558" t="s">
        <v>1672</v>
      </c>
      <c r="H19" s="558" t="s">
        <v>1673</v>
      </c>
      <c r="I19" s="558" t="s">
        <v>1672</v>
      </c>
      <c r="J19" s="558" t="s">
        <v>1673</v>
      </c>
      <c r="M19" s="13"/>
    </row>
    <row r="20" spans="2:13" ht="15" thickBot="1" x14ac:dyDescent="0.4">
      <c r="B20" s="206"/>
      <c r="C20" s="91"/>
      <c r="D20" s="39" t="s">
        <v>1674</v>
      </c>
      <c r="E20" s="516">
        <v>32</v>
      </c>
      <c r="F20" s="516">
        <v>32</v>
      </c>
      <c r="G20" s="516"/>
      <c r="H20" s="516"/>
      <c r="I20" s="557">
        <f>+E20+G20</f>
        <v>32</v>
      </c>
      <c r="J20" s="557">
        <f>+F20+H20</f>
        <v>32</v>
      </c>
      <c r="M20" s="13"/>
    </row>
    <row r="21" spans="2:13" x14ac:dyDescent="0.35">
      <c r="B21" s="206"/>
      <c r="C21" s="98"/>
      <c r="D21" s="969"/>
      <c r="E21" s="970"/>
      <c r="F21" s="970"/>
      <c r="G21" s="970"/>
      <c r="H21" s="970"/>
      <c r="I21" s="970"/>
      <c r="J21" s="970"/>
      <c r="K21" s="970"/>
      <c r="L21" s="1099"/>
      <c r="M21" s="1074"/>
    </row>
    <row r="22" spans="2:13" ht="15" thickBot="1" x14ac:dyDescent="0.4">
      <c r="B22" s="206"/>
      <c r="C22" s="89"/>
      <c r="D22" s="127"/>
      <c r="E22" s="127"/>
      <c r="F22" s="327" t="s">
        <v>593</v>
      </c>
      <c r="G22" s="127"/>
      <c r="H22" s="127"/>
      <c r="I22" s="127"/>
      <c r="J22" s="127"/>
      <c r="K22" s="127"/>
      <c r="L22" s="325"/>
      <c r="M22" s="326"/>
    </row>
    <row r="23" spans="2:13" ht="24.5" thickBot="1" x14ac:dyDescent="0.4">
      <c r="B23" s="206"/>
      <c r="C23" s="91"/>
      <c r="D23" s="43" t="s">
        <v>1675</v>
      </c>
      <c r="E23" s="561">
        <f>+I20</f>
        <v>32</v>
      </c>
      <c r="F23" s="559"/>
      <c r="G23" s="5"/>
      <c r="H23" s="5"/>
      <c r="I23" s="5"/>
      <c r="J23" s="5"/>
      <c r="K23" s="5"/>
      <c r="M23" s="13"/>
    </row>
    <row r="24" spans="2:13" ht="24.5" thickBot="1" x14ac:dyDescent="0.4">
      <c r="B24" s="206"/>
      <c r="C24" s="91"/>
      <c r="D24" s="40" t="s">
        <v>1676</v>
      </c>
      <c r="E24" s="561">
        <f>+J20</f>
        <v>32</v>
      </c>
      <c r="F24" s="560"/>
      <c r="G24" s="5"/>
      <c r="H24" s="5"/>
      <c r="I24" s="5"/>
      <c r="J24" s="5"/>
      <c r="K24" s="5"/>
      <c r="M24" s="13"/>
    </row>
    <row r="25" spans="2:13" ht="24.5" thickBot="1" x14ac:dyDescent="0.4">
      <c r="B25" s="206"/>
      <c r="C25" s="91"/>
      <c r="D25" s="40" t="s">
        <v>1677</v>
      </c>
      <c r="E25" s="562">
        <f>+E24/E23</f>
        <v>1</v>
      </c>
      <c r="F25" s="560"/>
      <c r="G25" s="5"/>
      <c r="H25" s="5"/>
      <c r="I25" s="5"/>
      <c r="J25" s="5"/>
      <c r="K25" s="5"/>
      <c r="M25" s="13"/>
    </row>
    <row r="26" spans="2:13" x14ac:dyDescent="0.35">
      <c r="B26" s="206"/>
      <c r="C26" s="89"/>
      <c r="D26" s="1124" t="s">
        <v>1678</v>
      </c>
      <c r="E26" s="1125"/>
      <c r="F26" s="1125"/>
      <c r="G26" s="1125"/>
      <c r="H26" s="1125"/>
      <c r="I26" s="1125"/>
      <c r="J26" s="1125"/>
      <c r="K26" s="1125"/>
      <c r="L26" s="1210"/>
      <c r="M26" s="1145"/>
    </row>
    <row r="27" spans="2:13" ht="15" thickBot="1" x14ac:dyDescent="0.4">
      <c r="B27" s="206"/>
      <c r="C27" s="89"/>
      <c r="D27" s="981" t="s">
        <v>1679</v>
      </c>
      <c r="E27" s="982"/>
      <c r="F27" s="982"/>
      <c r="G27" s="982"/>
      <c r="H27" s="982"/>
      <c r="I27" s="982"/>
      <c r="J27" s="982"/>
      <c r="K27" s="982"/>
      <c r="L27" s="1098"/>
      <c r="M27" s="1075"/>
    </row>
    <row r="28" spans="2:13" ht="24.5" thickBot="1" x14ac:dyDescent="0.4">
      <c r="B28" s="206"/>
      <c r="C28" s="91"/>
      <c r="D28" s="43" t="s">
        <v>1680</v>
      </c>
      <c r="E28" s="309">
        <v>1</v>
      </c>
      <c r="F28" s="5"/>
      <c r="G28" s="5"/>
      <c r="H28" s="5"/>
      <c r="I28" s="5"/>
      <c r="J28" s="5"/>
      <c r="K28" s="5"/>
      <c r="M28" s="13"/>
    </row>
    <row r="29" spans="2:13" ht="24.5" thickBot="1" x14ac:dyDescent="0.4">
      <c r="B29" s="206"/>
      <c r="C29" s="91"/>
      <c r="D29" s="40" t="s">
        <v>1681</v>
      </c>
      <c r="E29" s="309">
        <v>2</v>
      </c>
      <c r="F29" s="5"/>
      <c r="G29" s="5"/>
      <c r="H29" s="5"/>
      <c r="I29" s="5"/>
      <c r="J29" s="5"/>
      <c r="K29" s="5"/>
      <c r="M29" s="13"/>
    </row>
    <row r="30" spans="2:13" ht="24.5" thickBot="1" x14ac:dyDescent="0.4">
      <c r="B30" s="206"/>
      <c r="C30" s="91"/>
      <c r="D30" s="40" t="s">
        <v>1682</v>
      </c>
      <c r="E30" s="309">
        <v>0</v>
      </c>
      <c r="F30" s="5"/>
      <c r="G30" s="5"/>
      <c r="H30" s="5"/>
      <c r="I30" s="5"/>
      <c r="J30" s="5"/>
      <c r="K30" s="5"/>
      <c r="M30" s="13"/>
    </row>
    <row r="31" spans="2:13" ht="15" thickBot="1" x14ac:dyDescent="0.4">
      <c r="B31" s="206"/>
      <c r="C31" s="89"/>
      <c r="D31" s="993" t="s">
        <v>1683</v>
      </c>
      <c r="E31" s="994"/>
      <c r="F31" s="994"/>
      <c r="G31" s="994"/>
      <c r="H31" s="994"/>
      <c r="I31" s="994"/>
      <c r="J31" s="994"/>
      <c r="K31" s="994"/>
      <c r="L31" s="1211"/>
      <c r="M31" s="1076"/>
    </row>
    <row r="32" spans="2:13" ht="15" thickBot="1" x14ac:dyDescent="0.4">
      <c r="B32" s="206"/>
      <c r="C32" s="95" t="s">
        <v>585</v>
      </c>
      <c r="D32" s="43" t="s">
        <v>1684</v>
      </c>
      <c r="E32" s="511"/>
      <c r="F32" s="511"/>
      <c r="G32" s="511"/>
      <c r="H32" s="511"/>
      <c r="I32" s="511"/>
      <c r="J32" s="511"/>
      <c r="K32" s="511"/>
      <c r="L32" s="511"/>
      <c r="M32" s="114"/>
    </row>
    <row r="33" spans="2:13" ht="24.5" thickBot="1" x14ac:dyDescent="0.4">
      <c r="B33" s="206"/>
      <c r="C33" s="2" t="s">
        <v>765</v>
      </c>
      <c r="D33" s="40" t="s">
        <v>1685</v>
      </c>
      <c r="E33" s="573" t="s">
        <v>2139</v>
      </c>
      <c r="F33" s="573" t="s">
        <v>2140</v>
      </c>
      <c r="G33" s="563"/>
      <c r="H33" s="563"/>
      <c r="I33" s="563"/>
      <c r="J33" s="563"/>
      <c r="K33" s="563"/>
      <c r="L33" s="563"/>
      <c r="M33" s="11"/>
    </row>
    <row r="34" spans="2:13" ht="24.5" thickBot="1" x14ac:dyDescent="0.4">
      <c r="B34" s="206"/>
      <c r="C34" s="2" t="s">
        <v>767</v>
      </c>
      <c r="D34" s="122" t="s">
        <v>1686</v>
      </c>
      <c r="E34" s="574" t="s">
        <v>2141</v>
      </c>
      <c r="F34" s="575" t="s">
        <v>2142</v>
      </c>
      <c r="G34" s="564"/>
      <c r="H34" s="564"/>
      <c r="I34" s="564"/>
      <c r="J34" s="564"/>
      <c r="K34" s="564"/>
      <c r="L34" s="565"/>
      <c r="M34" s="13"/>
    </row>
    <row r="35" spans="2:13" ht="15" thickBot="1" x14ac:dyDescent="0.4">
      <c r="B35" s="206"/>
      <c r="C35" s="2" t="s">
        <v>769</v>
      </c>
      <c r="D35" s="122" t="s">
        <v>1687</v>
      </c>
      <c r="E35" s="328">
        <v>121</v>
      </c>
      <c r="F35" s="309">
        <v>121</v>
      </c>
      <c r="G35" s="309"/>
      <c r="H35" s="309"/>
      <c r="I35" s="309"/>
      <c r="J35" s="309"/>
      <c r="K35" s="309"/>
      <c r="L35" s="329"/>
      <c r="M35" s="13"/>
    </row>
    <row r="36" spans="2:13" ht="15" thickBot="1" x14ac:dyDescent="0.4">
      <c r="B36" s="206"/>
      <c r="C36" s="2" t="s">
        <v>853</v>
      </c>
      <c r="D36" s="122" t="s">
        <v>1688</v>
      </c>
      <c r="E36" s="330">
        <v>121</v>
      </c>
      <c r="F36" s="331">
        <v>121</v>
      </c>
      <c r="G36" s="331"/>
      <c r="H36" s="331"/>
      <c r="I36" s="331"/>
      <c r="J36" s="331"/>
      <c r="K36" s="331"/>
      <c r="L36" s="332"/>
      <c r="M36" s="13"/>
    </row>
    <row r="37" spans="2:13" ht="15" thickBot="1" x14ac:dyDescent="0.4">
      <c r="B37" s="206"/>
      <c r="C37" s="1044" t="s">
        <v>855</v>
      </c>
      <c r="D37" s="46" t="s">
        <v>1689</v>
      </c>
      <c r="E37" s="566">
        <f>IFERROR(E36/E35,"N.A.")</f>
        <v>1</v>
      </c>
      <c r="F37" s="566">
        <f t="shared" ref="F37:L37" si="0">IFERROR(F36/F35,"N.A.")</f>
        <v>1</v>
      </c>
      <c r="G37" s="566" t="str">
        <f t="shared" si="0"/>
        <v>N.A.</v>
      </c>
      <c r="H37" s="566" t="str">
        <f t="shared" si="0"/>
        <v>N.A.</v>
      </c>
      <c r="I37" s="566" t="str">
        <f t="shared" si="0"/>
        <v>N.A.</v>
      </c>
      <c r="J37" s="566" t="str">
        <f t="shared" si="0"/>
        <v>N.A.</v>
      </c>
      <c r="K37" s="566" t="str">
        <f t="shared" si="0"/>
        <v>N.A.</v>
      </c>
      <c r="L37" s="566" t="str">
        <f t="shared" si="0"/>
        <v>N.A.</v>
      </c>
      <c r="M37" s="11"/>
    </row>
    <row r="38" spans="2:13" ht="15" thickBot="1" x14ac:dyDescent="0.4">
      <c r="B38" s="206"/>
      <c r="C38" s="1045"/>
      <c r="D38" s="40" t="s">
        <v>1690</v>
      </c>
      <c r="E38" s="567">
        <f>+IF(E37="N.A.","N.A.",IF(E37&gt;=75%,1,0))</f>
        <v>1</v>
      </c>
      <c r="F38" s="567">
        <f t="shared" ref="F38:L38" si="1">+IF(F37="N.A.","N.A.",IF(F37&gt;=75%,1,0))</f>
        <v>1</v>
      </c>
      <c r="G38" s="567" t="str">
        <f t="shared" si="1"/>
        <v>N.A.</v>
      </c>
      <c r="H38" s="567" t="str">
        <f t="shared" si="1"/>
        <v>N.A.</v>
      </c>
      <c r="I38" s="567" t="str">
        <f t="shared" si="1"/>
        <v>N.A.</v>
      </c>
      <c r="J38" s="567" t="str">
        <f t="shared" si="1"/>
        <v>N.A.</v>
      </c>
      <c r="K38" s="567" t="str">
        <f t="shared" si="1"/>
        <v>N.A.</v>
      </c>
      <c r="L38" s="567" t="str">
        <f t="shared" si="1"/>
        <v>N.A.</v>
      </c>
      <c r="M38" s="11"/>
    </row>
    <row r="39" spans="2:13" ht="15" thickBot="1" x14ac:dyDescent="0.4">
      <c r="B39" s="206"/>
      <c r="C39" s="2" t="s">
        <v>857</v>
      </c>
      <c r="D39" s="40" t="s">
        <v>1691</v>
      </c>
      <c r="E39" s="499"/>
      <c r="F39" s="499"/>
      <c r="G39" s="499"/>
      <c r="H39" s="499"/>
      <c r="I39" s="499"/>
      <c r="J39" s="499"/>
      <c r="K39" s="499"/>
      <c r="L39" s="499"/>
      <c r="M39" s="12"/>
    </row>
    <row r="40" spans="2:13" x14ac:dyDescent="0.35">
      <c r="B40" s="206"/>
      <c r="C40" s="89"/>
      <c r="D40" s="978"/>
      <c r="E40" s="979"/>
      <c r="F40" s="979"/>
      <c r="G40" s="979"/>
      <c r="H40" s="979"/>
      <c r="I40" s="979"/>
      <c r="J40" s="979"/>
      <c r="K40" s="979"/>
      <c r="L40" s="1106"/>
      <c r="M40" s="1089"/>
    </row>
    <row r="41" spans="2:13" ht="15" thickBot="1" x14ac:dyDescent="0.4">
      <c r="B41" s="206"/>
      <c r="C41" s="89"/>
      <c r="D41" s="969" t="s">
        <v>1692</v>
      </c>
      <c r="E41" s="970"/>
      <c r="F41" s="970"/>
      <c r="G41" s="970"/>
      <c r="H41" s="970"/>
      <c r="I41" s="970"/>
      <c r="J41" s="970"/>
      <c r="K41" s="970"/>
      <c r="L41" s="1099"/>
      <c r="M41" s="1074"/>
    </row>
    <row r="42" spans="2:13" ht="15" thickBot="1" x14ac:dyDescent="0.4">
      <c r="B42" s="206"/>
      <c r="C42" s="95" t="s">
        <v>585</v>
      </c>
      <c r="D42" s="43" t="s">
        <v>1693</v>
      </c>
      <c r="E42" s="516">
        <v>1</v>
      </c>
      <c r="F42" s="516"/>
      <c r="G42" s="516"/>
      <c r="H42" s="526" t="s">
        <v>764</v>
      </c>
      <c r="I42" s="5"/>
      <c r="J42" s="148" t="s">
        <v>1694</v>
      </c>
      <c r="K42" s="5"/>
      <c r="M42" s="13"/>
    </row>
    <row r="43" spans="2:13" ht="15" thickBot="1" x14ac:dyDescent="0.4">
      <c r="B43" s="206"/>
      <c r="C43" s="2" t="s">
        <v>859</v>
      </c>
      <c r="D43" s="40" t="s">
        <v>1695</v>
      </c>
      <c r="E43" s="499">
        <v>1</v>
      </c>
      <c r="F43" s="499"/>
      <c r="G43" s="499"/>
      <c r="H43" s="568">
        <f>MAX(E42:G42)</f>
        <v>1</v>
      </c>
      <c r="I43" s="5"/>
      <c r="K43" s="5"/>
      <c r="M43" s="13"/>
    </row>
    <row r="44" spans="2:13" ht="15" thickBot="1" x14ac:dyDescent="0.4">
      <c r="B44" s="206"/>
      <c r="C44" s="2" t="s">
        <v>861</v>
      </c>
      <c r="D44" s="40" t="s">
        <v>1696</v>
      </c>
      <c r="E44" s="516">
        <v>2</v>
      </c>
      <c r="F44" s="516"/>
      <c r="G44" s="516"/>
      <c r="H44" s="569">
        <f>SUM(E44:G44)</f>
        <v>2</v>
      </c>
      <c r="I44" s="5"/>
      <c r="J44" s="5"/>
      <c r="K44" s="5"/>
      <c r="M44" s="13"/>
    </row>
    <row r="45" spans="2:13" ht="24.5" thickBot="1" x14ac:dyDescent="0.4">
      <c r="B45" s="206"/>
      <c r="C45" s="2" t="s">
        <v>863</v>
      </c>
      <c r="D45" s="40" t="s">
        <v>1697</v>
      </c>
      <c r="E45" s="516">
        <v>2</v>
      </c>
      <c r="F45" s="516"/>
      <c r="G45" s="516"/>
      <c r="H45" s="569">
        <f>SUM(E45:G45)</f>
        <v>2</v>
      </c>
      <c r="I45" s="5"/>
      <c r="J45" s="5"/>
      <c r="K45" s="5"/>
      <c r="M45" s="13"/>
    </row>
    <row r="46" spans="2:13" ht="15" thickBot="1" x14ac:dyDescent="0.4">
      <c r="B46" s="206"/>
      <c r="C46" s="1044" t="s">
        <v>1698</v>
      </c>
      <c r="D46" s="46" t="s">
        <v>1699</v>
      </c>
      <c r="E46" s="570">
        <f>IFERROR(E45/E44,"N.A.")</f>
        <v>1</v>
      </c>
      <c r="F46" s="570" t="str">
        <f>IFERROR(F45/F44,"N.A.")</f>
        <v>N.A.</v>
      </c>
      <c r="G46" s="570" t="str">
        <f>IFERROR(G45/G44,"N.A.")</f>
        <v>N.A.</v>
      </c>
      <c r="H46" s="571"/>
      <c r="I46" s="5"/>
      <c r="J46" s="5"/>
      <c r="K46" s="5"/>
      <c r="M46" s="13"/>
    </row>
    <row r="47" spans="2:13" ht="15" thickBot="1" x14ac:dyDescent="0.4">
      <c r="B47" s="206"/>
      <c r="C47" s="1045"/>
      <c r="D47" s="40" t="s">
        <v>1700</v>
      </c>
      <c r="E47" s="567">
        <f>+IF(E46="N.A.","N.A.",IF(E46&gt;=75%,1,0))</f>
        <v>1</v>
      </c>
      <c r="F47" s="567" t="str">
        <f>+IF(F46="N.A.","N.A.",IF(F46&gt;=75%,1,0))</f>
        <v>N.A.</v>
      </c>
      <c r="G47" s="567" t="str">
        <f>+IF(G46="N.A.","N.A.",IF(G46&gt;=75%,1,0))</f>
        <v>N.A.</v>
      </c>
      <c r="H47" s="569">
        <f>SUM(E47:G47)</f>
        <v>1</v>
      </c>
      <c r="I47" s="5"/>
      <c r="J47" s="5"/>
      <c r="K47" s="5"/>
      <c r="M47" s="13"/>
    </row>
    <row r="48" spans="2:13" ht="15" thickBot="1" x14ac:dyDescent="0.4">
      <c r="B48" s="206"/>
      <c r="C48" s="2" t="s">
        <v>1701</v>
      </c>
      <c r="D48" s="990" t="s">
        <v>1702</v>
      </c>
      <c r="E48" s="991"/>
      <c r="F48" s="991"/>
      <c r="G48" s="992"/>
      <c r="H48" s="572">
        <f>IFERROR(H47/H43,"N.A.")</f>
        <v>1</v>
      </c>
      <c r="I48" s="5"/>
      <c r="J48" s="5"/>
      <c r="K48" s="5"/>
      <c r="M48" s="13"/>
    </row>
    <row r="49" spans="2:13" ht="15" thickBot="1" x14ac:dyDescent="0.4">
      <c r="B49" s="206"/>
      <c r="C49" s="89"/>
      <c r="D49" s="1124" t="s">
        <v>1703</v>
      </c>
      <c r="E49" s="1125"/>
      <c r="F49" s="1125"/>
      <c r="G49" s="1125"/>
      <c r="H49" s="1125"/>
      <c r="I49" s="1125"/>
      <c r="J49" s="1125"/>
      <c r="K49" s="1125"/>
      <c r="L49" s="1210"/>
      <c r="M49" s="1145"/>
    </row>
    <row r="50" spans="2:13" ht="24.5" thickBot="1" x14ac:dyDescent="0.4">
      <c r="B50" s="206"/>
      <c r="C50" s="91"/>
      <c r="D50" s="43" t="s">
        <v>1680</v>
      </c>
      <c r="E50" s="516"/>
      <c r="F50" s="5"/>
      <c r="G50" s="5"/>
      <c r="H50" s="5"/>
      <c r="I50" s="5"/>
      <c r="J50" s="5"/>
      <c r="K50" s="5"/>
      <c r="M50" s="13"/>
    </row>
    <row r="51" spans="2:13" ht="24.5" thickBot="1" x14ac:dyDescent="0.4">
      <c r="B51" s="206"/>
      <c r="C51" s="91"/>
      <c r="D51" s="40" t="s">
        <v>1681</v>
      </c>
      <c r="E51" s="516"/>
      <c r="F51" s="5"/>
      <c r="G51" s="5"/>
      <c r="H51" s="5"/>
      <c r="I51" s="5"/>
      <c r="J51" s="5"/>
      <c r="K51" s="5"/>
      <c r="M51" s="13"/>
    </row>
    <row r="52" spans="2:13" ht="24.5" thickBot="1" x14ac:dyDescent="0.4">
      <c r="B52" s="206"/>
      <c r="C52" s="91"/>
      <c r="D52" s="40" t="s">
        <v>1682</v>
      </c>
      <c r="E52" s="516"/>
      <c r="F52" s="5"/>
      <c r="G52" s="5"/>
      <c r="H52" s="5"/>
      <c r="I52" s="5"/>
      <c r="J52" s="5"/>
      <c r="K52" s="5"/>
      <c r="M52" s="13"/>
    </row>
    <row r="53" spans="2:13" ht="15" thickBot="1" x14ac:dyDescent="0.4">
      <c r="B53" s="206"/>
      <c r="C53" s="89"/>
      <c r="D53" s="993" t="s">
        <v>1683</v>
      </c>
      <c r="E53" s="994"/>
      <c r="F53" s="994"/>
      <c r="G53" s="994"/>
      <c r="H53" s="994"/>
      <c r="I53" s="994"/>
      <c r="J53" s="994"/>
      <c r="K53" s="994"/>
      <c r="L53" s="1211"/>
      <c r="M53" s="1076"/>
    </row>
    <row r="54" spans="2:13" ht="15" thickBot="1" x14ac:dyDescent="0.4">
      <c r="B54" s="206"/>
      <c r="C54" s="95" t="s">
        <v>585</v>
      </c>
      <c r="D54" s="43" t="s">
        <v>1684</v>
      </c>
      <c r="E54" s="511"/>
      <c r="F54" s="511"/>
      <c r="G54" s="511"/>
      <c r="H54" s="511"/>
      <c r="I54" s="511"/>
      <c r="J54" s="511"/>
      <c r="K54" s="511"/>
      <c r="L54" s="511"/>
      <c r="M54" s="114"/>
    </row>
    <row r="55" spans="2:13" ht="15" thickBot="1" x14ac:dyDescent="0.4">
      <c r="B55" s="206"/>
      <c r="C55" s="2" t="s">
        <v>765</v>
      </c>
      <c r="D55" s="40" t="s">
        <v>1685</v>
      </c>
      <c r="E55" s="499"/>
      <c r="F55" s="499"/>
      <c r="G55" s="499"/>
      <c r="H55" s="499"/>
      <c r="I55" s="499"/>
      <c r="J55" s="499"/>
      <c r="K55" s="499"/>
      <c r="L55" s="499"/>
      <c r="M55" s="11"/>
    </row>
    <row r="56" spans="2:13" ht="15" thickBot="1" x14ac:dyDescent="0.4">
      <c r="B56" s="206"/>
      <c r="C56" s="2" t="s">
        <v>767</v>
      </c>
      <c r="D56" s="40" t="s">
        <v>1704</v>
      </c>
      <c r="E56" s="499"/>
      <c r="F56" s="499"/>
      <c r="G56" s="499"/>
      <c r="H56" s="499"/>
      <c r="I56" s="499"/>
      <c r="J56" s="499"/>
      <c r="K56" s="499"/>
      <c r="L56" s="499"/>
      <c r="M56" s="11"/>
    </row>
    <row r="57" spans="2:13" ht="15" thickBot="1" x14ac:dyDescent="0.4">
      <c r="B57" s="206"/>
      <c r="C57" s="2" t="s">
        <v>769</v>
      </c>
      <c r="D57" s="40" t="s">
        <v>1687</v>
      </c>
      <c r="E57" s="309"/>
      <c r="F57" s="309"/>
      <c r="G57" s="309"/>
      <c r="H57" s="309"/>
      <c r="I57" s="309"/>
      <c r="J57" s="309"/>
      <c r="K57" s="309"/>
      <c r="L57" s="309"/>
      <c r="M57" s="11"/>
    </row>
    <row r="58" spans="2:13" ht="15" thickBot="1" x14ac:dyDescent="0.4">
      <c r="B58" s="206"/>
      <c r="C58" s="2" t="s">
        <v>853</v>
      </c>
      <c r="D58" s="40" t="s">
        <v>1688</v>
      </c>
      <c r="E58" s="309"/>
      <c r="F58" s="309"/>
      <c r="G58" s="309"/>
      <c r="H58" s="309"/>
      <c r="I58" s="309"/>
      <c r="J58" s="309"/>
      <c r="K58" s="309"/>
      <c r="L58" s="309"/>
      <c r="M58" s="11"/>
    </row>
    <row r="59" spans="2:13" ht="15" thickBot="1" x14ac:dyDescent="0.4">
      <c r="B59" s="206"/>
      <c r="C59" s="1044" t="s">
        <v>855</v>
      </c>
      <c r="D59" s="46" t="s">
        <v>1689</v>
      </c>
      <c r="E59" s="570" t="str">
        <f t="shared" ref="E59:L59" si="2">IFERROR(E58/E57,"N.A.")</f>
        <v>N.A.</v>
      </c>
      <c r="F59" s="570" t="str">
        <f t="shared" si="2"/>
        <v>N.A.</v>
      </c>
      <c r="G59" s="570" t="str">
        <f t="shared" si="2"/>
        <v>N.A.</v>
      </c>
      <c r="H59" s="570" t="str">
        <f t="shared" si="2"/>
        <v>N.A.</v>
      </c>
      <c r="I59" s="570" t="str">
        <f t="shared" si="2"/>
        <v>N.A.</v>
      </c>
      <c r="J59" s="570" t="str">
        <f t="shared" si="2"/>
        <v>N.A.</v>
      </c>
      <c r="K59" s="570" t="str">
        <f t="shared" si="2"/>
        <v>N.A.</v>
      </c>
      <c r="L59" s="570" t="str">
        <f t="shared" si="2"/>
        <v>N.A.</v>
      </c>
      <c r="M59" s="11"/>
    </row>
    <row r="60" spans="2:13" ht="15" thickBot="1" x14ac:dyDescent="0.4">
      <c r="B60" s="206"/>
      <c r="C60" s="1045"/>
      <c r="D60" s="40" t="s">
        <v>1705</v>
      </c>
      <c r="E60" s="567" t="str">
        <f>+IF(E59="N.A.","N.A.",IF(E59&gt;=75%,1,0))</f>
        <v>N.A.</v>
      </c>
      <c r="F60" s="567" t="str">
        <f t="shared" ref="F60:L60" si="3">+IF(F59="N.A.","N.A.",IF(F59&gt;=75%,1,0))</f>
        <v>N.A.</v>
      </c>
      <c r="G60" s="567" t="str">
        <f t="shared" si="3"/>
        <v>N.A.</v>
      </c>
      <c r="H60" s="567" t="str">
        <f t="shared" si="3"/>
        <v>N.A.</v>
      </c>
      <c r="I60" s="567" t="str">
        <f t="shared" si="3"/>
        <v>N.A.</v>
      </c>
      <c r="J60" s="567" t="str">
        <f t="shared" si="3"/>
        <v>N.A.</v>
      </c>
      <c r="K60" s="567" t="str">
        <f t="shared" si="3"/>
        <v>N.A.</v>
      </c>
      <c r="L60" s="567" t="str">
        <f t="shared" si="3"/>
        <v>N.A.</v>
      </c>
      <c r="M60" s="11"/>
    </row>
    <row r="61" spans="2:13" ht="15" thickBot="1" x14ac:dyDescent="0.4">
      <c r="B61" s="206"/>
      <c r="C61" s="2" t="s">
        <v>857</v>
      </c>
      <c r="D61" s="40" t="s">
        <v>1691</v>
      </c>
      <c r="E61" s="540"/>
      <c r="F61" s="499"/>
      <c r="G61" s="499"/>
      <c r="H61" s="499"/>
      <c r="I61" s="499"/>
      <c r="J61" s="499"/>
      <c r="K61" s="499"/>
      <c r="L61" s="499"/>
      <c r="M61" s="12"/>
    </row>
    <row r="62" spans="2:13" x14ac:dyDescent="0.35">
      <c r="B62" s="206"/>
      <c r="C62" s="89"/>
      <c r="D62" s="978"/>
      <c r="E62" s="979"/>
      <c r="F62" s="979"/>
      <c r="G62" s="979"/>
      <c r="H62" s="979"/>
      <c r="I62" s="979"/>
      <c r="J62" s="979"/>
      <c r="K62" s="979"/>
      <c r="L62" s="1106"/>
      <c r="M62" s="1089"/>
    </row>
    <row r="63" spans="2:13" ht="15" thickBot="1" x14ac:dyDescent="0.4">
      <c r="B63" s="206"/>
      <c r="C63" s="89"/>
      <c r="D63" s="969" t="s">
        <v>1692</v>
      </c>
      <c r="E63" s="970"/>
      <c r="F63" s="970"/>
      <c r="G63" s="970"/>
      <c r="H63" s="970"/>
      <c r="I63" s="970"/>
      <c r="J63" s="970"/>
      <c r="K63" s="970"/>
      <c r="L63" s="1099"/>
      <c r="M63" s="1074"/>
    </row>
    <row r="64" spans="2:13" ht="15" thickBot="1" x14ac:dyDescent="0.4">
      <c r="B64" s="206"/>
      <c r="C64" s="95" t="s">
        <v>585</v>
      </c>
      <c r="D64" s="43" t="s">
        <v>1693</v>
      </c>
      <c r="E64" s="526">
        <v>1</v>
      </c>
      <c r="F64" s="526">
        <v>2</v>
      </c>
      <c r="G64" s="526">
        <v>3</v>
      </c>
      <c r="H64" s="526" t="s">
        <v>764</v>
      </c>
      <c r="I64" s="5"/>
      <c r="J64" s="5"/>
      <c r="K64" s="5"/>
      <c r="M64" s="13"/>
    </row>
    <row r="65" spans="2:13" ht="15" thickBot="1" x14ac:dyDescent="0.4">
      <c r="B65" s="206"/>
      <c r="C65" s="2" t="s">
        <v>859</v>
      </c>
      <c r="D65" s="40" t="s">
        <v>1695</v>
      </c>
      <c r="E65" s="558" t="s">
        <v>1706</v>
      </c>
      <c r="F65" s="558" t="s">
        <v>1707</v>
      </c>
      <c r="G65" s="558" t="s">
        <v>1708</v>
      </c>
      <c r="H65" s="568">
        <f>MAX(E64:G64)</f>
        <v>3</v>
      </c>
      <c r="I65" s="5"/>
      <c r="J65" s="5"/>
      <c r="K65" s="5"/>
      <c r="M65" s="13"/>
    </row>
    <row r="66" spans="2:13" ht="15" thickBot="1" x14ac:dyDescent="0.4">
      <c r="B66" s="206"/>
      <c r="C66" s="2" t="s">
        <v>861</v>
      </c>
      <c r="D66" s="40" t="s">
        <v>1696</v>
      </c>
      <c r="E66" s="516"/>
      <c r="F66" s="516"/>
      <c r="G66" s="516"/>
      <c r="H66" s="569">
        <f>SUM(E66:G66)</f>
        <v>0</v>
      </c>
      <c r="I66" s="5"/>
      <c r="J66" s="5"/>
      <c r="K66" s="5"/>
      <c r="M66" s="13"/>
    </row>
    <row r="67" spans="2:13" ht="24.5" thickBot="1" x14ac:dyDescent="0.4">
      <c r="B67" s="206"/>
      <c r="C67" s="2" t="s">
        <v>863</v>
      </c>
      <c r="D67" s="40" t="s">
        <v>1709</v>
      </c>
      <c r="E67" s="516"/>
      <c r="F67" s="516"/>
      <c r="G67" s="516"/>
      <c r="H67" s="569">
        <f>SUM(E67:G67)</f>
        <v>0</v>
      </c>
      <c r="I67" s="5"/>
      <c r="J67" s="5"/>
      <c r="K67" s="5"/>
      <c r="M67" s="13"/>
    </row>
    <row r="68" spans="2:13" ht="15" thickBot="1" x14ac:dyDescent="0.4">
      <c r="B68" s="206"/>
      <c r="C68" s="1044" t="s">
        <v>1698</v>
      </c>
      <c r="D68" s="46" t="s">
        <v>1699</v>
      </c>
      <c r="E68" s="570" t="e">
        <f>+E67/E66</f>
        <v>#DIV/0!</v>
      </c>
      <c r="F68" s="570" t="e">
        <f>+F67/F66</f>
        <v>#DIV/0!</v>
      </c>
      <c r="G68" s="570" t="e">
        <f>+G67/G66</f>
        <v>#DIV/0!</v>
      </c>
      <c r="H68" s="571"/>
      <c r="I68" s="5"/>
      <c r="J68" s="5"/>
      <c r="K68" s="5"/>
      <c r="M68" s="13"/>
    </row>
    <row r="69" spans="2:13" ht="15" thickBot="1" x14ac:dyDescent="0.4">
      <c r="B69" s="206"/>
      <c r="C69" s="1045"/>
      <c r="D69" s="40" t="s">
        <v>1700</v>
      </c>
      <c r="E69" s="567" t="e">
        <f>+IF(E68&gt;=75%,1,0)</f>
        <v>#DIV/0!</v>
      </c>
      <c r="F69" s="567" t="e">
        <f>+IF(F68&gt;=75%,1,0)</f>
        <v>#DIV/0!</v>
      </c>
      <c r="G69" s="567" t="e">
        <f>+IF(G68&gt;=75%,1,0)</f>
        <v>#DIV/0!</v>
      </c>
      <c r="H69" s="569" t="e">
        <f>SUM(E69:G69)</f>
        <v>#DIV/0!</v>
      </c>
      <c r="I69" s="5"/>
      <c r="J69" s="5"/>
      <c r="K69" s="5"/>
      <c r="M69" s="13"/>
    </row>
    <row r="70" spans="2:13" ht="15" thickBot="1" x14ac:dyDescent="0.4">
      <c r="B70" s="206"/>
      <c r="C70" s="2" t="s">
        <v>1701</v>
      </c>
      <c r="D70" s="990" t="s">
        <v>1702</v>
      </c>
      <c r="E70" s="991"/>
      <c r="F70" s="991"/>
      <c r="G70" s="992"/>
      <c r="H70" s="145" t="str">
        <f>IFERROR(H69/H65,"N.A.")</f>
        <v>N.A.</v>
      </c>
      <c r="I70" s="5"/>
      <c r="J70" s="5"/>
      <c r="K70" s="5"/>
      <c r="M70" s="13"/>
    </row>
    <row r="71" spans="2:13" x14ac:dyDescent="0.35">
      <c r="B71" s="206"/>
      <c r="C71" s="89"/>
      <c r="D71" s="969"/>
      <c r="E71" s="970"/>
      <c r="F71" s="970"/>
      <c r="G71" s="970"/>
      <c r="H71" s="970"/>
      <c r="I71" s="970"/>
      <c r="J71" s="970"/>
      <c r="K71" s="970"/>
      <c r="L71" s="1099"/>
      <c r="M71" s="1074"/>
    </row>
    <row r="72" spans="2:13" ht="15" thickBot="1" x14ac:dyDescent="0.4">
      <c r="B72" s="206"/>
      <c r="C72" s="89"/>
      <c r="D72" s="981" t="s">
        <v>1710</v>
      </c>
      <c r="E72" s="982"/>
      <c r="F72" s="982"/>
      <c r="G72" s="982"/>
      <c r="H72" s="982"/>
      <c r="I72" s="982"/>
      <c r="J72" s="982"/>
      <c r="K72" s="982"/>
      <c r="L72" s="1098"/>
      <c r="M72" s="1075"/>
    </row>
    <row r="73" spans="2:13" ht="15" thickBot="1" x14ac:dyDescent="0.4">
      <c r="B73" s="206"/>
      <c r="C73" s="95" t="s">
        <v>1711</v>
      </c>
      <c r="D73" s="38" t="s">
        <v>1712</v>
      </c>
      <c r="E73" s="146">
        <f>+H48</f>
        <v>1</v>
      </c>
      <c r="F73" s="5"/>
      <c r="G73" s="5"/>
      <c r="H73" s="5"/>
      <c r="I73" s="5"/>
      <c r="J73" s="5"/>
      <c r="K73" s="5"/>
      <c r="M73" s="13"/>
    </row>
    <row r="74" spans="2:13" ht="15" thickBot="1" x14ac:dyDescent="0.4">
      <c r="B74" s="206"/>
      <c r="C74" s="2" t="s">
        <v>1713</v>
      </c>
      <c r="D74" s="39" t="s">
        <v>1714</v>
      </c>
      <c r="E74" s="147" t="str">
        <f>+H70</f>
        <v>N.A.</v>
      </c>
      <c r="F74" s="5"/>
      <c r="G74" s="5"/>
      <c r="H74" s="5"/>
      <c r="I74" s="5"/>
      <c r="J74" s="5"/>
      <c r="K74" s="5"/>
      <c r="M74" s="13"/>
    </row>
    <row r="75" spans="2:13" ht="36.5" thickBot="1" x14ac:dyDescent="0.4">
      <c r="B75" s="206"/>
      <c r="C75" s="2" t="s">
        <v>585</v>
      </c>
      <c r="D75" s="40" t="s">
        <v>1715</v>
      </c>
      <c r="E75" s="147">
        <f>AVERAGE(E73:E74)</f>
        <v>1</v>
      </c>
      <c r="F75" s="5"/>
      <c r="G75" s="5"/>
      <c r="H75" s="5"/>
      <c r="I75" s="5"/>
      <c r="J75" s="5"/>
      <c r="K75" s="5"/>
      <c r="M75" s="13"/>
    </row>
    <row r="76" spans="2:13" x14ac:dyDescent="0.35">
      <c r="B76" s="206"/>
      <c r="C76" s="89"/>
      <c r="D76" s="969"/>
      <c r="E76" s="970"/>
      <c r="F76" s="970"/>
      <c r="G76" s="970"/>
      <c r="H76" s="970"/>
      <c r="I76" s="970"/>
      <c r="J76" s="970"/>
      <c r="K76" s="970"/>
      <c r="L76" s="1099"/>
      <c r="M76" s="1074"/>
    </row>
    <row r="77" spans="2:13" ht="15" thickBot="1" x14ac:dyDescent="0.4">
      <c r="B77" s="206"/>
      <c r="C77" s="89"/>
      <c r="D77" s="981" t="s">
        <v>1716</v>
      </c>
      <c r="E77" s="982"/>
      <c r="F77" s="982"/>
      <c r="G77" s="982"/>
      <c r="H77" s="982"/>
      <c r="I77" s="982"/>
      <c r="J77" s="982"/>
      <c r="K77" s="982"/>
      <c r="L77" s="1098"/>
      <c r="M77" s="1075"/>
    </row>
    <row r="78" spans="2:13" ht="15" thickBot="1" x14ac:dyDescent="0.4">
      <c r="B78" s="206"/>
      <c r="C78" s="91"/>
      <c r="D78" s="24"/>
      <c r="E78" s="38" t="s">
        <v>1717</v>
      </c>
      <c r="F78" s="38" t="s">
        <v>1061</v>
      </c>
      <c r="H78" s="5"/>
      <c r="I78" s="5"/>
      <c r="J78" s="5"/>
      <c r="K78" s="5"/>
      <c r="M78" s="13"/>
    </row>
    <row r="79" spans="2:13" ht="24.5" thickBot="1" x14ac:dyDescent="0.4">
      <c r="B79" s="206"/>
      <c r="C79" s="91"/>
      <c r="D79" s="40" t="s">
        <v>1718</v>
      </c>
      <c r="E79" s="138">
        <f>+E25</f>
        <v>1</v>
      </c>
      <c r="F79" s="31">
        <v>0.5</v>
      </c>
      <c r="G79" s="5"/>
      <c r="H79" s="5"/>
      <c r="I79" s="5"/>
      <c r="J79" s="5"/>
      <c r="K79" s="5"/>
      <c r="M79" s="13"/>
    </row>
    <row r="80" spans="2:13" ht="24.5" thickBot="1" x14ac:dyDescent="0.4">
      <c r="B80" s="206"/>
      <c r="C80" s="91"/>
      <c r="D80" s="40" t="s">
        <v>1719</v>
      </c>
      <c r="E80" s="138">
        <f>+E75</f>
        <v>1</v>
      </c>
      <c r="F80" s="31">
        <v>0.5</v>
      </c>
      <c r="G80" s="5"/>
      <c r="H80" s="5"/>
      <c r="I80" s="5"/>
      <c r="J80" s="5"/>
      <c r="K80" s="5"/>
      <c r="M80" s="13"/>
    </row>
    <row r="81" spans="2:13" ht="24.5" thickBot="1" x14ac:dyDescent="0.4">
      <c r="B81" s="47"/>
      <c r="C81" s="2"/>
      <c r="D81" s="40" t="s">
        <v>34</v>
      </c>
      <c r="E81" s="196" t="str">
        <f>Formulas!$D$29</f>
        <v/>
      </c>
      <c r="F81" s="188">
        <f>IFERROR(Formulas!$E$29,0)</f>
        <v>1</v>
      </c>
      <c r="G81" s="22"/>
      <c r="H81" s="22"/>
      <c r="I81" s="22"/>
      <c r="J81" s="22"/>
      <c r="K81" s="22"/>
      <c r="L81" s="14"/>
      <c r="M81" s="10"/>
    </row>
    <row r="82" spans="2:13" ht="24" customHeight="1" thickBot="1" x14ac:dyDescent="0.4">
      <c r="B82" s="47" t="s">
        <v>671</v>
      </c>
      <c r="C82" s="90"/>
      <c r="D82" s="990" t="s">
        <v>1720</v>
      </c>
      <c r="E82" s="991"/>
      <c r="F82" s="991"/>
      <c r="G82" s="991"/>
      <c r="H82" s="991"/>
      <c r="I82" s="991"/>
      <c r="J82" s="991"/>
      <c r="K82" s="991"/>
      <c r="L82" s="1097"/>
      <c r="M82" s="1073"/>
    </row>
    <row r="83" spans="2:13" ht="24.5" thickBot="1" x14ac:dyDescent="0.4">
      <c r="B83" s="47" t="s">
        <v>673</v>
      </c>
      <c r="C83" s="90"/>
      <c r="D83" s="990" t="s">
        <v>772</v>
      </c>
      <c r="E83" s="991"/>
      <c r="F83" s="991"/>
      <c r="G83" s="991"/>
      <c r="H83" s="991"/>
      <c r="I83" s="991"/>
      <c r="J83" s="991"/>
      <c r="K83" s="991"/>
      <c r="L83" s="1097"/>
      <c r="M83" s="1073"/>
    </row>
    <row r="84" spans="2:13" ht="15" thickBot="1" x14ac:dyDescent="0.4">
      <c r="B84" s="1"/>
      <c r="C84" s="73"/>
      <c r="D84" s="5"/>
      <c r="E84" s="5"/>
      <c r="F84" s="5"/>
      <c r="G84" s="5"/>
      <c r="H84" s="5"/>
      <c r="I84" s="5"/>
      <c r="J84" s="5"/>
      <c r="K84" s="5"/>
    </row>
    <row r="85" spans="2:13" ht="24" customHeight="1" thickBot="1" x14ac:dyDescent="0.4">
      <c r="B85" s="996" t="s">
        <v>675</v>
      </c>
      <c r="C85" s="997"/>
      <c r="D85" s="997"/>
      <c r="E85" s="998"/>
      <c r="F85" s="5"/>
      <c r="G85" s="5"/>
      <c r="H85" s="5"/>
      <c r="I85" s="5"/>
      <c r="J85" s="5"/>
      <c r="K85" s="5"/>
    </row>
    <row r="86" spans="2:13" ht="60.5" thickBot="1" x14ac:dyDescent="0.4">
      <c r="B86" s="987">
        <v>1</v>
      </c>
      <c r="C86" s="91"/>
      <c r="D86" s="48" t="s">
        <v>676</v>
      </c>
      <c r="E86" s="556" t="s">
        <v>520</v>
      </c>
      <c r="F86" s="5"/>
      <c r="G86" s="5"/>
      <c r="H86" s="5"/>
      <c r="I86" s="5"/>
      <c r="J86" s="5"/>
      <c r="K86" s="5"/>
    </row>
    <row r="87" spans="2:13" ht="84.5" thickBot="1" x14ac:dyDescent="0.4">
      <c r="B87" s="988"/>
      <c r="C87" s="91"/>
      <c r="D87" s="40" t="s">
        <v>525</v>
      </c>
      <c r="E87" s="556" t="s">
        <v>2455</v>
      </c>
      <c r="F87" s="5"/>
      <c r="G87" s="5"/>
      <c r="H87" s="5"/>
      <c r="I87" s="5"/>
      <c r="J87" s="5"/>
      <c r="K87" s="5"/>
    </row>
    <row r="88" spans="2:13" ht="48.5" thickBot="1" x14ac:dyDescent="0.4">
      <c r="B88" s="988"/>
      <c r="C88" s="91"/>
      <c r="D88" s="40" t="s">
        <v>677</v>
      </c>
      <c r="E88" s="506" t="s">
        <v>2456</v>
      </c>
      <c r="F88" s="5"/>
      <c r="G88" s="5"/>
      <c r="H88" s="5"/>
      <c r="I88" s="5"/>
      <c r="J88" s="5"/>
      <c r="K88" s="5"/>
    </row>
    <row r="89" spans="2:13" ht="48.5" thickBot="1" x14ac:dyDescent="0.4">
      <c r="B89" s="988"/>
      <c r="C89" s="91"/>
      <c r="D89" s="40" t="s">
        <v>527</v>
      </c>
      <c r="E89" s="506" t="s">
        <v>2134</v>
      </c>
      <c r="F89" s="5"/>
      <c r="G89" s="5"/>
      <c r="H89" s="5"/>
      <c r="I89" s="5"/>
      <c r="J89" s="5"/>
      <c r="K89" s="5"/>
    </row>
    <row r="90" spans="2:13" ht="58.5" thickBot="1" x14ac:dyDescent="0.4">
      <c r="B90" s="988"/>
      <c r="C90" s="91"/>
      <c r="D90" s="40" t="s">
        <v>529</v>
      </c>
      <c r="E90" s="507" t="s">
        <v>2457</v>
      </c>
      <c r="F90" s="5"/>
      <c r="G90" s="5"/>
      <c r="H90" s="5"/>
      <c r="I90" s="5"/>
      <c r="J90" s="5"/>
      <c r="K90" s="5"/>
    </row>
    <row r="91" spans="2:13" ht="15" thickBot="1" x14ac:dyDescent="0.4">
      <c r="B91" s="988"/>
      <c r="C91" s="91"/>
      <c r="D91" s="40" t="s">
        <v>531</v>
      </c>
      <c r="E91" s="553">
        <v>3133539818</v>
      </c>
      <c r="F91" s="5"/>
      <c r="G91" s="5"/>
      <c r="H91" s="5"/>
      <c r="I91" s="5"/>
      <c r="J91" s="5"/>
      <c r="K91" s="5"/>
    </row>
    <row r="92" spans="2:13" ht="24.5" thickBot="1" x14ac:dyDescent="0.4">
      <c r="B92" s="989"/>
      <c r="C92" s="2"/>
      <c r="D92" s="40" t="s">
        <v>678</v>
      </c>
      <c r="E92" s="556" t="s">
        <v>1984</v>
      </c>
      <c r="F92" s="5"/>
      <c r="G92" s="5"/>
      <c r="H92" s="5"/>
      <c r="I92" s="5"/>
      <c r="J92" s="5"/>
      <c r="K92" s="5"/>
    </row>
    <row r="93" spans="2:13" ht="15" thickBot="1" x14ac:dyDescent="0.4">
      <c r="B93" s="1"/>
      <c r="C93" s="73"/>
      <c r="D93" s="5"/>
      <c r="E93" s="5"/>
      <c r="F93" s="5"/>
      <c r="G93" s="5"/>
      <c r="H93" s="5"/>
      <c r="I93" s="5"/>
      <c r="J93" s="5"/>
      <c r="K93" s="5"/>
    </row>
    <row r="94" spans="2:13" ht="15" thickBot="1" x14ac:dyDescent="0.4">
      <c r="B94" s="996" t="s">
        <v>679</v>
      </c>
      <c r="C94" s="997"/>
      <c r="D94" s="997"/>
      <c r="E94" s="998"/>
      <c r="F94" s="5"/>
      <c r="G94" s="5"/>
      <c r="H94" s="5"/>
      <c r="I94" s="5"/>
      <c r="J94" s="5"/>
      <c r="K94" s="5"/>
    </row>
    <row r="95" spans="2:13" ht="15" thickBot="1" x14ac:dyDescent="0.4">
      <c r="B95" s="987">
        <v>1</v>
      </c>
      <c r="C95" s="91"/>
      <c r="D95" s="48" t="s">
        <v>676</v>
      </c>
      <c r="E95" s="207" t="s">
        <v>680</v>
      </c>
      <c r="F95" s="5"/>
      <c r="G95" s="5"/>
      <c r="H95" s="5"/>
      <c r="I95" s="5"/>
      <c r="J95" s="5"/>
      <c r="K95" s="5"/>
    </row>
    <row r="96" spans="2:13" ht="15" thickBot="1" x14ac:dyDescent="0.4">
      <c r="B96" s="988"/>
      <c r="C96" s="91"/>
      <c r="D96" s="40" t="s">
        <v>525</v>
      </c>
      <c r="E96" s="207" t="s">
        <v>773</v>
      </c>
      <c r="F96" s="5"/>
      <c r="G96" s="5"/>
      <c r="H96" s="5"/>
      <c r="I96" s="5"/>
      <c r="J96" s="5"/>
      <c r="K96" s="5"/>
    </row>
    <row r="97" spans="2:11" ht="15" thickBot="1" x14ac:dyDescent="0.4">
      <c r="B97" s="988"/>
      <c r="C97" s="91"/>
      <c r="D97" s="40" t="s">
        <v>677</v>
      </c>
      <c r="E97" s="157"/>
      <c r="F97" s="5"/>
      <c r="G97" s="5"/>
      <c r="H97" s="5"/>
      <c r="I97" s="5"/>
      <c r="J97" s="5"/>
      <c r="K97" s="5"/>
    </row>
    <row r="98" spans="2:11" ht="15" thickBot="1" x14ac:dyDescent="0.4">
      <c r="B98" s="988"/>
      <c r="C98" s="91"/>
      <c r="D98" s="40" t="s">
        <v>527</v>
      </c>
      <c r="E98" s="157"/>
      <c r="F98" s="5"/>
      <c r="G98" s="5"/>
      <c r="H98" s="5"/>
      <c r="I98" s="5"/>
      <c r="J98" s="5"/>
      <c r="K98" s="5"/>
    </row>
    <row r="99" spans="2:11" ht="15" thickBot="1" x14ac:dyDescent="0.4">
      <c r="B99" s="988"/>
      <c r="C99" s="91"/>
      <c r="D99" s="40" t="s">
        <v>529</v>
      </c>
      <c r="E99" s="157"/>
      <c r="F99" s="5"/>
      <c r="G99" s="5"/>
      <c r="H99" s="5"/>
      <c r="I99" s="5"/>
      <c r="J99" s="5"/>
      <c r="K99" s="5"/>
    </row>
    <row r="100" spans="2:11" ht="15" thickBot="1" x14ac:dyDescent="0.4">
      <c r="B100" s="988"/>
      <c r="C100" s="91"/>
      <c r="D100" s="40" t="s">
        <v>531</v>
      </c>
      <c r="E100" s="157"/>
      <c r="F100" s="5"/>
      <c r="G100" s="5"/>
      <c r="H100" s="5"/>
      <c r="I100" s="5"/>
      <c r="J100" s="5"/>
      <c r="K100" s="5"/>
    </row>
    <row r="101" spans="2:11" ht="15" thickBot="1" x14ac:dyDescent="0.4">
      <c r="B101" s="989"/>
      <c r="C101" s="2"/>
      <c r="D101" s="40" t="s">
        <v>678</v>
      </c>
      <c r="E101" s="157"/>
      <c r="F101" s="5"/>
      <c r="G101" s="5"/>
      <c r="H101" s="5"/>
      <c r="I101" s="5"/>
      <c r="J101" s="5"/>
      <c r="K101" s="5"/>
    </row>
    <row r="102" spans="2:11" ht="15" thickBot="1" x14ac:dyDescent="0.4">
      <c r="B102" s="1"/>
      <c r="C102" s="73"/>
      <c r="D102" s="5"/>
      <c r="E102" s="5"/>
      <c r="F102" s="5"/>
      <c r="G102" s="5"/>
      <c r="H102" s="5"/>
      <c r="I102" s="5"/>
      <c r="J102" s="5"/>
      <c r="K102" s="5"/>
    </row>
    <row r="103" spans="2:11" ht="15" customHeight="1" thickBot="1" x14ac:dyDescent="0.4">
      <c r="B103" s="119" t="s">
        <v>682</v>
      </c>
      <c r="C103" s="120"/>
      <c r="D103" s="120"/>
      <c r="E103" s="121"/>
      <c r="G103" s="5"/>
      <c r="H103" s="5"/>
      <c r="I103" s="5"/>
      <c r="J103" s="5"/>
      <c r="K103" s="5"/>
    </row>
    <row r="104" spans="2:11" ht="24.5" thickBot="1" x14ac:dyDescent="0.4">
      <c r="B104" s="47" t="s">
        <v>683</v>
      </c>
      <c r="C104" s="40" t="s">
        <v>684</v>
      </c>
      <c r="D104" s="40" t="s">
        <v>685</v>
      </c>
      <c r="E104" s="40" t="s">
        <v>686</v>
      </c>
      <c r="F104" s="5"/>
      <c r="G104" s="5"/>
      <c r="H104" s="5"/>
      <c r="I104" s="5"/>
      <c r="J104" s="5"/>
    </row>
    <row r="105" spans="2:11" ht="60.5" thickBot="1" x14ac:dyDescent="0.4">
      <c r="B105" s="49">
        <v>42401</v>
      </c>
      <c r="C105" s="40">
        <v>1</v>
      </c>
      <c r="D105" s="50" t="s">
        <v>1721</v>
      </c>
      <c r="E105" s="40"/>
      <c r="F105" s="5"/>
      <c r="G105" s="5"/>
      <c r="H105" s="5"/>
      <c r="I105" s="5"/>
      <c r="J105" s="5"/>
    </row>
    <row r="106" spans="2:11" ht="15" thickBot="1" x14ac:dyDescent="0.4">
      <c r="B106" s="3"/>
      <c r="C106" s="92"/>
      <c r="D106" s="5"/>
      <c r="E106" s="5"/>
      <c r="F106" s="5"/>
      <c r="G106" s="5"/>
      <c r="H106" s="5"/>
      <c r="I106" s="5"/>
      <c r="J106" s="5"/>
      <c r="K106" s="5"/>
    </row>
    <row r="107" spans="2:11" ht="24.5" thickBot="1" x14ac:dyDescent="0.4">
      <c r="B107" s="126" t="s">
        <v>593</v>
      </c>
      <c r="C107" s="93"/>
      <c r="D107" s="5"/>
      <c r="E107" s="5"/>
      <c r="F107" s="5"/>
      <c r="G107" s="5"/>
      <c r="H107" s="5"/>
      <c r="I107" s="5"/>
      <c r="J107" s="5"/>
      <c r="K107" s="5"/>
    </row>
    <row r="108" spans="2:11" x14ac:dyDescent="0.35">
      <c r="B108" s="1159"/>
      <c r="C108" s="1160"/>
      <c r="D108" s="1160"/>
      <c r="E108" s="1160"/>
      <c r="F108" s="1160"/>
      <c r="G108" s="1160"/>
      <c r="H108" s="1160"/>
      <c r="I108" s="1161"/>
      <c r="J108" s="5"/>
      <c r="K108" s="5"/>
    </row>
    <row r="109" spans="2:11" ht="15" thickBot="1" x14ac:dyDescent="0.4">
      <c r="B109" s="1162"/>
      <c r="C109" s="1163"/>
      <c r="D109" s="1163"/>
      <c r="E109" s="1163"/>
      <c r="F109" s="1163"/>
      <c r="G109" s="1163"/>
      <c r="H109" s="1163"/>
      <c r="I109" s="1164"/>
      <c r="J109" s="5"/>
      <c r="K109" s="5"/>
    </row>
    <row r="110" spans="2:11" ht="15" thickBot="1" x14ac:dyDescent="0.4">
      <c r="B110" s="5"/>
      <c r="D110" s="5"/>
      <c r="E110" s="5"/>
      <c r="F110" s="5"/>
      <c r="G110" s="5"/>
      <c r="H110" s="5"/>
      <c r="I110" s="5"/>
      <c r="J110" s="5"/>
      <c r="K110" s="5"/>
    </row>
    <row r="111" spans="2:11" ht="24.5" thickBot="1" x14ac:dyDescent="0.4">
      <c r="B111" s="51" t="s">
        <v>688</v>
      </c>
      <c r="C111" s="94"/>
      <c r="D111" s="5"/>
      <c r="E111" s="5"/>
      <c r="F111" s="5"/>
      <c r="G111" s="5"/>
      <c r="H111" s="5"/>
      <c r="I111" s="5"/>
      <c r="J111" s="5"/>
      <c r="K111" s="5"/>
    </row>
    <row r="112" spans="2:11" ht="15" thickBot="1" x14ac:dyDescent="0.4">
      <c r="B112" s="1"/>
      <c r="C112" s="73"/>
      <c r="D112" s="5"/>
      <c r="E112" s="5"/>
      <c r="F112" s="5"/>
      <c r="G112" s="5"/>
      <c r="H112" s="5"/>
      <c r="I112" s="5"/>
      <c r="J112" s="5"/>
      <c r="K112" s="5"/>
    </row>
    <row r="113" spans="2:11" ht="60.5" thickBot="1" x14ac:dyDescent="0.4">
      <c r="B113" s="52" t="s">
        <v>689</v>
      </c>
      <c r="C113" s="95"/>
      <c r="D113" s="43" t="s">
        <v>1722</v>
      </c>
      <c r="E113" s="5"/>
      <c r="F113" s="5"/>
      <c r="G113" s="5"/>
      <c r="H113" s="5"/>
      <c r="I113" s="5"/>
      <c r="J113" s="5"/>
      <c r="K113" s="5"/>
    </row>
    <row r="114" spans="2:11" x14ac:dyDescent="0.35">
      <c r="B114" s="987" t="s">
        <v>691</v>
      </c>
      <c r="C114" s="91"/>
      <c r="D114" s="53" t="s">
        <v>692</v>
      </c>
      <c r="E114" s="5"/>
      <c r="F114" s="5"/>
      <c r="G114" s="5"/>
      <c r="H114" s="5"/>
      <c r="I114" s="5"/>
      <c r="J114" s="5"/>
      <c r="K114" s="5"/>
    </row>
    <row r="115" spans="2:11" ht="96" x14ac:dyDescent="0.35">
      <c r="B115" s="988"/>
      <c r="C115" s="91"/>
      <c r="D115" s="46" t="s">
        <v>1723</v>
      </c>
      <c r="E115" s="5"/>
      <c r="F115" s="5"/>
      <c r="G115" s="5"/>
      <c r="H115" s="5"/>
      <c r="I115" s="5"/>
      <c r="J115" s="5"/>
      <c r="K115" s="5"/>
    </row>
    <row r="116" spans="2:11" x14ac:dyDescent="0.35">
      <c r="B116" s="988"/>
      <c r="C116" s="91"/>
      <c r="D116" s="53" t="s">
        <v>777</v>
      </c>
      <c r="E116" s="5"/>
      <c r="F116" s="5"/>
      <c r="G116" s="5"/>
      <c r="H116" s="5"/>
      <c r="I116" s="5"/>
      <c r="J116" s="5"/>
      <c r="K116" s="5"/>
    </row>
    <row r="117" spans="2:11" x14ac:dyDescent="0.35">
      <c r="B117" s="988"/>
      <c r="C117" s="91"/>
      <c r="D117" s="46" t="s">
        <v>1724</v>
      </c>
      <c r="E117" s="5"/>
      <c r="F117" s="5"/>
      <c r="G117" s="5"/>
      <c r="H117" s="5"/>
      <c r="I117" s="5"/>
      <c r="J117" s="5"/>
      <c r="K117" s="5"/>
    </row>
    <row r="118" spans="2:11" ht="48" x14ac:dyDescent="0.35">
      <c r="B118" s="988"/>
      <c r="C118" s="91"/>
      <c r="D118" s="46" t="s">
        <v>1725</v>
      </c>
      <c r="E118" s="5"/>
      <c r="F118" s="5"/>
      <c r="G118" s="5"/>
      <c r="H118" s="5"/>
      <c r="I118" s="5"/>
      <c r="J118" s="5"/>
      <c r="K118" s="5"/>
    </row>
    <row r="119" spans="2:11" x14ac:dyDescent="0.35">
      <c r="B119" s="988"/>
      <c r="C119" s="91"/>
      <c r="D119" s="55" t="s">
        <v>1726</v>
      </c>
      <c r="E119" s="5"/>
      <c r="F119" s="5"/>
      <c r="G119" s="5"/>
      <c r="H119" s="5"/>
      <c r="I119" s="5"/>
      <c r="J119" s="5"/>
      <c r="K119" s="5"/>
    </row>
    <row r="120" spans="2:11" ht="15" thickBot="1" x14ac:dyDescent="0.4">
      <c r="B120" s="989"/>
      <c r="C120" s="2"/>
      <c r="D120" s="56" t="s">
        <v>1727</v>
      </c>
      <c r="E120" s="5"/>
      <c r="F120" s="5"/>
      <c r="G120" s="5"/>
      <c r="H120" s="5"/>
      <c r="I120" s="5"/>
      <c r="J120" s="5"/>
      <c r="K120" s="5"/>
    </row>
    <row r="121" spans="2:11" ht="24.5" thickBot="1" x14ac:dyDescent="0.4">
      <c r="B121" s="47" t="s">
        <v>704</v>
      </c>
      <c r="C121" s="2"/>
      <c r="D121" s="40"/>
      <c r="E121" s="5"/>
      <c r="F121" s="5"/>
      <c r="G121" s="5"/>
      <c r="H121" s="5"/>
      <c r="I121" s="5"/>
      <c r="J121" s="5"/>
      <c r="K121" s="5"/>
    </row>
    <row r="122" spans="2:11" ht="60" x14ac:dyDescent="0.35">
      <c r="B122" s="987" t="s">
        <v>705</v>
      </c>
      <c r="C122" s="91"/>
      <c r="D122" s="46" t="s">
        <v>1728</v>
      </c>
      <c r="E122" s="5"/>
      <c r="F122" s="5"/>
      <c r="G122" s="5"/>
      <c r="H122" s="5"/>
      <c r="I122" s="5"/>
      <c r="J122" s="5"/>
      <c r="K122" s="5"/>
    </row>
    <row r="123" spans="2:11" ht="192" x14ac:dyDescent="0.35">
      <c r="B123" s="988"/>
      <c r="C123" s="91"/>
      <c r="D123" s="46" t="s">
        <v>1729</v>
      </c>
      <c r="E123" s="5"/>
      <c r="F123" s="5"/>
      <c r="G123" s="5"/>
      <c r="H123" s="5"/>
      <c r="I123" s="5"/>
      <c r="J123" s="5"/>
      <c r="K123" s="5"/>
    </row>
    <row r="124" spans="2:11" ht="60" x14ac:dyDescent="0.35">
      <c r="B124" s="988"/>
      <c r="C124" s="91"/>
      <c r="D124" s="46" t="s">
        <v>1730</v>
      </c>
      <c r="E124" s="5"/>
      <c r="F124" s="5"/>
      <c r="G124" s="5"/>
      <c r="H124" s="5"/>
      <c r="I124" s="5"/>
      <c r="J124" s="5"/>
      <c r="K124" s="5"/>
    </row>
    <row r="125" spans="2:11" ht="168.5" thickBot="1" x14ac:dyDescent="0.4">
      <c r="B125" s="989"/>
      <c r="C125" s="2"/>
      <c r="D125" s="40" t="s">
        <v>1731</v>
      </c>
      <c r="E125" s="5"/>
      <c r="F125" s="5"/>
      <c r="G125" s="5"/>
      <c r="H125" s="5"/>
      <c r="I125" s="5"/>
      <c r="J125" s="5"/>
      <c r="K125" s="5"/>
    </row>
    <row r="126" spans="2:11" x14ac:dyDescent="0.35">
      <c r="B126" s="987" t="s">
        <v>722</v>
      </c>
      <c r="C126" s="91"/>
      <c r="D126" s="46"/>
      <c r="E126" s="5"/>
      <c r="F126" s="5"/>
      <c r="G126" s="5"/>
      <c r="H126" s="5"/>
      <c r="I126" s="5"/>
      <c r="J126" s="5"/>
      <c r="K126" s="5"/>
    </row>
    <row r="127" spans="2:11" x14ac:dyDescent="0.35">
      <c r="B127" s="988"/>
      <c r="C127" s="91"/>
      <c r="D127" s="16"/>
      <c r="E127" s="5"/>
      <c r="F127" s="5"/>
      <c r="G127" s="5"/>
      <c r="H127" s="5"/>
      <c r="I127" s="5"/>
      <c r="J127" s="5"/>
      <c r="K127" s="5"/>
    </row>
    <row r="128" spans="2:11" x14ac:dyDescent="0.35">
      <c r="B128" s="988"/>
      <c r="C128" s="91"/>
      <c r="D128" s="46" t="s">
        <v>723</v>
      </c>
      <c r="E128" s="5"/>
      <c r="F128" s="5"/>
      <c r="G128" s="5"/>
      <c r="H128" s="5"/>
      <c r="I128" s="5"/>
      <c r="J128" s="5"/>
      <c r="K128" s="5"/>
    </row>
    <row r="129" spans="2:11" ht="25" x14ac:dyDescent="0.35">
      <c r="B129" s="988"/>
      <c r="C129" s="91"/>
      <c r="D129" s="46" t="s">
        <v>1732</v>
      </c>
      <c r="E129" s="5"/>
      <c r="F129" s="5"/>
      <c r="G129" s="5"/>
      <c r="H129" s="5"/>
      <c r="I129" s="5"/>
      <c r="J129" s="5"/>
      <c r="K129" s="5"/>
    </row>
    <row r="130" spans="2:11" ht="37" x14ac:dyDescent="0.35">
      <c r="B130" s="988"/>
      <c r="C130" s="91"/>
      <c r="D130" s="46" t="s">
        <v>1733</v>
      </c>
      <c r="E130" s="5"/>
      <c r="F130" s="5"/>
      <c r="G130" s="5"/>
      <c r="H130" s="5"/>
      <c r="I130" s="5"/>
      <c r="J130" s="5"/>
      <c r="K130" s="5"/>
    </row>
    <row r="131" spans="2:11" ht="37" x14ac:dyDescent="0.35">
      <c r="B131" s="988"/>
      <c r="C131" s="91"/>
      <c r="D131" s="46" t="s">
        <v>1734</v>
      </c>
      <c r="E131" s="5"/>
      <c r="F131" s="5"/>
      <c r="G131" s="5"/>
      <c r="H131" s="5"/>
      <c r="I131" s="5"/>
      <c r="J131" s="5"/>
      <c r="K131" s="5"/>
    </row>
    <row r="132" spans="2:11" ht="37" x14ac:dyDescent="0.35">
      <c r="B132" s="988"/>
      <c r="C132" s="91"/>
      <c r="D132" s="46" t="s">
        <v>1735</v>
      </c>
      <c r="E132" s="5"/>
      <c r="F132" s="5"/>
      <c r="G132" s="5"/>
      <c r="H132" s="5"/>
      <c r="I132" s="5"/>
      <c r="J132" s="5"/>
      <c r="K132" s="5"/>
    </row>
    <row r="133" spans="2:11" x14ac:dyDescent="0.35">
      <c r="B133" s="988"/>
      <c r="C133" s="91"/>
      <c r="D133" s="46" t="s">
        <v>1736</v>
      </c>
      <c r="E133" s="5"/>
      <c r="F133" s="5"/>
      <c r="G133" s="5"/>
      <c r="H133" s="5"/>
      <c r="I133" s="5"/>
      <c r="J133" s="5"/>
      <c r="K133" s="5"/>
    </row>
    <row r="134" spans="2:11" x14ac:dyDescent="0.35">
      <c r="B134" s="988"/>
      <c r="C134" s="91"/>
      <c r="D134" s="46" t="s">
        <v>1737</v>
      </c>
      <c r="E134" s="5"/>
      <c r="F134" s="5"/>
      <c r="G134" s="5"/>
      <c r="H134" s="5"/>
      <c r="I134" s="5"/>
      <c r="J134" s="5"/>
      <c r="K134" s="5"/>
    </row>
    <row r="135" spans="2:11" x14ac:dyDescent="0.35">
      <c r="B135" s="988"/>
      <c r="C135" s="91"/>
      <c r="D135" s="46" t="s">
        <v>1738</v>
      </c>
      <c r="E135" s="5"/>
      <c r="F135" s="5"/>
      <c r="G135" s="5"/>
      <c r="H135" s="5"/>
      <c r="I135" s="5"/>
      <c r="J135" s="5"/>
      <c r="K135" s="5"/>
    </row>
    <row r="136" spans="2:11" x14ac:dyDescent="0.35">
      <c r="B136" s="988"/>
      <c r="C136" s="91"/>
      <c r="D136" s="46" t="s">
        <v>731</v>
      </c>
      <c r="E136" s="5"/>
      <c r="F136" s="5"/>
      <c r="G136" s="5"/>
      <c r="H136" s="5"/>
      <c r="I136" s="5"/>
      <c r="J136" s="5"/>
      <c r="K136" s="5"/>
    </row>
    <row r="137" spans="2:11" ht="48.5" thickBot="1" x14ac:dyDescent="0.4">
      <c r="B137" s="989"/>
      <c r="C137" s="2"/>
      <c r="D137" s="40" t="s">
        <v>1739</v>
      </c>
      <c r="E137" s="5"/>
      <c r="F137" s="5"/>
      <c r="G137" s="5"/>
      <c r="H137" s="5"/>
      <c r="I137" s="5"/>
      <c r="J137" s="5"/>
      <c r="K137" s="5"/>
    </row>
    <row r="138" spans="2:11" x14ac:dyDescent="0.35">
      <c r="B138" s="5"/>
      <c r="D138" s="5"/>
      <c r="E138" s="5"/>
      <c r="F138" s="5"/>
      <c r="G138" s="5"/>
      <c r="H138" s="5"/>
      <c r="I138" s="5"/>
      <c r="J138" s="5"/>
      <c r="K138" s="5"/>
    </row>
    <row r="139" spans="2:11" x14ac:dyDescent="0.35">
      <c r="B139" s="5"/>
      <c r="D139" s="5"/>
      <c r="E139" s="5"/>
      <c r="F139" s="5"/>
      <c r="G139" s="5"/>
      <c r="H139" s="5"/>
      <c r="I139" s="5"/>
      <c r="J139" s="5"/>
      <c r="K139" s="5"/>
    </row>
  </sheetData>
  <sheetProtection insertColumns="0" insertRows="0"/>
  <mergeCells count="48">
    <mergeCell ref="A1:P1"/>
    <mergeCell ref="A2:P2"/>
    <mergeCell ref="A3:P3"/>
    <mergeCell ref="A4:D4"/>
    <mergeCell ref="A5:P5"/>
    <mergeCell ref="B10:D10"/>
    <mergeCell ref="F10:S10"/>
    <mergeCell ref="F11:S11"/>
    <mergeCell ref="E12:R12"/>
    <mergeCell ref="E13:R13"/>
    <mergeCell ref="D76:M76"/>
    <mergeCell ref="D70:G70"/>
    <mergeCell ref="C68:C69"/>
    <mergeCell ref="D63:M63"/>
    <mergeCell ref="D71:M71"/>
    <mergeCell ref="D72:M72"/>
    <mergeCell ref="D77:M77"/>
    <mergeCell ref="B114:B120"/>
    <mergeCell ref="B122:B125"/>
    <mergeCell ref="B126:B137"/>
    <mergeCell ref="D82:M82"/>
    <mergeCell ref="E18:F18"/>
    <mergeCell ref="D62:M62"/>
    <mergeCell ref="D48:G48"/>
    <mergeCell ref="C59:C60"/>
    <mergeCell ref="D49:M49"/>
    <mergeCell ref="D53:M53"/>
    <mergeCell ref="I18:J18"/>
    <mergeCell ref="C37:C38"/>
    <mergeCell ref="G18:H18"/>
    <mergeCell ref="D21:M21"/>
    <mergeCell ref="C46:C47"/>
    <mergeCell ref="B15:B19"/>
    <mergeCell ref="B108:I109"/>
    <mergeCell ref="D83:M83"/>
    <mergeCell ref="B85:E85"/>
    <mergeCell ref="B86:B92"/>
    <mergeCell ref="B94:E94"/>
    <mergeCell ref="B95:B101"/>
    <mergeCell ref="D41:M41"/>
    <mergeCell ref="D15:M15"/>
    <mergeCell ref="D16:M16"/>
    <mergeCell ref="D17:M17"/>
    <mergeCell ref="D26:M26"/>
    <mergeCell ref="D27:M27"/>
    <mergeCell ref="D31:M31"/>
    <mergeCell ref="D40:M40"/>
    <mergeCell ref="D18:D19"/>
  </mergeCells>
  <conditionalFormatting sqref="E81">
    <cfRule type="containsText" dxfId="20" priority="6" operator="containsText" text="ERROR">
      <formula>NOT(ISERROR(SEARCH("ERROR",E81)))</formula>
    </cfRule>
  </conditionalFormatting>
  <conditionalFormatting sqref="E12:R12">
    <cfRule type="expression" dxfId="19" priority="1">
      <formula>E11="SI SE REPORTA"</formula>
    </cfRule>
  </conditionalFormatting>
  <conditionalFormatting sqref="F10">
    <cfRule type="notContainsBlanks" dxfId="18" priority="5">
      <formula>LEN(TRIM(F10))&gt;0</formula>
    </cfRule>
  </conditionalFormatting>
  <conditionalFormatting sqref="F11:S11">
    <cfRule type="expression" dxfId="17" priority="3">
      <formula>E11="NO SE REPORTA"</formula>
    </cfRule>
    <cfRule type="expression" dxfId="16" priority="4">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E20:J20 E57:L58 E35:L36 E28:E30 E66:G67 E50:E52 E44:G45" xr:uid="{00000000-0002-0000-1F00-000000000000}">
      <formula1>0</formula1>
    </dataValidation>
    <dataValidation type="decimal" allowBlank="1" showInputMessage="1" showErrorMessage="1" errorTitle="ERROR" error="Escriba un valor entre 0% y 100%" sqref="F79:F80" xr:uid="{00000000-0002-0000-1F00-000001000000}">
      <formula1>0</formula1>
      <formula2>1</formula2>
    </dataValidation>
    <dataValidation type="list" allowBlank="1" showInputMessage="1" showErrorMessage="1" sqref="E11" xr:uid="{00000000-0002-0000-1F00-000002000000}">
      <formula1>REPORTE</formula1>
    </dataValidation>
    <dataValidation type="list" allowBlank="1" showInputMessage="1" showErrorMessage="1" sqref="E10" xr:uid="{00000000-0002-0000-1F00-000003000000}">
      <formula1>SI</formula1>
    </dataValidation>
  </dataValidations>
  <hyperlinks>
    <hyperlink ref="D119" r:id="rId1" display="http://www.sisaire.gov.co/" xr:uid="{00000000-0004-0000-1F00-000000000000}"/>
    <hyperlink ref="D120" r:id="rId2" display="http://www.sirh.ideam.gov.co/" xr:uid="{00000000-0004-0000-1F00-000001000000}"/>
    <hyperlink ref="B9" location="'ANEXO 3'!A1" display="VOLVER AL INDICE" xr:uid="{00000000-0004-0000-1F00-000002000000}"/>
    <hyperlink ref="E90" r:id="rId3" display="jortiz@cam.gov.co" xr:uid="{00000000-0004-0000-1F00-000003000000}"/>
  </hyperlinks>
  <pageMargins left="0.25" right="0.25" top="0.75" bottom="0.75" header="0.3" footer="0.3"/>
  <pageSetup paperSize="178" orientation="landscape" horizontalDpi="1200" verticalDpi="1200" r:id="rId4"/>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6">
    <tabColor theme="2"/>
  </sheetPr>
  <dimension ref="A1:U183"/>
  <sheetViews>
    <sheetView tabSelected="1" workbookViewId="0">
      <selection activeCell="H41" sqref="H41"/>
    </sheetView>
  </sheetViews>
  <sheetFormatPr baseColWidth="10" defaultColWidth="11.453125" defaultRowHeight="14.5" x14ac:dyDescent="0.35"/>
  <cols>
    <col min="1" max="1" width="1.81640625" customWidth="1"/>
    <col min="2" max="2" width="12.81640625" customWidth="1"/>
    <col min="3" max="3" width="5.1796875" style="84" bestFit="1" customWidth="1"/>
    <col min="4" max="4" width="34.81640625" customWidth="1"/>
    <col min="5" max="5" width="12.1796875" customWidth="1"/>
    <col min="11" max="11" width="22" customWidth="1"/>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35</v>
      </c>
      <c r="B5" s="947"/>
      <c r="C5" s="947"/>
      <c r="D5" s="947"/>
      <c r="E5" s="947"/>
      <c r="F5" s="947"/>
      <c r="G5" s="947"/>
      <c r="H5" s="947"/>
      <c r="I5" s="947"/>
      <c r="J5" s="947"/>
      <c r="K5" s="947"/>
      <c r="L5" s="947"/>
      <c r="M5" s="947"/>
      <c r="N5" s="947"/>
      <c r="O5" s="947"/>
      <c r="P5" s="948"/>
    </row>
    <row r="6" spans="1:21" x14ac:dyDescent="0.35">
      <c r="B6" s="1" t="s">
        <v>626</v>
      </c>
      <c r="C6" s="73"/>
      <c r="D6" s="5"/>
      <c r="E6" s="71"/>
      <c r="F6" s="5" t="s">
        <v>627</v>
      </c>
      <c r="G6" s="5"/>
      <c r="H6" s="5"/>
      <c r="I6" s="5"/>
      <c r="J6" s="5"/>
      <c r="K6" s="5"/>
    </row>
    <row r="7" spans="1:21" ht="15" thickBot="1" x14ac:dyDescent="0.4">
      <c r="B7" s="72"/>
      <c r="C7" s="74"/>
      <c r="D7" s="5"/>
      <c r="E7" s="17"/>
      <c r="F7" s="5" t="s">
        <v>628</v>
      </c>
      <c r="G7" s="5"/>
      <c r="H7" s="5"/>
      <c r="I7" s="5"/>
      <c r="J7" s="5"/>
      <c r="K7" s="5"/>
    </row>
    <row r="8" spans="1:21" ht="15" thickBot="1" x14ac:dyDescent="0.4">
      <c r="B8" s="163" t="s">
        <v>629</v>
      </c>
      <c r="C8" s="200">
        <v>2024</v>
      </c>
      <c r="D8" s="204">
        <f>IF(E10="NO APLICA","NO APLICA",IF(E11="NO SE REPORTA","SIN INFORMACION",+E30))</f>
        <v>1</v>
      </c>
      <c r="E8" s="201"/>
      <c r="F8" s="5" t="s">
        <v>630</v>
      </c>
      <c r="G8" s="5"/>
      <c r="H8" s="5"/>
      <c r="I8" s="5"/>
      <c r="J8" s="5"/>
      <c r="K8" s="5"/>
    </row>
    <row r="9" spans="1:21" x14ac:dyDescent="0.35">
      <c r="B9" s="335" t="s">
        <v>631</v>
      </c>
      <c r="D9" s="5"/>
      <c r="E9" s="5"/>
      <c r="F9" s="5"/>
      <c r="G9" s="5"/>
      <c r="H9" s="5"/>
      <c r="I9" s="5"/>
      <c r="J9" s="5"/>
      <c r="K9" s="5"/>
    </row>
    <row r="10" spans="1:21" x14ac:dyDescent="0.35">
      <c r="B10" s="957" t="s">
        <v>632</v>
      </c>
      <c r="C10" s="957"/>
      <c r="D10" s="957"/>
      <c r="E10" s="338" t="s">
        <v>633</v>
      </c>
      <c r="F10" s="964"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65"/>
      <c r="H10" s="965"/>
      <c r="I10" s="965"/>
      <c r="J10" s="965"/>
      <c r="K10" s="965"/>
      <c r="L10" s="965"/>
      <c r="M10" s="965"/>
      <c r="N10" s="965"/>
      <c r="O10" s="965"/>
      <c r="P10" s="965"/>
      <c r="Q10" s="965"/>
      <c r="R10" s="965"/>
      <c r="S10" s="965"/>
      <c r="T10" s="5"/>
      <c r="U10" s="5"/>
    </row>
    <row r="11" spans="1:21" ht="14.5" customHeight="1" x14ac:dyDescent="0.35">
      <c r="B11" s="337"/>
      <c r="C11" s="85"/>
      <c r="D11" s="163" t="str">
        <f>IF(E10="SI APLICA","¿El indicador no se reporta por limitaciones de información disponible? ","")</f>
        <v xml:space="preserve">¿El indicador no se reporta por limitaciones de información disponible? </v>
      </c>
      <c r="E11" s="339" t="s">
        <v>634</v>
      </c>
      <c r="F11" s="958"/>
      <c r="G11" s="959"/>
      <c r="H11" s="959"/>
      <c r="I11" s="959"/>
      <c r="J11" s="959"/>
      <c r="K11" s="959"/>
      <c r="L11" s="959"/>
      <c r="M11" s="959"/>
      <c r="N11" s="959"/>
      <c r="O11" s="959"/>
      <c r="P11" s="959"/>
      <c r="Q11" s="959"/>
      <c r="R11" s="959"/>
      <c r="S11" s="959"/>
    </row>
    <row r="12" spans="1:21" ht="31" customHeight="1" x14ac:dyDescent="0.35">
      <c r="B12" s="335"/>
      <c r="C12" s="85"/>
      <c r="D12" s="163" t="str">
        <f>IF(E11="SI SE REPORTA","¿Qué programas o proyectos del Plan de Acción están asociados al indicador? ","")</f>
        <v xml:space="preserve">¿Qué programas o proyectos del Plan de Acción están asociados al indicador? </v>
      </c>
      <c r="E12" s="960" t="s">
        <v>2143</v>
      </c>
      <c r="F12" s="960"/>
      <c r="G12" s="960"/>
      <c r="H12" s="960"/>
      <c r="I12" s="960"/>
      <c r="J12" s="960"/>
      <c r="K12" s="960"/>
      <c r="L12" s="960"/>
      <c r="M12" s="960"/>
      <c r="N12" s="960"/>
      <c r="O12" s="960"/>
      <c r="P12" s="960"/>
      <c r="Q12" s="960"/>
      <c r="R12" s="960"/>
    </row>
    <row r="13" spans="1:21" ht="22" customHeight="1" x14ac:dyDescent="0.35">
      <c r="B13" s="335"/>
      <c r="C13" s="85"/>
      <c r="D13" s="163" t="s">
        <v>635</v>
      </c>
      <c r="E13" s="961"/>
      <c r="F13" s="962"/>
      <c r="G13" s="962"/>
      <c r="H13" s="962"/>
      <c r="I13" s="962"/>
      <c r="J13" s="962"/>
      <c r="K13" s="962"/>
      <c r="L13" s="962"/>
      <c r="M13" s="962"/>
      <c r="N13" s="962"/>
      <c r="O13" s="962"/>
      <c r="P13" s="962"/>
      <c r="Q13" s="962"/>
      <c r="R13" s="963"/>
    </row>
    <row r="14" spans="1:21" ht="7" customHeight="1" thickBot="1" x14ac:dyDescent="0.4">
      <c r="B14" s="335"/>
      <c r="D14" s="5"/>
      <c r="E14" s="5"/>
      <c r="F14" s="5"/>
      <c r="G14" s="5"/>
      <c r="H14" s="5"/>
      <c r="I14" s="5"/>
      <c r="J14" s="5"/>
      <c r="K14" s="5"/>
    </row>
    <row r="15" spans="1:21" x14ac:dyDescent="0.35">
      <c r="B15" s="987" t="s">
        <v>636</v>
      </c>
      <c r="C15" s="86"/>
      <c r="D15" s="975" t="s">
        <v>1740</v>
      </c>
      <c r="E15" s="976"/>
      <c r="F15" s="976"/>
      <c r="G15" s="976"/>
      <c r="H15" s="977"/>
      <c r="I15" s="5"/>
      <c r="J15" s="5"/>
      <c r="K15" s="5"/>
      <c r="L15" s="5"/>
      <c r="M15" s="5"/>
      <c r="N15" s="5"/>
      <c r="O15" s="5"/>
    </row>
    <row r="16" spans="1:21" x14ac:dyDescent="0.35">
      <c r="B16" s="988"/>
      <c r="C16" s="89"/>
      <c r="D16" s="981" t="s">
        <v>1741</v>
      </c>
      <c r="E16" s="982"/>
      <c r="F16" s="982"/>
      <c r="G16" s="982"/>
      <c r="H16" s="983"/>
      <c r="I16" s="5"/>
      <c r="J16" s="5"/>
      <c r="K16" s="5"/>
      <c r="L16" s="5"/>
      <c r="M16" s="5"/>
      <c r="N16" s="5"/>
      <c r="O16" s="5"/>
    </row>
    <row r="17" spans="1:15" ht="15" thickBot="1" x14ac:dyDescent="0.4">
      <c r="B17" s="988"/>
      <c r="C17" s="89"/>
      <c r="D17" s="993" t="s">
        <v>637</v>
      </c>
      <c r="E17" s="994"/>
      <c r="F17" s="994"/>
      <c r="G17" s="994"/>
      <c r="H17" s="995"/>
      <c r="I17" s="5"/>
      <c r="J17" s="5"/>
      <c r="K17" s="5"/>
      <c r="L17" s="5"/>
      <c r="M17" s="5"/>
      <c r="N17" s="5"/>
      <c r="O17" s="5"/>
    </row>
    <row r="18" spans="1:15" ht="15" thickBot="1" x14ac:dyDescent="0.4">
      <c r="B18" s="988"/>
      <c r="C18" s="95" t="s">
        <v>585</v>
      </c>
      <c r="D18" s="523" t="s">
        <v>1742</v>
      </c>
      <c r="E18" s="523" t="s">
        <v>1743</v>
      </c>
      <c r="F18" s="523" t="s">
        <v>1744</v>
      </c>
      <c r="G18" s="523" t="s">
        <v>1745</v>
      </c>
      <c r="H18" s="111"/>
      <c r="I18" s="5"/>
      <c r="J18" s="5"/>
      <c r="K18" s="5"/>
      <c r="L18" s="5"/>
      <c r="M18" s="5"/>
      <c r="N18" s="5"/>
      <c r="O18" s="5"/>
    </row>
    <row r="19" spans="1:15" ht="28" customHeight="1" thickBot="1" x14ac:dyDescent="0.4">
      <c r="B19" s="988"/>
      <c r="C19" s="2" t="s">
        <v>765</v>
      </c>
      <c r="D19" s="40" t="s">
        <v>1746</v>
      </c>
      <c r="E19" s="551">
        <v>500</v>
      </c>
      <c r="F19" s="551">
        <v>12</v>
      </c>
      <c r="G19" s="551">
        <v>1150</v>
      </c>
      <c r="H19" s="112"/>
      <c r="I19" s="5"/>
      <c r="J19" s="5"/>
      <c r="K19" s="5"/>
      <c r="L19" s="5"/>
      <c r="M19" s="5"/>
      <c r="N19" s="5"/>
      <c r="O19" s="5"/>
    </row>
    <row r="20" spans="1:15" ht="24.5" thickBot="1" x14ac:dyDescent="0.4">
      <c r="B20" s="988"/>
      <c r="C20" s="2" t="s">
        <v>767</v>
      </c>
      <c r="D20" s="40" t="s">
        <v>1747</v>
      </c>
      <c r="E20" s="551">
        <v>500</v>
      </c>
      <c r="F20" s="551">
        <v>12</v>
      </c>
      <c r="G20" s="551">
        <v>1150</v>
      </c>
      <c r="H20" s="112"/>
      <c r="I20" s="5"/>
      <c r="J20" s="5"/>
      <c r="K20" s="5"/>
      <c r="L20" s="5"/>
      <c r="M20" s="5"/>
      <c r="N20" s="5"/>
      <c r="O20" s="5"/>
    </row>
    <row r="21" spans="1:15" ht="24.5" thickBot="1" x14ac:dyDescent="0.4">
      <c r="B21" s="988"/>
      <c r="C21" s="2" t="s">
        <v>769</v>
      </c>
      <c r="D21" s="40" t="s">
        <v>1748</v>
      </c>
      <c r="E21" s="143">
        <f>IFERROR(E19/E20,"N.A")</f>
        <v>1</v>
      </c>
      <c r="F21" s="143">
        <f>IFERROR(F19/F20,"N.A")</f>
        <v>1</v>
      </c>
      <c r="G21" s="143">
        <f>IFERROR(G19/G20,"N.A")</f>
        <v>1</v>
      </c>
      <c r="H21" s="113"/>
      <c r="I21" s="5"/>
      <c r="J21" s="5" t="s">
        <v>1454</v>
      </c>
      <c r="K21" s="5"/>
      <c r="L21" s="5"/>
      <c r="M21" s="5"/>
      <c r="N21" s="5"/>
      <c r="O21" s="5"/>
    </row>
    <row r="22" spans="1:15" x14ac:dyDescent="0.35">
      <c r="B22" s="988"/>
      <c r="C22" s="89"/>
      <c r="D22" s="978"/>
      <c r="E22" s="979"/>
      <c r="F22" s="979"/>
      <c r="G22" s="979"/>
      <c r="H22" s="980"/>
      <c r="I22" s="5"/>
      <c r="J22" s="5"/>
      <c r="K22" s="5"/>
      <c r="L22" s="5"/>
      <c r="M22" s="5"/>
      <c r="N22" s="5"/>
      <c r="O22" s="5"/>
    </row>
    <row r="23" spans="1:15" ht="24" customHeight="1" thickBot="1" x14ac:dyDescent="0.4">
      <c r="B23" s="988"/>
      <c r="C23" s="89"/>
      <c r="D23" s="981" t="s">
        <v>1749</v>
      </c>
      <c r="E23" s="982"/>
      <c r="F23" s="982"/>
      <c r="G23" s="982"/>
      <c r="H23" s="983"/>
      <c r="I23" s="5"/>
      <c r="J23" s="5"/>
      <c r="K23" s="5"/>
      <c r="L23" s="5"/>
      <c r="M23" s="5"/>
      <c r="N23" s="5"/>
      <c r="O23" s="5"/>
    </row>
    <row r="24" spans="1:15" ht="15" thickBot="1" x14ac:dyDescent="0.4">
      <c r="B24" s="988"/>
      <c r="C24" s="95" t="s">
        <v>585</v>
      </c>
      <c r="D24" s="523" t="s">
        <v>1742</v>
      </c>
      <c r="E24" s="523" t="s">
        <v>1750</v>
      </c>
      <c r="F24" s="523" t="s">
        <v>1751</v>
      </c>
      <c r="H24" s="21"/>
      <c r="I24" s="5"/>
      <c r="J24" s="5"/>
      <c r="K24" s="5"/>
      <c r="L24" s="5"/>
      <c r="M24" s="5"/>
      <c r="N24" s="5"/>
      <c r="O24" s="5"/>
    </row>
    <row r="25" spans="1:15" ht="19.5" customHeight="1" thickBot="1" x14ac:dyDescent="0.4">
      <c r="B25" s="988"/>
      <c r="C25" s="2" t="s">
        <v>765</v>
      </c>
      <c r="D25" s="40" t="s">
        <v>1752</v>
      </c>
      <c r="E25" s="551">
        <v>642</v>
      </c>
      <c r="F25" s="551">
        <v>75</v>
      </c>
      <c r="H25" s="21"/>
      <c r="I25" s="5"/>
      <c r="J25" s="5"/>
      <c r="K25" s="5"/>
      <c r="L25" s="5"/>
      <c r="M25" s="5"/>
      <c r="N25" s="5"/>
      <c r="O25" s="5"/>
    </row>
    <row r="26" spans="1:15" ht="24.5" thickBot="1" x14ac:dyDescent="0.4">
      <c r="B26" s="988"/>
      <c r="C26" s="2" t="s">
        <v>767</v>
      </c>
      <c r="D26" s="40" t="s">
        <v>1753</v>
      </c>
      <c r="E26" s="551">
        <v>642</v>
      </c>
      <c r="F26" s="551">
        <v>75</v>
      </c>
      <c r="H26" s="21"/>
      <c r="I26" s="5"/>
      <c r="J26" s="5"/>
      <c r="K26" s="5"/>
      <c r="L26" s="5"/>
      <c r="M26" s="5"/>
      <c r="N26" s="5"/>
      <c r="O26" s="5"/>
    </row>
    <row r="27" spans="1:15" ht="24.5" thickBot="1" x14ac:dyDescent="0.4">
      <c r="B27" s="988"/>
      <c r="C27" s="2" t="s">
        <v>769</v>
      </c>
      <c r="D27" s="40" t="s">
        <v>1754</v>
      </c>
      <c r="E27" s="143">
        <f>IFERROR(E25/E26,"N.A.")</f>
        <v>1</v>
      </c>
      <c r="F27" s="143">
        <f>IFERROR(F25/F26,"N.A.")</f>
        <v>1</v>
      </c>
      <c r="H27" s="21"/>
      <c r="I27" s="5"/>
      <c r="J27" s="5" t="s">
        <v>1454</v>
      </c>
      <c r="K27" s="5"/>
    </row>
    <row r="28" spans="1:15" ht="15" thickBot="1" x14ac:dyDescent="0.4">
      <c r="B28" s="989"/>
      <c r="C28" s="2"/>
      <c r="D28" s="122"/>
      <c r="E28" s="122"/>
      <c r="F28" s="122"/>
      <c r="G28" s="122"/>
      <c r="H28" s="23"/>
      <c r="I28" s="5"/>
      <c r="J28" s="5"/>
      <c r="K28" s="5"/>
    </row>
    <row r="29" spans="1:15" ht="15" thickBot="1" x14ac:dyDescent="0.4">
      <c r="A29" s="5"/>
      <c r="B29" s="5"/>
      <c r="C29" s="5"/>
      <c r="D29" s="5"/>
      <c r="E29" s="5"/>
      <c r="F29" s="5"/>
      <c r="G29" s="5"/>
      <c r="H29" s="5"/>
      <c r="I29" s="5"/>
      <c r="J29" s="5"/>
      <c r="K29" s="5"/>
    </row>
    <row r="30" spans="1:15" ht="25.75" customHeight="1" thickBot="1" x14ac:dyDescent="0.4">
      <c r="A30" s="5"/>
      <c r="B30" s="5"/>
      <c r="C30" s="5"/>
      <c r="D30" s="52" t="s">
        <v>1755</v>
      </c>
      <c r="E30" s="143">
        <f>AVERAGE(E21:G21,E27:F27)</f>
        <v>1</v>
      </c>
      <c r="F30" s="292"/>
      <c r="G30" s="292"/>
      <c r="H30" s="64"/>
      <c r="I30" s="5"/>
      <c r="J30" s="5"/>
      <c r="K30" s="5"/>
    </row>
    <row r="31" spans="1:15" x14ac:dyDescent="0.35">
      <c r="A31" s="5"/>
      <c r="B31" s="5"/>
      <c r="C31" s="5"/>
      <c r="D31" s="5"/>
      <c r="E31" s="5"/>
      <c r="F31" s="5"/>
      <c r="G31" s="5"/>
      <c r="H31" s="5"/>
      <c r="I31" s="5"/>
      <c r="J31" s="5"/>
      <c r="K31" s="5"/>
    </row>
    <row r="32" spans="1:15" ht="15" thickBot="1" x14ac:dyDescent="0.4">
      <c r="A32" s="5"/>
      <c r="B32" s="5"/>
      <c r="C32" s="5"/>
      <c r="D32" s="5"/>
      <c r="E32" s="5"/>
      <c r="F32" s="5"/>
      <c r="G32" s="5"/>
      <c r="H32" s="5"/>
      <c r="I32" s="5"/>
      <c r="J32" s="5"/>
      <c r="K32" s="5"/>
    </row>
    <row r="33" spans="2:11" ht="36" customHeight="1" thickBot="1" x14ac:dyDescent="0.4">
      <c r="B33" s="52" t="s">
        <v>671</v>
      </c>
      <c r="C33" s="221"/>
      <c r="D33" s="990" t="s">
        <v>1756</v>
      </c>
      <c r="E33" s="991"/>
      <c r="F33" s="991"/>
      <c r="G33" s="991"/>
      <c r="H33" s="992"/>
      <c r="I33" s="5"/>
      <c r="J33" s="5"/>
      <c r="K33" s="5"/>
    </row>
    <row r="34" spans="2:11" ht="48" customHeight="1" thickBot="1" x14ac:dyDescent="0.4">
      <c r="B34" s="47" t="s">
        <v>673</v>
      </c>
      <c r="C34" s="90"/>
      <c r="D34" s="990" t="s">
        <v>1757</v>
      </c>
      <c r="E34" s="991"/>
      <c r="F34" s="991"/>
      <c r="G34" s="991"/>
      <c r="H34" s="992"/>
      <c r="I34" s="5"/>
      <c r="J34" s="5"/>
      <c r="K34" s="5"/>
    </row>
    <row r="35" spans="2:11" ht="15" thickBot="1" x14ac:dyDescent="0.4">
      <c r="B35" s="1"/>
      <c r="C35" s="73"/>
      <c r="D35" s="5"/>
      <c r="E35" s="5"/>
      <c r="F35" s="5"/>
      <c r="G35" s="5"/>
      <c r="H35" s="5"/>
      <c r="I35" s="5"/>
      <c r="J35" s="5"/>
      <c r="K35" s="5"/>
    </row>
    <row r="36" spans="2:11" ht="24" customHeight="1" thickBot="1" x14ac:dyDescent="0.4">
      <c r="B36" s="996" t="s">
        <v>675</v>
      </c>
      <c r="C36" s="997"/>
      <c r="D36" s="997"/>
      <c r="E36" s="998"/>
      <c r="F36" s="5"/>
      <c r="G36" s="5"/>
      <c r="H36" s="5"/>
      <c r="I36" s="5"/>
      <c r="J36" s="5"/>
      <c r="K36" s="5"/>
    </row>
    <row r="37" spans="2:11" ht="60.5" thickBot="1" x14ac:dyDescent="0.4">
      <c r="B37" s="987">
        <v>1</v>
      </c>
      <c r="C37" s="91"/>
      <c r="D37" s="48" t="s">
        <v>676</v>
      </c>
      <c r="E37" s="556" t="s">
        <v>520</v>
      </c>
      <c r="F37" s="5"/>
      <c r="G37" s="5"/>
      <c r="H37" s="5"/>
      <c r="I37" s="5"/>
      <c r="J37" s="5"/>
      <c r="K37" s="5"/>
    </row>
    <row r="38" spans="2:11" ht="48.5" thickBot="1" x14ac:dyDescent="0.4">
      <c r="B38" s="988"/>
      <c r="C38" s="91"/>
      <c r="D38" s="40" t="s">
        <v>525</v>
      </c>
      <c r="E38" s="550" t="s">
        <v>1943</v>
      </c>
      <c r="F38" s="5"/>
      <c r="G38" s="5"/>
      <c r="H38" s="5"/>
      <c r="I38" s="5"/>
      <c r="J38" s="5"/>
      <c r="K38" s="5"/>
    </row>
    <row r="39" spans="2:11" ht="60.5" thickBot="1" x14ac:dyDescent="0.4">
      <c r="B39" s="988"/>
      <c r="C39" s="91"/>
      <c r="D39" s="40" t="s">
        <v>677</v>
      </c>
      <c r="E39" s="550" t="s">
        <v>2458</v>
      </c>
      <c r="F39" s="5"/>
      <c r="G39" s="5"/>
      <c r="H39" s="5"/>
      <c r="I39" s="5"/>
      <c r="J39" s="5"/>
      <c r="K39" s="5"/>
    </row>
    <row r="40" spans="2:11" ht="24.5" thickBot="1" x14ac:dyDescent="0.4">
      <c r="B40" s="988"/>
      <c r="C40" s="91"/>
      <c r="D40" s="40" t="s">
        <v>527</v>
      </c>
      <c r="E40" s="550" t="s">
        <v>2459</v>
      </c>
      <c r="F40" s="5"/>
      <c r="G40" s="5"/>
      <c r="H40" s="5"/>
      <c r="I40" s="5"/>
      <c r="J40" s="5"/>
      <c r="K40" s="5"/>
    </row>
    <row r="41" spans="2:11" ht="72.5" thickBot="1" x14ac:dyDescent="0.4">
      <c r="B41" s="988"/>
      <c r="C41" s="91"/>
      <c r="D41" s="40" t="s">
        <v>529</v>
      </c>
      <c r="E41" s="550" t="s">
        <v>2460</v>
      </c>
      <c r="F41" s="5"/>
      <c r="G41" s="5"/>
      <c r="H41" s="5"/>
      <c r="I41" s="5"/>
      <c r="J41" s="5"/>
      <c r="K41" s="5"/>
    </row>
    <row r="42" spans="2:11" ht="36.5" thickBot="1" x14ac:dyDescent="0.4">
      <c r="B42" s="988"/>
      <c r="C42" s="91"/>
      <c r="D42" s="40" t="s">
        <v>531</v>
      </c>
      <c r="E42" s="550" t="s">
        <v>2461</v>
      </c>
      <c r="F42" s="5"/>
      <c r="G42" s="5"/>
      <c r="H42" s="5"/>
      <c r="I42" s="5"/>
      <c r="J42" s="5"/>
      <c r="K42" s="5"/>
    </row>
    <row r="43" spans="2:11" ht="24.5" thickBot="1" x14ac:dyDescent="0.4">
      <c r="B43" s="989"/>
      <c r="C43" s="2"/>
      <c r="D43" s="40" t="s">
        <v>678</v>
      </c>
      <c r="E43" s="556" t="s">
        <v>1984</v>
      </c>
      <c r="F43" s="5"/>
      <c r="G43" s="5"/>
      <c r="H43" s="5"/>
      <c r="I43" s="5"/>
      <c r="J43" s="5"/>
      <c r="K43" s="5"/>
    </row>
    <row r="44" spans="2:11" ht="15" thickBot="1" x14ac:dyDescent="0.4">
      <c r="B44" s="1"/>
      <c r="C44" s="73"/>
      <c r="D44" s="5"/>
      <c r="E44" s="5"/>
      <c r="F44" s="5"/>
      <c r="G44" s="5"/>
      <c r="H44" s="5"/>
      <c r="I44" s="5"/>
      <c r="J44" s="5"/>
      <c r="K44" s="5"/>
    </row>
    <row r="45" spans="2:11" ht="15" thickBot="1" x14ac:dyDescent="0.4">
      <c r="B45" s="996" t="s">
        <v>679</v>
      </c>
      <c r="C45" s="997"/>
      <c r="D45" s="997"/>
      <c r="E45" s="998"/>
      <c r="F45" s="5"/>
      <c r="G45" s="5"/>
      <c r="H45" s="5"/>
      <c r="I45" s="5"/>
      <c r="J45" s="5"/>
      <c r="K45" s="5"/>
    </row>
    <row r="46" spans="2:11" ht="15" thickBot="1" x14ac:dyDescent="0.4">
      <c r="B46" s="987">
        <v>1</v>
      </c>
      <c r="C46" s="91"/>
      <c r="D46" s="48" t="s">
        <v>676</v>
      </c>
      <c r="E46" s="18" t="s">
        <v>680</v>
      </c>
      <c r="F46" s="5"/>
      <c r="G46" s="5"/>
      <c r="H46" s="5"/>
      <c r="I46" s="5"/>
      <c r="J46" s="5"/>
      <c r="K46" s="5"/>
    </row>
    <row r="47" spans="2:11" ht="15" thickBot="1" x14ac:dyDescent="0.4">
      <c r="B47" s="988"/>
      <c r="C47" s="91"/>
      <c r="D47" s="40" t="s">
        <v>525</v>
      </c>
      <c r="E47" s="18" t="s">
        <v>773</v>
      </c>
      <c r="F47" s="5"/>
      <c r="G47" s="5"/>
      <c r="H47" s="5"/>
      <c r="I47" s="5"/>
      <c r="J47" s="5"/>
      <c r="K47" s="5"/>
    </row>
    <row r="48" spans="2:11" ht="15" thickBot="1" x14ac:dyDescent="0.4">
      <c r="B48" s="988"/>
      <c r="C48" s="91"/>
      <c r="D48" s="40" t="s">
        <v>677</v>
      </c>
      <c r="E48" s="157"/>
      <c r="F48" s="5"/>
      <c r="G48" s="5"/>
      <c r="H48" s="5"/>
      <c r="I48" s="5"/>
      <c r="J48" s="5"/>
      <c r="K48" s="5"/>
    </row>
    <row r="49" spans="2:11" ht="15" thickBot="1" x14ac:dyDescent="0.4">
      <c r="B49" s="988"/>
      <c r="C49" s="91"/>
      <c r="D49" s="40" t="s">
        <v>527</v>
      </c>
      <c r="E49" s="157"/>
      <c r="F49" s="5"/>
      <c r="G49" s="5"/>
      <c r="H49" s="5"/>
      <c r="I49" s="5"/>
      <c r="J49" s="5"/>
      <c r="K49" s="5"/>
    </row>
    <row r="50" spans="2:11" ht="15" thickBot="1" x14ac:dyDescent="0.4">
      <c r="B50" s="988"/>
      <c r="C50" s="91"/>
      <c r="D50" s="40" t="s">
        <v>529</v>
      </c>
      <c r="E50" s="157"/>
      <c r="F50" s="5"/>
      <c r="G50" s="5"/>
      <c r="H50" s="5"/>
      <c r="I50" s="5"/>
      <c r="J50" s="5"/>
      <c r="K50" s="5"/>
    </row>
    <row r="51" spans="2:11" ht="15" thickBot="1" x14ac:dyDescent="0.4">
      <c r="B51" s="988"/>
      <c r="C51" s="91"/>
      <c r="D51" s="40" t="s">
        <v>531</v>
      </c>
      <c r="E51" s="157"/>
      <c r="F51" s="5"/>
      <c r="G51" s="5"/>
      <c r="H51" s="5"/>
      <c r="I51" s="5"/>
      <c r="J51" s="5"/>
      <c r="K51" s="5"/>
    </row>
    <row r="52" spans="2:11" ht="15" thickBot="1" x14ac:dyDescent="0.4">
      <c r="B52" s="989"/>
      <c r="C52" s="2"/>
      <c r="D52" s="40" t="s">
        <v>678</v>
      </c>
      <c r="E52" s="157"/>
      <c r="F52" s="5"/>
      <c r="G52" s="5"/>
      <c r="H52" s="5"/>
      <c r="I52" s="5"/>
      <c r="J52" s="5"/>
      <c r="K52" s="5"/>
    </row>
    <row r="53" spans="2:11" ht="15" thickBot="1" x14ac:dyDescent="0.4">
      <c r="B53" s="1"/>
      <c r="C53" s="73"/>
      <c r="D53" s="5"/>
      <c r="E53" s="5"/>
      <c r="F53" s="5"/>
      <c r="G53" s="5"/>
      <c r="H53" s="5"/>
      <c r="I53" s="5"/>
      <c r="J53" s="5"/>
      <c r="K53" s="5"/>
    </row>
    <row r="54" spans="2:11" ht="15" customHeight="1" thickBot="1" x14ac:dyDescent="0.4">
      <c r="B54" s="119" t="s">
        <v>682</v>
      </c>
      <c r="C54" s="120"/>
      <c r="D54" s="120"/>
      <c r="E54" s="121"/>
      <c r="G54" s="5"/>
      <c r="H54" s="5"/>
      <c r="I54" s="5"/>
      <c r="J54" s="5"/>
      <c r="K54" s="5"/>
    </row>
    <row r="55" spans="2:11" ht="24.5" thickBot="1" x14ac:dyDescent="0.4">
      <c r="B55" s="47" t="s">
        <v>683</v>
      </c>
      <c r="C55" s="40" t="s">
        <v>684</v>
      </c>
      <c r="D55" s="40" t="s">
        <v>685</v>
      </c>
      <c r="E55" s="40" t="s">
        <v>686</v>
      </c>
      <c r="F55" s="5"/>
      <c r="G55" s="5"/>
      <c r="H55" s="5"/>
      <c r="I55" s="5"/>
      <c r="J55" s="5"/>
    </row>
    <row r="56" spans="2:11" ht="60.5" thickBot="1" x14ac:dyDescent="0.4">
      <c r="B56" s="49">
        <v>42401</v>
      </c>
      <c r="C56" s="40">
        <v>0.01</v>
      </c>
      <c r="D56" s="50" t="s">
        <v>1758</v>
      </c>
      <c r="E56" s="40"/>
      <c r="F56" s="5"/>
      <c r="G56" s="5"/>
      <c r="H56" s="5"/>
      <c r="I56" s="5"/>
      <c r="J56" s="5"/>
    </row>
    <row r="57" spans="2:11" ht="15" thickBot="1" x14ac:dyDescent="0.4">
      <c r="B57" s="3"/>
      <c r="C57" s="92"/>
      <c r="D57" s="5"/>
      <c r="E57" s="5"/>
      <c r="F57" s="5"/>
      <c r="G57" s="5"/>
      <c r="H57" s="5"/>
      <c r="I57" s="5"/>
      <c r="J57" s="5"/>
      <c r="K57" s="5"/>
    </row>
    <row r="58" spans="2:11" ht="15" thickBot="1" x14ac:dyDescent="0.4">
      <c r="B58" s="126" t="s">
        <v>593</v>
      </c>
      <c r="C58" s="93"/>
      <c r="D58" s="5"/>
      <c r="E58" s="5"/>
      <c r="F58" s="5"/>
      <c r="G58" s="5"/>
      <c r="H58" s="5"/>
      <c r="I58" s="5"/>
      <c r="J58" s="5"/>
      <c r="K58" s="5"/>
    </row>
    <row r="59" spans="2:11" x14ac:dyDescent="0.35">
      <c r="B59" s="1118"/>
      <c r="C59" s="1119"/>
      <c r="D59" s="1119"/>
      <c r="E59" s="1120"/>
      <c r="F59" s="5"/>
      <c r="G59" s="5"/>
      <c r="H59" s="5"/>
      <c r="I59" s="5"/>
      <c r="J59" s="5"/>
      <c r="K59" s="5"/>
    </row>
    <row r="60" spans="2:11" ht="15" thickBot="1" x14ac:dyDescent="0.4">
      <c r="B60" s="1121"/>
      <c r="C60" s="1122"/>
      <c r="D60" s="1122"/>
      <c r="E60" s="1123"/>
      <c r="F60" s="5"/>
      <c r="G60" s="5"/>
      <c r="H60" s="5"/>
      <c r="I60" s="5"/>
      <c r="J60" s="5"/>
      <c r="K60" s="5"/>
    </row>
    <row r="61" spans="2:11" ht="15" thickBot="1" x14ac:dyDescent="0.4">
      <c r="B61" s="5"/>
      <c r="D61" s="5"/>
      <c r="E61" s="5"/>
      <c r="F61" s="5"/>
      <c r="G61" s="5"/>
      <c r="H61" s="5"/>
      <c r="I61" s="5"/>
      <c r="J61" s="5"/>
      <c r="K61" s="5"/>
    </row>
    <row r="62" spans="2:11" ht="24.5" thickBot="1" x14ac:dyDescent="0.4">
      <c r="B62" s="51" t="s">
        <v>688</v>
      </c>
      <c r="C62" s="94"/>
      <c r="D62" s="5"/>
      <c r="E62" s="5"/>
      <c r="F62" s="5"/>
      <c r="G62" s="5"/>
      <c r="H62" s="5"/>
      <c r="I62" s="5"/>
      <c r="J62" s="5"/>
      <c r="K62" s="5"/>
    </row>
    <row r="63" spans="2:11" ht="15" thickBot="1" x14ac:dyDescent="0.4">
      <c r="B63" s="1"/>
      <c r="C63" s="73"/>
      <c r="D63" s="5"/>
      <c r="E63" s="5"/>
      <c r="F63" s="5"/>
      <c r="G63" s="5"/>
      <c r="H63" s="5"/>
      <c r="I63" s="5"/>
      <c r="J63" s="5"/>
      <c r="K63" s="5"/>
    </row>
    <row r="64" spans="2:11" ht="48.5" thickBot="1" x14ac:dyDescent="0.4">
      <c r="B64" s="52" t="s">
        <v>689</v>
      </c>
      <c r="C64" s="95"/>
      <c r="D64" s="43" t="s">
        <v>1759</v>
      </c>
      <c r="E64" s="5"/>
      <c r="F64" s="5"/>
      <c r="G64" s="5"/>
      <c r="H64" s="5"/>
      <c r="I64" s="5"/>
      <c r="J64" s="5"/>
      <c r="K64" s="5"/>
    </row>
    <row r="65" spans="2:11" x14ac:dyDescent="0.35">
      <c r="B65" s="987" t="s">
        <v>691</v>
      </c>
      <c r="C65" s="91"/>
      <c r="D65" s="53" t="s">
        <v>692</v>
      </c>
      <c r="E65" s="5"/>
      <c r="F65" s="5"/>
      <c r="G65" s="5"/>
      <c r="H65" s="5"/>
      <c r="I65" s="5"/>
      <c r="J65" s="5"/>
      <c r="K65" s="5"/>
    </row>
    <row r="66" spans="2:11" ht="48" x14ac:dyDescent="0.35">
      <c r="B66" s="988"/>
      <c r="C66" s="91"/>
      <c r="D66" s="46" t="s">
        <v>1760</v>
      </c>
      <c r="E66" s="5"/>
      <c r="F66" s="5"/>
      <c r="G66" s="5"/>
      <c r="H66" s="5"/>
      <c r="I66" s="5"/>
      <c r="J66" s="5"/>
      <c r="K66" s="5"/>
    </row>
    <row r="67" spans="2:11" x14ac:dyDescent="0.35">
      <c r="B67" s="988"/>
      <c r="C67" s="91"/>
      <c r="D67" s="53" t="s">
        <v>777</v>
      </c>
      <c r="E67" s="5"/>
      <c r="F67" s="5"/>
      <c r="G67" s="5"/>
      <c r="H67" s="5"/>
      <c r="I67" s="5"/>
      <c r="J67" s="5"/>
      <c r="K67" s="5"/>
    </row>
    <row r="68" spans="2:11" x14ac:dyDescent="0.35">
      <c r="B68" s="988"/>
      <c r="C68" s="91"/>
      <c r="D68" s="46" t="s">
        <v>697</v>
      </c>
      <c r="E68" s="5"/>
      <c r="F68" s="5"/>
      <c r="G68" s="5"/>
      <c r="H68" s="5"/>
      <c r="I68" s="5"/>
      <c r="J68" s="5"/>
      <c r="K68" s="5"/>
    </row>
    <row r="69" spans="2:11" x14ac:dyDescent="0.35">
      <c r="B69" s="988"/>
      <c r="C69" s="91"/>
      <c r="D69" s="46" t="s">
        <v>1724</v>
      </c>
      <c r="E69" s="5"/>
      <c r="F69" s="5"/>
      <c r="G69" s="5"/>
      <c r="H69" s="5"/>
      <c r="I69" s="5"/>
      <c r="J69" s="5"/>
      <c r="K69" s="5"/>
    </row>
    <row r="70" spans="2:11" ht="48" x14ac:dyDescent="0.35">
      <c r="B70" s="988"/>
      <c r="C70" s="91"/>
      <c r="D70" s="46" t="s">
        <v>1725</v>
      </c>
      <c r="E70" s="5"/>
      <c r="F70" s="5"/>
      <c r="G70" s="5"/>
      <c r="H70" s="5"/>
      <c r="I70" s="5"/>
      <c r="J70" s="5"/>
      <c r="K70" s="5"/>
    </row>
    <row r="71" spans="2:11" ht="24" x14ac:dyDescent="0.35">
      <c r="B71" s="988"/>
      <c r="C71" s="91"/>
      <c r="D71" s="46" t="s">
        <v>1761</v>
      </c>
      <c r="E71" s="5"/>
      <c r="F71" s="5"/>
      <c r="G71" s="5"/>
      <c r="H71" s="5"/>
      <c r="I71" s="5"/>
      <c r="J71" s="5"/>
      <c r="K71" s="5"/>
    </row>
    <row r="72" spans="2:11" x14ac:dyDescent="0.35">
      <c r="B72" s="988"/>
      <c r="C72" s="91"/>
      <c r="D72" s="46" t="s">
        <v>1762</v>
      </c>
      <c r="E72" s="5"/>
      <c r="F72" s="5"/>
      <c r="G72" s="5"/>
      <c r="H72" s="5"/>
      <c r="I72" s="5"/>
      <c r="J72" s="5"/>
      <c r="K72" s="5"/>
    </row>
    <row r="73" spans="2:11" x14ac:dyDescent="0.35">
      <c r="B73" s="988"/>
      <c r="C73" s="91"/>
      <c r="D73" s="53" t="s">
        <v>1763</v>
      </c>
      <c r="E73" s="5"/>
      <c r="F73" s="5"/>
      <c r="G73" s="5"/>
      <c r="H73" s="5"/>
      <c r="I73" s="5"/>
      <c r="J73" s="5"/>
      <c r="K73" s="5"/>
    </row>
    <row r="74" spans="2:11" ht="60" x14ac:dyDescent="0.35">
      <c r="B74" s="988"/>
      <c r="C74" s="91"/>
      <c r="D74" s="46" t="s">
        <v>1764</v>
      </c>
      <c r="E74" s="5"/>
      <c r="F74" s="5"/>
      <c r="G74" s="5"/>
      <c r="H74" s="5"/>
      <c r="I74" s="5"/>
      <c r="J74" s="5"/>
      <c r="K74" s="5"/>
    </row>
    <row r="75" spans="2:11" x14ac:dyDescent="0.35">
      <c r="B75" s="988"/>
      <c r="C75" s="91"/>
      <c r="D75" s="55" t="s">
        <v>1726</v>
      </c>
      <c r="E75" s="5"/>
      <c r="F75" s="5"/>
      <c r="G75" s="5"/>
      <c r="H75" s="5"/>
      <c r="I75" s="5"/>
      <c r="J75" s="5"/>
      <c r="K75" s="5"/>
    </row>
    <row r="76" spans="2:11" ht="15" thickBot="1" x14ac:dyDescent="0.4">
      <c r="B76" s="989"/>
      <c r="C76" s="2"/>
      <c r="D76" s="56" t="s">
        <v>1727</v>
      </c>
      <c r="E76" s="5"/>
      <c r="F76" s="5"/>
      <c r="G76" s="5"/>
      <c r="H76" s="5"/>
      <c r="I76" s="5"/>
      <c r="J76" s="5"/>
      <c r="K76" s="5"/>
    </row>
    <row r="77" spans="2:11" ht="24.5" thickBot="1" x14ac:dyDescent="0.4">
      <c r="B77" s="47" t="s">
        <v>704</v>
      </c>
      <c r="C77" s="2"/>
      <c r="D77" s="40" t="s">
        <v>1765</v>
      </c>
      <c r="E77" s="5"/>
      <c r="F77" s="5"/>
      <c r="G77" s="5"/>
      <c r="H77" s="5"/>
      <c r="I77" s="5"/>
      <c r="J77" s="5"/>
      <c r="K77" s="5"/>
    </row>
    <row r="78" spans="2:11" ht="96" x14ac:dyDescent="0.35">
      <c r="B78" s="987" t="s">
        <v>705</v>
      </c>
      <c r="C78" s="91"/>
      <c r="D78" s="46" t="s">
        <v>1766</v>
      </c>
      <c r="E78" s="5"/>
      <c r="F78" s="5"/>
      <c r="G78" s="5"/>
      <c r="H78" s="5"/>
      <c r="I78" s="5"/>
      <c r="J78" s="5"/>
      <c r="K78" s="5"/>
    </row>
    <row r="79" spans="2:11" ht="168" x14ac:dyDescent="0.35">
      <c r="B79" s="988"/>
      <c r="C79" s="91"/>
      <c r="D79" s="46" t="s">
        <v>1767</v>
      </c>
      <c r="E79" s="5"/>
      <c r="F79" s="5"/>
      <c r="G79" s="5"/>
      <c r="H79" s="5"/>
      <c r="I79" s="5"/>
      <c r="J79" s="5"/>
      <c r="K79" s="5"/>
    </row>
    <row r="80" spans="2:11" ht="192" x14ac:dyDescent="0.35">
      <c r="B80" s="988"/>
      <c r="C80" s="91"/>
      <c r="D80" s="46" t="s">
        <v>1768</v>
      </c>
      <c r="E80" s="5"/>
      <c r="F80" s="5"/>
      <c r="G80" s="5"/>
      <c r="H80" s="5"/>
      <c r="I80" s="5"/>
      <c r="J80" s="5"/>
      <c r="K80" s="5"/>
    </row>
    <row r="81" spans="2:11" ht="72" x14ac:dyDescent="0.35">
      <c r="B81" s="988"/>
      <c r="C81" s="91"/>
      <c r="D81" s="46" t="s">
        <v>1769</v>
      </c>
      <c r="E81" s="5"/>
      <c r="F81" s="5"/>
      <c r="G81" s="5"/>
      <c r="H81" s="5"/>
      <c r="I81" s="5"/>
      <c r="J81" s="5"/>
      <c r="K81" s="5"/>
    </row>
    <row r="82" spans="2:11" ht="168" x14ac:dyDescent="0.35">
      <c r="B82" s="988"/>
      <c r="C82" s="91"/>
      <c r="D82" s="46" t="s">
        <v>1731</v>
      </c>
      <c r="E82" s="5"/>
      <c r="F82" s="5"/>
      <c r="G82" s="5"/>
      <c r="H82" s="5"/>
      <c r="I82" s="5"/>
      <c r="J82" s="5"/>
      <c r="K82" s="5"/>
    </row>
    <row r="83" spans="2:11" ht="156" x14ac:dyDescent="0.35">
      <c r="B83" s="988"/>
      <c r="C83" s="91"/>
      <c r="D83" s="46" t="s">
        <v>1770</v>
      </c>
      <c r="E83" s="5"/>
      <c r="F83" s="5"/>
      <c r="G83" s="5"/>
      <c r="H83" s="5"/>
      <c r="I83" s="5"/>
      <c r="J83" s="5"/>
      <c r="K83" s="5"/>
    </row>
    <row r="84" spans="2:11" ht="108.5" thickBot="1" x14ac:dyDescent="0.4">
      <c r="B84" s="989"/>
      <c r="C84" s="2"/>
      <c r="D84" s="40" t="s">
        <v>1771</v>
      </c>
      <c r="E84" s="5"/>
      <c r="F84" s="5"/>
      <c r="G84" s="5"/>
      <c r="H84" s="5"/>
      <c r="I84" s="5"/>
      <c r="J84" s="5"/>
      <c r="K84" s="5"/>
    </row>
    <row r="85" spans="2:11" ht="24" x14ac:dyDescent="0.35">
      <c r="B85" s="987" t="s">
        <v>722</v>
      </c>
      <c r="C85" s="91"/>
      <c r="D85" s="57" t="s">
        <v>1740</v>
      </c>
      <c r="E85" s="5"/>
      <c r="F85" s="5"/>
      <c r="G85" s="5"/>
      <c r="H85" s="5"/>
      <c r="I85" s="5"/>
      <c r="J85" s="5"/>
      <c r="K85" s="5"/>
    </row>
    <row r="86" spans="2:11" x14ac:dyDescent="0.35">
      <c r="B86" s="988"/>
      <c r="C86" s="91"/>
      <c r="D86" s="16"/>
      <c r="E86" s="5"/>
      <c r="F86" s="5"/>
      <c r="G86" s="5"/>
      <c r="H86" s="5"/>
      <c r="I86" s="5"/>
      <c r="J86" s="5"/>
      <c r="K86" s="5"/>
    </row>
    <row r="87" spans="2:11" x14ac:dyDescent="0.35">
      <c r="B87" s="988"/>
      <c r="C87" s="91"/>
      <c r="D87" s="46" t="s">
        <v>723</v>
      </c>
      <c r="E87" s="5"/>
      <c r="F87" s="5"/>
      <c r="G87" s="5"/>
      <c r="H87" s="5"/>
      <c r="I87" s="5"/>
      <c r="J87" s="5"/>
      <c r="K87" s="5"/>
    </row>
    <row r="88" spans="2:11" ht="25" x14ac:dyDescent="0.35">
      <c r="B88" s="988"/>
      <c r="C88" s="91"/>
      <c r="D88" s="46" t="s">
        <v>1772</v>
      </c>
      <c r="E88" s="5"/>
      <c r="F88" s="5"/>
      <c r="G88" s="5"/>
      <c r="H88" s="5"/>
      <c r="I88" s="5"/>
      <c r="J88" s="5"/>
      <c r="K88" s="5"/>
    </row>
    <row r="89" spans="2:11" ht="37" x14ac:dyDescent="0.35">
      <c r="B89" s="988"/>
      <c r="C89" s="91"/>
      <c r="D89" s="46" t="s">
        <v>1773</v>
      </c>
      <c r="E89" s="5"/>
      <c r="F89" s="5"/>
      <c r="G89" s="5"/>
      <c r="H89" s="5"/>
      <c r="I89" s="5"/>
      <c r="J89" s="5"/>
      <c r="K89" s="5"/>
    </row>
    <row r="90" spans="2:11" x14ac:dyDescent="0.35">
      <c r="B90" s="988"/>
      <c r="C90" s="91"/>
      <c r="D90" s="46" t="s">
        <v>1774</v>
      </c>
      <c r="E90" s="5"/>
      <c r="F90" s="5"/>
      <c r="G90" s="5"/>
      <c r="H90" s="5"/>
      <c r="I90" s="5"/>
      <c r="J90" s="5"/>
      <c r="K90" s="5"/>
    </row>
    <row r="91" spans="2:11" ht="37" x14ac:dyDescent="0.35">
      <c r="B91" s="988"/>
      <c r="C91" s="91"/>
      <c r="D91" s="46" t="s">
        <v>1775</v>
      </c>
      <c r="E91" s="5"/>
      <c r="F91" s="5"/>
      <c r="G91" s="5"/>
      <c r="H91" s="5"/>
      <c r="I91" s="5"/>
      <c r="J91" s="5"/>
      <c r="K91" s="5"/>
    </row>
    <row r="92" spans="2:11" ht="48" x14ac:dyDescent="0.35">
      <c r="B92" s="988"/>
      <c r="C92" s="91"/>
      <c r="D92" s="46" t="s">
        <v>1776</v>
      </c>
      <c r="E92" s="5"/>
      <c r="F92" s="5"/>
      <c r="G92" s="5"/>
      <c r="H92" s="5"/>
      <c r="I92" s="5"/>
      <c r="J92" s="5"/>
      <c r="K92" s="5"/>
    </row>
    <row r="93" spans="2:11" ht="36" x14ac:dyDescent="0.35">
      <c r="B93" s="988"/>
      <c r="C93" s="91"/>
      <c r="D93" s="46" t="s">
        <v>1777</v>
      </c>
      <c r="E93" s="5"/>
      <c r="F93" s="5"/>
      <c r="G93" s="5"/>
      <c r="H93" s="5"/>
      <c r="I93" s="5"/>
      <c r="J93" s="5"/>
      <c r="K93" s="5"/>
    </row>
    <row r="94" spans="2:11" ht="24" x14ac:dyDescent="0.35">
      <c r="B94" s="988"/>
      <c r="C94" s="91"/>
      <c r="D94" s="53" t="s">
        <v>1778</v>
      </c>
      <c r="E94" s="5"/>
      <c r="F94" s="5"/>
      <c r="G94" s="5"/>
      <c r="H94" s="5"/>
      <c r="I94" s="5"/>
      <c r="J94" s="5"/>
      <c r="K94" s="5"/>
    </row>
    <row r="95" spans="2:11" x14ac:dyDescent="0.35">
      <c r="B95" s="988"/>
      <c r="C95" s="91"/>
      <c r="D95" s="16"/>
      <c r="E95" s="5"/>
      <c r="F95" s="5"/>
      <c r="G95" s="5"/>
      <c r="H95" s="5"/>
      <c r="I95" s="5"/>
      <c r="J95" s="5"/>
      <c r="K95" s="5"/>
    </row>
    <row r="96" spans="2:11" x14ac:dyDescent="0.35">
      <c r="B96" s="988"/>
      <c r="C96" s="91"/>
      <c r="D96" s="46" t="s">
        <v>723</v>
      </c>
      <c r="E96" s="5"/>
      <c r="F96" s="5"/>
      <c r="G96" s="5"/>
      <c r="H96" s="5"/>
      <c r="I96" s="5"/>
      <c r="J96" s="5"/>
      <c r="K96" s="5"/>
    </row>
    <row r="97" spans="2:11" ht="37" x14ac:dyDescent="0.35">
      <c r="B97" s="988"/>
      <c r="C97" s="91"/>
      <c r="D97" s="46" t="s">
        <v>1779</v>
      </c>
      <c r="E97" s="5"/>
      <c r="F97" s="5"/>
      <c r="G97" s="5"/>
      <c r="H97" s="5"/>
      <c r="I97" s="5"/>
      <c r="J97" s="5"/>
      <c r="K97" s="5"/>
    </row>
    <row r="98" spans="2:11" ht="25" x14ac:dyDescent="0.35">
      <c r="B98" s="988"/>
      <c r="C98" s="91"/>
      <c r="D98" s="46" t="s">
        <v>1780</v>
      </c>
      <c r="E98" s="5"/>
      <c r="F98" s="5"/>
      <c r="G98" s="5"/>
      <c r="H98" s="5"/>
      <c r="I98" s="5"/>
      <c r="J98" s="5"/>
      <c r="K98" s="5"/>
    </row>
    <row r="99" spans="2:11" ht="25" x14ac:dyDescent="0.35">
      <c r="B99" s="988"/>
      <c r="C99" s="91"/>
      <c r="D99" s="46" t="s">
        <v>1781</v>
      </c>
      <c r="E99" s="5"/>
      <c r="F99" s="5"/>
      <c r="G99" s="5"/>
      <c r="H99" s="5"/>
      <c r="I99" s="5"/>
      <c r="J99" s="5"/>
      <c r="K99" s="5"/>
    </row>
    <row r="100" spans="2:11" x14ac:dyDescent="0.35">
      <c r="B100" s="988"/>
      <c r="C100" s="91"/>
      <c r="D100" s="58" t="s">
        <v>1782</v>
      </c>
      <c r="E100" s="5"/>
      <c r="F100" s="5"/>
      <c r="G100" s="5"/>
      <c r="H100" s="5"/>
      <c r="I100" s="5"/>
      <c r="J100" s="5"/>
      <c r="K100" s="5"/>
    </row>
    <row r="101" spans="2:11" ht="60" x14ac:dyDescent="0.35">
      <c r="B101" s="988"/>
      <c r="C101" s="91"/>
      <c r="D101" s="46" t="s">
        <v>1783</v>
      </c>
      <c r="E101" s="5"/>
      <c r="F101" s="5"/>
      <c r="G101" s="5"/>
      <c r="H101" s="5"/>
      <c r="I101" s="5"/>
      <c r="J101" s="5"/>
      <c r="K101" s="5"/>
    </row>
    <row r="102" spans="2:11" ht="36" x14ac:dyDescent="0.35">
      <c r="B102" s="988"/>
      <c r="C102" s="91"/>
      <c r="D102" s="53" t="s">
        <v>1749</v>
      </c>
      <c r="E102" s="5"/>
      <c r="F102" s="5"/>
      <c r="G102" s="5"/>
      <c r="H102" s="5"/>
      <c r="I102" s="5"/>
      <c r="J102" s="5"/>
      <c r="K102" s="5"/>
    </row>
    <row r="103" spans="2:11" x14ac:dyDescent="0.35">
      <c r="B103" s="988"/>
      <c r="C103" s="91"/>
      <c r="D103" s="16"/>
      <c r="E103" s="5"/>
      <c r="F103" s="5"/>
      <c r="G103" s="5"/>
      <c r="H103" s="5"/>
      <c r="I103" s="5"/>
      <c r="J103" s="5"/>
      <c r="K103" s="5"/>
    </row>
    <row r="104" spans="2:11" x14ac:dyDescent="0.35">
      <c r="B104" s="988"/>
      <c r="C104" s="91"/>
      <c r="D104" s="46" t="s">
        <v>723</v>
      </c>
      <c r="E104" s="5"/>
      <c r="F104" s="5"/>
      <c r="G104" s="5"/>
      <c r="H104" s="5"/>
      <c r="I104" s="5"/>
      <c r="J104" s="5"/>
      <c r="K104" s="5"/>
    </row>
    <row r="105" spans="2:11" ht="37" x14ac:dyDescent="0.35">
      <c r="B105" s="988"/>
      <c r="C105" s="91"/>
      <c r="D105" s="46" t="s">
        <v>1784</v>
      </c>
      <c r="E105" s="5"/>
      <c r="F105" s="5"/>
      <c r="G105" s="5"/>
      <c r="H105" s="5"/>
      <c r="I105" s="5"/>
      <c r="J105" s="5"/>
      <c r="K105" s="5"/>
    </row>
    <row r="106" spans="2:11" ht="49" x14ac:dyDescent="0.35">
      <c r="B106" s="988"/>
      <c r="C106" s="91"/>
      <c r="D106" s="46" t="s">
        <v>1785</v>
      </c>
      <c r="E106" s="5"/>
      <c r="F106" s="5"/>
      <c r="G106" s="5"/>
      <c r="H106" s="5"/>
      <c r="I106" s="5"/>
      <c r="J106" s="5"/>
      <c r="K106" s="5"/>
    </row>
    <row r="107" spans="2:11" ht="37" x14ac:dyDescent="0.35">
      <c r="B107" s="988"/>
      <c r="C107" s="91"/>
      <c r="D107" s="46" t="s">
        <v>1786</v>
      </c>
      <c r="E107" s="5"/>
      <c r="F107" s="5"/>
      <c r="G107" s="5"/>
      <c r="H107" s="5"/>
      <c r="I107" s="5"/>
      <c r="J107" s="5"/>
      <c r="K107" s="5"/>
    </row>
    <row r="108" spans="2:11" ht="15" thickBot="1" x14ac:dyDescent="0.4">
      <c r="B108" s="989"/>
      <c r="C108" s="2"/>
      <c r="D108" s="40" t="s">
        <v>1787</v>
      </c>
      <c r="E108" s="5"/>
      <c r="F108" s="5"/>
      <c r="G108" s="5"/>
      <c r="H108" s="5"/>
      <c r="I108" s="5"/>
      <c r="J108" s="5"/>
      <c r="K108" s="5"/>
    </row>
    <row r="109" spans="2:11" x14ac:dyDescent="0.35">
      <c r="B109" s="5"/>
      <c r="D109" s="5"/>
      <c r="E109" s="5"/>
      <c r="F109" s="5"/>
      <c r="G109" s="5"/>
      <c r="H109" s="5"/>
      <c r="I109" s="5"/>
      <c r="J109" s="5"/>
      <c r="K109" s="5"/>
    </row>
    <row r="110" spans="2:11" x14ac:dyDescent="0.35">
      <c r="B110" s="5"/>
      <c r="D110" s="5"/>
      <c r="E110" s="5"/>
      <c r="F110" s="5"/>
      <c r="G110" s="5"/>
      <c r="H110" s="5"/>
      <c r="I110" s="5"/>
      <c r="J110" s="5"/>
      <c r="K110" s="5"/>
    </row>
    <row r="111" spans="2:11" x14ac:dyDescent="0.35">
      <c r="B111" s="5"/>
      <c r="D111" s="5"/>
      <c r="E111" s="5"/>
      <c r="F111" s="5"/>
      <c r="G111" s="5"/>
      <c r="H111" s="5"/>
      <c r="I111" s="5"/>
      <c r="J111" s="5"/>
      <c r="K111" s="5"/>
    </row>
    <row r="112" spans="2:11" x14ac:dyDescent="0.35">
      <c r="B112" s="5"/>
      <c r="D112" s="5"/>
      <c r="E112" s="5"/>
      <c r="F112" s="5"/>
      <c r="G112" s="5"/>
      <c r="H112" s="5"/>
      <c r="I112" s="5"/>
      <c r="J112" s="5"/>
      <c r="K112" s="5"/>
    </row>
    <row r="113" spans="2:11" x14ac:dyDescent="0.35">
      <c r="B113" s="5"/>
      <c r="D113" s="5"/>
      <c r="E113" s="5"/>
      <c r="F113" s="5"/>
      <c r="G113" s="5"/>
      <c r="H113" s="5"/>
      <c r="I113" s="5"/>
      <c r="J113" s="5"/>
      <c r="K113" s="5"/>
    </row>
    <row r="114" spans="2:11" x14ac:dyDescent="0.35">
      <c r="B114" s="5"/>
      <c r="D114" s="5"/>
      <c r="E114" s="5"/>
      <c r="F114" s="5"/>
      <c r="G114" s="5"/>
      <c r="H114" s="5"/>
      <c r="I114" s="5"/>
      <c r="J114" s="5"/>
      <c r="K114" s="5"/>
    </row>
    <row r="115" spans="2:11" x14ac:dyDescent="0.35">
      <c r="B115" s="5"/>
      <c r="D115" s="5"/>
      <c r="E115" s="5"/>
      <c r="F115" s="5"/>
      <c r="G115" s="5"/>
      <c r="H115" s="5"/>
      <c r="I115" s="5"/>
      <c r="J115" s="5"/>
      <c r="K115" s="5"/>
    </row>
    <row r="116" spans="2:11" x14ac:dyDescent="0.35">
      <c r="B116" s="5"/>
      <c r="D116" s="5"/>
      <c r="E116" s="5"/>
      <c r="F116" s="5"/>
      <c r="G116" s="5"/>
      <c r="H116" s="5"/>
      <c r="I116" s="5"/>
      <c r="J116" s="5"/>
      <c r="K116" s="5"/>
    </row>
    <row r="117" spans="2:11" x14ac:dyDescent="0.35">
      <c r="B117" s="5"/>
      <c r="D117" s="5"/>
      <c r="E117" s="5"/>
      <c r="F117" s="5"/>
      <c r="G117" s="5"/>
      <c r="H117" s="5"/>
      <c r="I117" s="5"/>
      <c r="J117" s="5"/>
      <c r="K117" s="5"/>
    </row>
    <row r="118" spans="2:11" x14ac:dyDescent="0.35">
      <c r="B118" s="5"/>
      <c r="D118" s="5"/>
      <c r="E118" s="5"/>
      <c r="F118" s="5"/>
      <c r="G118" s="5"/>
      <c r="H118" s="5"/>
      <c r="I118" s="5"/>
      <c r="J118" s="5"/>
      <c r="K118" s="5"/>
    </row>
    <row r="119" spans="2:11" x14ac:dyDescent="0.35">
      <c r="B119" s="5"/>
      <c r="D119" s="5"/>
      <c r="E119" s="5"/>
      <c r="F119" s="5"/>
      <c r="G119" s="5"/>
      <c r="H119" s="5"/>
      <c r="I119" s="5"/>
      <c r="J119" s="5"/>
      <c r="K119" s="5"/>
    </row>
    <row r="120" spans="2:11" x14ac:dyDescent="0.35">
      <c r="B120" s="5"/>
      <c r="D120" s="5"/>
      <c r="E120" s="5"/>
      <c r="F120" s="5"/>
      <c r="G120" s="5"/>
      <c r="H120" s="5"/>
      <c r="I120" s="5"/>
      <c r="J120" s="5"/>
      <c r="K120" s="5"/>
    </row>
    <row r="121" spans="2:11" x14ac:dyDescent="0.35">
      <c r="B121" s="5"/>
      <c r="D121" s="5"/>
      <c r="E121" s="5"/>
      <c r="F121" s="5"/>
      <c r="G121" s="5"/>
      <c r="H121" s="5"/>
      <c r="I121" s="5"/>
      <c r="J121" s="5"/>
      <c r="K121" s="5"/>
    </row>
    <row r="122" spans="2:11" x14ac:dyDescent="0.35">
      <c r="B122" s="5"/>
      <c r="D122" s="5"/>
      <c r="E122" s="5"/>
      <c r="F122" s="5"/>
      <c r="G122" s="5"/>
      <c r="H122" s="5"/>
      <c r="I122" s="5"/>
      <c r="J122" s="5"/>
      <c r="K122" s="5"/>
    </row>
    <row r="123" spans="2:11" x14ac:dyDescent="0.35">
      <c r="B123" s="5"/>
      <c r="D123" s="5"/>
      <c r="E123" s="5"/>
      <c r="F123" s="5"/>
      <c r="G123" s="5"/>
      <c r="H123" s="5"/>
      <c r="I123" s="5"/>
      <c r="J123" s="5"/>
      <c r="K123" s="5"/>
    </row>
    <row r="124" spans="2:11" x14ac:dyDescent="0.35">
      <c r="B124" s="5"/>
      <c r="D124" s="5"/>
      <c r="E124" s="5"/>
      <c r="F124" s="5"/>
      <c r="G124" s="5"/>
      <c r="H124" s="5"/>
      <c r="I124" s="5"/>
      <c r="J124" s="5"/>
      <c r="K124" s="5"/>
    </row>
    <row r="125" spans="2:11" x14ac:dyDescent="0.35">
      <c r="B125" s="5"/>
      <c r="D125" s="5"/>
      <c r="E125" s="5"/>
      <c r="F125" s="5"/>
      <c r="G125" s="5"/>
      <c r="H125" s="5"/>
      <c r="I125" s="5"/>
      <c r="J125" s="5"/>
      <c r="K125" s="5"/>
    </row>
    <row r="126" spans="2:11" x14ac:dyDescent="0.35">
      <c r="B126" s="5"/>
      <c r="D126" s="5"/>
      <c r="E126" s="5"/>
      <c r="F126" s="5"/>
      <c r="G126" s="5"/>
      <c r="H126" s="5"/>
      <c r="I126" s="5"/>
      <c r="J126" s="5"/>
      <c r="K126" s="5"/>
    </row>
    <row r="127" spans="2:11" x14ac:dyDescent="0.35">
      <c r="B127" s="5"/>
      <c r="D127" s="5"/>
      <c r="E127" s="5"/>
      <c r="F127" s="5"/>
      <c r="G127" s="5"/>
      <c r="H127" s="5"/>
      <c r="I127" s="5"/>
      <c r="J127" s="5"/>
      <c r="K127" s="5"/>
    </row>
    <row r="128" spans="2:11" x14ac:dyDescent="0.35">
      <c r="B128" s="5"/>
      <c r="D128" s="5"/>
      <c r="E128" s="5"/>
      <c r="F128" s="5"/>
      <c r="G128" s="5"/>
      <c r="H128" s="5"/>
      <c r="I128" s="5"/>
      <c r="J128" s="5"/>
      <c r="K128" s="5"/>
    </row>
    <row r="129" spans="2:11" x14ac:dyDescent="0.35">
      <c r="B129" s="5"/>
      <c r="D129" s="5"/>
      <c r="E129" s="5"/>
      <c r="F129" s="5"/>
      <c r="G129" s="5"/>
      <c r="H129" s="5"/>
      <c r="I129" s="5"/>
      <c r="J129" s="5"/>
      <c r="K129" s="5"/>
    </row>
    <row r="130" spans="2:11" x14ac:dyDescent="0.35">
      <c r="B130" s="5"/>
      <c r="D130" s="5"/>
      <c r="E130" s="5"/>
      <c r="F130" s="5"/>
      <c r="G130" s="5"/>
      <c r="H130" s="5"/>
      <c r="I130" s="5"/>
      <c r="J130" s="5"/>
      <c r="K130" s="5"/>
    </row>
    <row r="131" spans="2:11" x14ac:dyDescent="0.35">
      <c r="B131" s="5"/>
      <c r="D131" s="5"/>
      <c r="E131" s="5"/>
      <c r="F131" s="5"/>
      <c r="G131" s="5"/>
      <c r="H131" s="5"/>
      <c r="I131" s="5"/>
      <c r="J131" s="5"/>
      <c r="K131" s="5"/>
    </row>
    <row r="132" spans="2:11" x14ac:dyDescent="0.35">
      <c r="B132" s="5"/>
      <c r="D132" s="5"/>
      <c r="E132" s="5"/>
      <c r="F132" s="5"/>
      <c r="G132" s="5"/>
      <c r="H132" s="5"/>
      <c r="I132" s="5"/>
      <c r="J132" s="5"/>
      <c r="K132" s="5"/>
    </row>
    <row r="133" spans="2:11" x14ac:dyDescent="0.35">
      <c r="B133" s="5"/>
      <c r="D133" s="5"/>
      <c r="E133" s="5"/>
      <c r="F133" s="5"/>
      <c r="G133" s="5"/>
      <c r="H133" s="5"/>
      <c r="I133" s="5"/>
      <c r="J133" s="5"/>
      <c r="K133" s="5"/>
    </row>
    <row r="134" spans="2:11" x14ac:dyDescent="0.35">
      <c r="B134" s="5"/>
      <c r="D134" s="5"/>
      <c r="E134" s="5"/>
      <c r="F134" s="5"/>
      <c r="G134" s="5"/>
      <c r="H134" s="5"/>
      <c r="I134" s="5"/>
      <c r="J134" s="5"/>
      <c r="K134" s="5"/>
    </row>
    <row r="135" spans="2:11" x14ac:dyDescent="0.35">
      <c r="B135" s="5"/>
      <c r="D135" s="5"/>
      <c r="E135" s="5"/>
      <c r="F135" s="5"/>
      <c r="G135" s="5"/>
      <c r="H135" s="5"/>
      <c r="I135" s="5"/>
      <c r="J135" s="5"/>
      <c r="K135" s="5"/>
    </row>
    <row r="136" spans="2:11" x14ac:dyDescent="0.35">
      <c r="B136" s="5"/>
      <c r="D136" s="5"/>
      <c r="E136" s="5"/>
      <c r="F136" s="5"/>
      <c r="G136" s="5"/>
      <c r="H136" s="5"/>
      <c r="I136" s="5"/>
      <c r="J136" s="5"/>
      <c r="K136" s="5"/>
    </row>
    <row r="137" spans="2:11" x14ac:dyDescent="0.35">
      <c r="B137" s="5"/>
      <c r="D137" s="5"/>
      <c r="E137" s="5"/>
      <c r="F137" s="5"/>
      <c r="G137" s="5"/>
      <c r="H137" s="5"/>
      <c r="I137" s="5"/>
      <c r="J137" s="5"/>
      <c r="K137" s="5"/>
    </row>
    <row r="138" spans="2:11" x14ac:dyDescent="0.35">
      <c r="B138" s="5"/>
      <c r="D138" s="5"/>
      <c r="E138" s="5"/>
      <c r="F138" s="5"/>
      <c r="G138" s="5"/>
      <c r="H138" s="5"/>
      <c r="I138" s="5"/>
      <c r="J138" s="5"/>
      <c r="K138" s="5"/>
    </row>
    <row r="139" spans="2:11" x14ac:dyDescent="0.35">
      <c r="B139" s="5"/>
      <c r="D139" s="5"/>
      <c r="E139" s="5"/>
      <c r="F139" s="5"/>
      <c r="G139" s="5"/>
      <c r="H139" s="5"/>
      <c r="I139" s="5"/>
      <c r="J139" s="5"/>
      <c r="K139" s="5"/>
    </row>
    <row r="140" spans="2:11" x14ac:dyDescent="0.35">
      <c r="B140" s="5"/>
      <c r="D140" s="5"/>
      <c r="E140" s="5"/>
      <c r="F140" s="5"/>
      <c r="G140" s="5"/>
      <c r="H140" s="5"/>
      <c r="I140" s="5"/>
      <c r="J140" s="5"/>
      <c r="K140" s="5"/>
    </row>
    <row r="141" spans="2:11" x14ac:dyDescent="0.35">
      <c r="B141" s="5"/>
      <c r="D141" s="5"/>
      <c r="E141" s="5"/>
      <c r="F141" s="5"/>
      <c r="G141" s="5"/>
      <c r="H141" s="5"/>
      <c r="I141" s="5"/>
      <c r="J141" s="5"/>
      <c r="K141" s="5"/>
    </row>
    <row r="142" spans="2:11" x14ac:dyDescent="0.35">
      <c r="B142" s="5"/>
      <c r="D142" s="5"/>
      <c r="E142" s="5"/>
      <c r="F142" s="5"/>
      <c r="G142" s="5"/>
      <c r="H142" s="5"/>
      <c r="I142" s="5"/>
      <c r="J142" s="5"/>
      <c r="K142" s="5"/>
    </row>
    <row r="143" spans="2:11" x14ac:dyDescent="0.35">
      <c r="B143" s="5"/>
      <c r="D143" s="5"/>
      <c r="E143" s="5"/>
      <c r="F143" s="5"/>
      <c r="G143" s="5"/>
      <c r="H143" s="5"/>
      <c r="I143" s="5"/>
      <c r="J143" s="5"/>
      <c r="K143" s="5"/>
    </row>
    <row r="144" spans="2:11" x14ac:dyDescent="0.35">
      <c r="B144" s="5"/>
      <c r="D144" s="5"/>
      <c r="E144" s="5"/>
      <c r="F144" s="5"/>
      <c r="G144" s="5"/>
      <c r="H144" s="5"/>
      <c r="I144" s="5"/>
      <c r="J144" s="5"/>
      <c r="K144" s="5"/>
    </row>
    <row r="145" spans="2:11" x14ac:dyDescent="0.35">
      <c r="B145" s="5"/>
      <c r="D145" s="5"/>
      <c r="E145" s="5"/>
      <c r="F145" s="5"/>
      <c r="G145" s="5"/>
      <c r="H145" s="5"/>
      <c r="I145" s="5"/>
      <c r="J145" s="5"/>
      <c r="K145" s="5"/>
    </row>
    <row r="146" spans="2:11" x14ac:dyDescent="0.35">
      <c r="B146" s="5"/>
      <c r="D146" s="5"/>
      <c r="E146" s="5"/>
      <c r="F146" s="5"/>
      <c r="G146" s="5"/>
      <c r="H146" s="5"/>
      <c r="I146" s="5"/>
      <c r="J146" s="5"/>
      <c r="K146" s="5"/>
    </row>
    <row r="147" spans="2:11" x14ac:dyDescent="0.35">
      <c r="B147" s="5"/>
      <c r="D147" s="5"/>
      <c r="E147" s="5"/>
      <c r="F147" s="5"/>
      <c r="G147" s="5"/>
      <c r="H147" s="5"/>
      <c r="I147" s="5"/>
      <c r="J147" s="5"/>
      <c r="K147" s="5"/>
    </row>
    <row r="148" spans="2:11" x14ac:dyDescent="0.35">
      <c r="B148" s="5"/>
      <c r="D148" s="5"/>
      <c r="E148" s="5"/>
      <c r="F148" s="5"/>
      <c r="G148" s="5"/>
      <c r="H148" s="5"/>
      <c r="I148" s="5"/>
      <c r="J148" s="5"/>
      <c r="K148" s="5"/>
    </row>
    <row r="149" spans="2:11" x14ac:dyDescent="0.35">
      <c r="B149" s="5"/>
      <c r="D149" s="5"/>
      <c r="E149" s="5"/>
      <c r="F149" s="5"/>
      <c r="G149" s="5"/>
      <c r="H149" s="5"/>
      <c r="I149" s="5"/>
      <c r="J149" s="5"/>
      <c r="K149" s="5"/>
    </row>
    <row r="150" spans="2:11" x14ac:dyDescent="0.35">
      <c r="B150" s="5"/>
      <c r="D150" s="5"/>
      <c r="E150" s="5"/>
      <c r="F150" s="5"/>
      <c r="G150" s="5"/>
      <c r="H150" s="5"/>
      <c r="I150" s="5"/>
      <c r="J150" s="5"/>
      <c r="K150" s="5"/>
    </row>
    <row r="151" spans="2:11" x14ac:dyDescent="0.35">
      <c r="B151" s="5"/>
      <c r="D151" s="5"/>
      <c r="E151" s="5"/>
      <c r="F151" s="5"/>
      <c r="G151" s="5"/>
      <c r="H151" s="5"/>
      <c r="I151" s="5"/>
      <c r="J151" s="5"/>
      <c r="K151" s="5"/>
    </row>
    <row r="152" spans="2:11" x14ac:dyDescent="0.35">
      <c r="B152" s="5"/>
      <c r="D152" s="5"/>
      <c r="E152" s="5"/>
      <c r="F152" s="5"/>
      <c r="G152" s="5"/>
      <c r="H152" s="5"/>
      <c r="I152" s="5"/>
      <c r="J152" s="5"/>
      <c r="K152" s="5"/>
    </row>
    <row r="153" spans="2:11" x14ac:dyDescent="0.35">
      <c r="B153" s="5"/>
      <c r="D153" s="5"/>
      <c r="E153" s="5"/>
      <c r="F153" s="5"/>
      <c r="G153" s="5"/>
      <c r="H153" s="5"/>
      <c r="I153" s="5"/>
      <c r="J153" s="5"/>
      <c r="K153" s="5"/>
    </row>
    <row r="154" spans="2:11" x14ac:dyDescent="0.35">
      <c r="B154" s="5"/>
      <c r="D154" s="5"/>
      <c r="E154" s="5"/>
      <c r="F154" s="5"/>
      <c r="G154" s="5"/>
      <c r="H154" s="5"/>
      <c r="I154" s="5"/>
      <c r="J154" s="5"/>
      <c r="K154" s="5"/>
    </row>
    <row r="155" spans="2:11" x14ac:dyDescent="0.35">
      <c r="B155" s="5"/>
      <c r="D155" s="5"/>
      <c r="E155" s="5"/>
      <c r="F155" s="5"/>
      <c r="G155" s="5"/>
      <c r="H155" s="5"/>
      <c r="I155" s="5"/>
      <c r="J155" s="5"/>
      <c r="K155" s="5"/>
    </row>
    <row r="156" spans="2:11" x14ac:dyDescent="0.35">
      <c r="B156" s="5"/>
      <c r="D156" s="5"/>
      <c r="E156" s="5"/>
      <c r="F156" s="5"/>
      <c r="G156" s="5"/>
      <c r="H156" s="5"/>
      <c r="I156" s="5"/>
      <c r="J156" s="5"/>
      <c r="K156" s="5"/>
    </row>
    <row r="157" spans="2:11" x14ac:dyDescent="0.35">
      <c r="B157" s="5"/>
      <c r="D157" s="5"/>
      <c r="E157" s="5"/>
      <c r="F157" s="5"/>
      <c r="G157" s="5"/>
      <c r="H157" s="5"/>
      <c r="I157" s="5"/>
      <c r="J157" s="5"/>
      <c r="K157" s="5"/>
    </row>
    <row r="158" spans="2:11" x14ac:dyDescent="0.35">
      <c r="B158" s="5"/>
      <c r="D158" s="5"/>
      <c r="E158" s="5"/>
      <c r="F158" s="5"/>
      <c r="G158" s="5"/>
      <c r="H158" s="5"/>
      <c r="I158" s="5"/>
      <c r="J158" s="5"/>
      <c r="K158" s="5"/>
    </row>
    <row r="159" spans="2:11" x14ac:dyDescent="0.35">
      <c r="B159" s="5"/>
      <c r="D159" s="5"/>
      <c r="E159" s="5"/>
      <c r="F159" s="5"/>
      <c r="G159" s="5"/>
      <c r="H159" s="5"/>
      <c r="I159" s="5"/>
      <c r="J159" s="5"/>
      <c r="K159" s="5"/>
    </row>
    <row r="160" spans="2:11" x14ac:dyDescent="0.35">
      <c r="B160" s="5"/>
      <c r="D160" s="5"/>
      <c r="E160" s="5"/>
      <c r="F160" s="5"/>
      <c r="G160" s="5"/>
      <c r="H160" s="5"/>
      <c r="I160" s="5"/>
      <c r="J160" s="5"/>
      <c r="K160" s="5"/>
    </row>
    <row r="161" spans="2:11" x14ac:dyDescent="0.35">
      <c r="B161" s="5"/>
      <c r="D161" s="5"/>
      <c r="E161" s="5"/>
      <c r="F161" s="5"/>
      <c r="G161" s="5"/>
      <c r="H161" s="5"/>
      <c r="I161" s="5"/>
      <c r="J161" s="5"/>
      <c r="K161" s="5"/>
    </row>
    <row r="162" spans="2:11" x14ac:dyDescent="0.35">
      <c r="B162" s="5"/>
      <c r="D162" s="5"/>
      <c r="E162" s="5"/>
      <c r="F162" s="5"/>
      <c r="G162" s="5"/>
      <c r="H162" s="5"/>
      <c r="I162" s="5"/>
      <c r="J162" s="5"/>
      <c r="K162" s="5"/>
    </row>
    <row r="163" spans="2:11" x14ac:dyDescent="0.35">
      <c r="B163" s="5"/>
      <c r="D163" s="5"/>
      <c r="E163" s="5"/>
      <c r="F163" s="5"/>
      <c r="G163" s="5"/>
      <c r="H163" s="5"/>
      <c r="I163" s="5"/>
      <c r="J163" s="5"/>
      <c r="K163" s="5"/>
    </row>
    <row r="164" spans="2:11" x14ac:dyDescent="0.35">
      <c r="B164" s="5"/>
      <c r="D164" s="5"/>
      <c r="E164" s="5"/>
      <c r="F164" s="5"/>
      <c r="G164" s="5"/>
      <c r="H164" s="5"/>
      <c r="I164" s="5"/>
      <c r="J164" s="5"/>
      <c r="K164" s="5"/>
    </row>
    <row r="165" spans="2:11" x14ac:dyDescent="0.35">
      <c r="B165" s="5"/>
      <c r="D165" s="5"/>
      <c r="E165" s="5"/>
      <c r="F165" s="5"/>
      <c r="G165" s="5"/>
      <c r="H165" s="5"/>
      <c r="I165" s="5"/>
      <c r="J165" s="5"/>
      <c r="K165" s="5"/>
    </row>
    <row r="166" spans="2:11" x14ac:dyDescent="0.35">
      <c r="B166" s="5"/>
      <c r="D166" s="5"/>
      <c r="E166" s="5"/>
      <c r="F166" s="5"/>
      <c r="G166" s="5"/>
      <c r="H166" s="5"/>
      <c r="I166" s="5"/>
      <c r="J166" s="5"/>
      <c r="K166" s="5"/>
    </row>
    <row r="167" spans="2:11" x14ac:dyDescent="0.35">
      <c r="B167" s="5"/>
      <c r="D167" s="5"/>
      <c r="E167" s="5"/>
      <c r="F167" s="5"/>
      <c r="G167" s="5"/>
      <c r="H167" s="5"/>
      <c r="I167" s="5"/>
      <c r="J167" s="5"/>
      <c r="K167" s="5"/>
    </row>
    <row r="168" spans="2:11" x14ac:dyDescent="0.35">
      <c r="B168" s="5"/>
      <c r="D168" s="5"/>
      <c r="E168" s="5"/>
      <c r="F168" s="5"/>
      <c r="G168" s="5"/>
      <c r="H168" s="5"/>
      <c r="I168" s="5"/>
      <c r="J168" s="5"/>
      <c r="K168" s="5"/>
    </row>
    <row r="169" spans="2:11" x14ac:dyDescent="0.35">
      <c r="B169" s="5"/>
      <c r="D169" s="5"/>
      <c r="E169" s="5"/>
      <c r="F169" s="5"/>
      <c r="G169" s="5"/>
      <c r="H169" s="5"/>
      <c r="I169" s="5"/>
      <c r="J169" s="5"/>
      <c r="K169" s="5"/>
    </row>
    <row r="170" spans="2:11" x14ac:dyDescent="0.35">
      <c r="B170" s="5"/>
      <c r="D170" s="5"/>
      <c r="E170" s="5"/>
      <c r="F170" s="5"/>
      <c r="G170" s="5"/>
      <c r="H170" s="5"/>
      <c r="I170" s="5"/>
      <c r="J170" s="5"/>
      <c r="K170" s="5"/>
    </row>
    <row r="171" spans="2:11" x14ac:dyDescent="0.35">
      <c r="B171" s="5"/>
      <c r="D171" s="5"/>
      <c r="E171" s="5"/>
      <c r="F171" s="5"/>
      <c r="G171" s="5"/>
      <c r="H171" s="5"/>
      <c r="I171" s="5"/>
      <c r="J171" s="5"/>
      <c r="K171" s="5"/>
    </row>
    <row r="172" spans="2:11" x14ac:dyDescent="0.35">
      <c r="B172" s="5"/>
      <c r="D172" s="5"/>
      <c r="E172" s="5"/>
      <c r="F172" s="5"/>
      <c r="G172" s="5"/>
      <c r="H172" s="5"/>
      <c r="I172" s="5"/>
      <c r="J172" s="5"/>
      <c r="K172" s="5"/>
    </row>
    <row r="173" spans="2:11" x14ac:dyDescent="0.35">
      <c r="B173" s="5"/>
      <c r="D173" s="5"/>
      <c r="E173" s="5"/>
      <c r="F173" s="5"/>
      <c r="G173" s="5"/>
      <c r="H173" s="5"/>
      <c r="I173" s="5"/>
      <c r="J173" s="5"/>
      <c r="K173" s="5"/>
    </row>
    <row r="174" spans="2:11" x14ac:dyDescent="0.35">
      <c r="B174" s="5"/>
      <c r="D174" s="5"/>
      <c r="E174" s="5"/>
      <c r="F174" s="5"/>
      <c r="G174" s="5"/>
      <c r="H174" s="5"/>
      <c r="I174" s="5"/>
      <c r="J174" s="5"/>
      <c r="K174" s="5"/>
    </row>
    <row r="175" spans="2:11" x14ac:dyDescent="0.35">
      <c r="B175" s="5"/>
      <c r="D175" s="5"/>
      <c r="E175" s="5"/>
      <c r="F175" s="5"/>
      <c r="G175" s="5"/>
      <c r="H175" s="5"/>
      <c r="I175" s="5"/>
      <c r="J175" s="5"/>
      <c r="K175" s="5"/>
    </row>
    <row r="176" spans="2:11" x14ac:dyDescent="0.35">
      <c r="B176" s="5"/>
      <c r="D176" s="5"/>
      <c r="E176" s="5"/>
      <c r="F176" s="5"/>
      <c r="G176" s="5"/>
      <c r="H176" s="5"/>
      <c r="I176" s="5"/>
      <c r="J176" s="5"/>
      <c r="K176" s="5"/>
    </row>
    <row r="177" spans="2:11" x14ac:dyDescent="0.35">
      <c r="B177" s="5"/>
      <c r="D177" s="5"/>
      <c r="E177" s="5"/>
      <c r="F177" s="5"/>
      <c r="G177" s="5"/>
      <c r="H177" s="5"/>
      <c r="I177" s="5"/>
      <c r="J177" s="5"/>
      <c r="K177" s="5"/>
    </row>
    <row r="178" spans="2:11" x14ac:dyDescent="0.35">
      <c r="B178" s="5"/>
      <c r="D178" s="5"/>
      <c r="E178" s="5"/>
      <c r="F178" s="5"/>
      <c r="G178" s="5"/>
      <c r="H178" s="5"/>
      <c r="I178" s="5"/>
      <c r="J178" s="5"/>
      <c r="K178" s="5"/>
    </row>
    <row r="179" spans="2:11" x14ac:dyDescent="0.35">
      <c r="B179" s="5"/>
      <c r="D179" s="5"/>
      <c r="E179" s="5"/>
      <c r="F179" s="5"/>
      <c r="G179" s="5"/>
      <c r="H179" s="5"/>
      <c r="I179" s="5"/>
      <c r="J179" s="5"/>
      <c r="K179" s="5"/>
    </row>
    <row r="180" spans="2:11" x14ac:dyDescent="0.35">
      <c r="B180" s="5"/>
      <c r="D180" s="5"/>
      <c r="E180" s="5"/>
      <c r="F180" s="5"/>
      <c r="G180" s="5"/>
      <c r="H180" s="5"/>
      <c r="I180" s="5"/>
      <c r="J180" s="5"/>
      <c r="K180" s="5"/>
    </row>
    <row r="181" spans="2:11" x14ac:dyDescent="0.35">
      <c r="B181" s="5"/>
      <c r="D181" s="5"/>
      <c r="E181" s="5"/>
      <c r="F181" s="5"/>
      <c r="G181" s="5"/>
      <c r="H181" s="5"/>
      <c r="I181" s="5"/>
      <c r="J181" s="5"/>
      <c r="K181" s="5"/>
    </row>
    <row r="182" spans="2:11" x14ac:dyDescent="0.35">
      <c r="B182" s="5"/>
      <c r="D182" s="5"/>
      <c r="E182" s="5"/>
      <c r="F182" s="5"/>
      <c r="G182" s="5"/>
      <c r="H182" s="5"/>
      <c r="I182" s="5"/>
      <c r="J182" s="5"/>
      <c r="K182" s="5"/>
    </row>
    <row r="183" spans="2:11" x14ac:dyDescent="0.35">
      <c r="B183" s="5"/>
      <c r="D183" s="5"/>
      <c r="E183" s="5"/>
      <c r="F183" s="5"/>
      <c r="G183" s="5"/>
      <c r="H183" s="5"/>
      <c r="I183" s="5"/>
      <c r="J183" s="5"/>
      <c r="K183" s="5"/>
    </row>
  </sheetData>
  <mergeCells count="26">
    <mergeCell ref="A1:P1"/>
    <mergeCell ref="A2:P2"/>
    <mergeCell ref="A3:P3"/>
    <mergeCell ref="A4:D4"/>
    <mergeCell ref="A5:P5"/>
    <mergeCell ref="B10:D10"/>
    <mergeCell ref="F10:S10"/>
    <mergeCell ref="F11:S11"/>
    <mergeCell ref="E12:R12"/>
    <mergeCell ref="E13:R13"/>
    <mergeCell ref="B78:B84"/>
    <mergeCell ref="B85:B108"/>
    <mergeCell ref="B15:B28"/>
    <mergeCell ref="D15:H15"/>
    <mergeCell ref="D16:H16"/>
    <mergeCell ref="D17:H17"/>
    <mergeCell ref="B45:E45"/>
    <mergeCell ref="B46:B52"/>
    <mergeCell ref="D22:H22"/>
    <mergeCell ref="D23:H23"/>
    <mergeCell ref="D33:H33"/>
    <mergeCell ref="B59:E60"/>
    <mergeCell ref="D34:H34"/>
    <mergeCell ref="B36:E36"/>
    <mergeCell ref="B37:B43"/>
    <mergeCell ref="B65:B76"/>
  </mergeCells>
  <conditionalFormatting sqref="E12:R12">
    <cfRule type="expression" dxfId="15" priority="1">
      <formula>E11="SI SE REPORTA"</formula>
    </cfRule>
  </conditionalFormatting>
  <conditionalFormatting sqref="F10">
    <cfRule type="notContainsBlanks" dxfId="14" priority="4">
      <formula>LEN(TRIM(F10))&gt;0</formula>
    </cfRule>
  </conditionalFormatting>
  <conditionalFormatting sqref="F11:S11">
    <cfRule type="expression" dxfId="13" priority="2">
      <formula>E11="NO SE REPORTA"</formula>
    </cfRule>
    <cfRule type="expression" dxfId="12" priority="3">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E25:F26 E19:G20" xr:uid="{00000000-0002-0000-2000-000000000000}">
      <formula1>0</formula1>
    </dataValidation>
    <dataValidation allowBlank="1" showInputMessage="1" showErrorMessage="1" promptTitle="OJO" prompt="NO TOCAR" sqref="E21:G21 E27:F27" xr:uid="{00000000-0002-0000-2000-000001000000}"/>
    <dataValidation type="list" allowBlank="1" showInputMessage="1" showErrorMessage="1" sqref="E11" xr:uid="{00000000-0002-0000-2000-000002000000}">
      <formula1>REPORTE</formula1>
    </dataValidation>
    <dataValidation type="list" allowBlank="1" showInputMessage="1" showErrorMessage="1" sqref="E10" xr:uid="{00000000-0002-0000-2000-000003000000}">
      <formula1>SI</formula1>
    </dataValidation>
  </dataValidations>
  <hyperlinks>
    <hyperlink ref="D75" r:id="rId1" display="http://www.sisaire.gov.co/" xr:uid="{00000000-0004-0000-2000-000000000000}"/>
    <hyperlink ref="D76" r:id="rId2" display="http://www.sirh.ideam.gov.co/" xr:uid="{00000000-0004-0000-2000-000001000000}"/>
    <hyperlink ref="B9" location="'ANEXO 3'!A1" display="VOLVER AL INDICE" xr:uid="{00000000-0004-0000-2000-000002000000}"/>
  </hyperlinks>
  <pageMargins left="0.25" right="0.25" top="0.75" bottom="0.75" header="0.3" footer="0.3"/>
  <pageSetup paperSize="178" orientation="landscape" horizontalDpi="1200" verticalDpi="1200" r:id="rId3"/>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7">
    <tabColor theme="2"/>
  </sheetPr>
  <dimension ref="A1:U124"/>
  <sheetViews>
    <sheetView workbookViewId="0">
      <selection sqref="A1:P1"/>
    </sheetView>
  </sheetViews>
  <sheetFormatPr baseColWidth="10" defaultColWidth="11.453125" defaultRowHeight="14.5" x14ac:dyDescent="0.35"/>
  <cols>
    <col min="1" max="1" width="1.81640625" customWidth="1"/>
    <col min="2" max="2" width="11.1796875" customWidth="1"/>
    <col min="3" max="3" width="5" style="84" bestFit="1" customWidth="1"/>
    <col min="4" max="4" width="34.81640625" customWidth="1"/>
    <col min="5" max="5" width="12.1796875" customWidth="1"/>
  </cols>
  <sheetData>
    <row r="1" spans="1:21" s="357" customFormat="1" ht="100.5" customHeight="1" thickBot="1" x14ac:dyDescent="0.4">
      <c r="A1" s="949"/>
      <c r="B1" s="950"/>
      <c r="C1" s="950"/>
      <c r="D1" s="950"/>
      <c r="E1" s="950"/>
      <c r="F1" s="950"/>
      <c r="G1" s="950"/>
      <c r="H1" s="950"/>
      <c r="I1" s="950"/>
      <c r="J1" s="950"/>
      <c r="K1" s="950"/>
      <c r="L1" s="950"/>
      <c r="M1" s="950"/>
      <c r="N1" s="950"/>
      <c r="O1" s="950"/>
      <c r="P1" s="951"/>
      <c r="Q1"/>
      <c r="R1"/>
    </row>
    <row r="2" spans="1:21" s="358" customFormat="1" ht="16" thickBot="1" x14ac:dyDescent="0.4">
      <c r="A2" s="952" t="str">
        <f>+'Datos Generales'!C5</f>
        <v>Corporación Autónoma Regional del Alto Magdalena - CAM</v>
      </c>
      <c r="B2" s="953"/>
      <c r="C2" s="953"/>
      <c r="D2" s="953"/>
      <c r="E2" s="953"/>
      <c r="F2" s="953"/>
      <c r="G2" s="953"/>
      <c r="H2" s="953"/>
      <c r="I2" s="953"/>
      <c r="J2" s="953"/>
      <c r="K2" s="953"/>
      <c r="L2" s="953"/>
      <c r="M2" s="953"/>
      <c r="N2" s="953"/>
      <c r="O2" s="953"/>
      <c r="P2" s="954"/>
      <c r="Q2"/>
      <c r="R2"/>
    </row>
    <row r="3" spans="1:21" s="358" customFormat="1" ht="16" thickBot="1" x14ac:dyDescent="0.4">
      <c r="A3" s="946" t="s">
        <v>624</v>
      </c>
      <c r="B3" s="947"/>
      <c r="C3" s="947"/>
      <c r="D3" s="947"/>
      <c r="E3" s="947"/>
      <c r="F3" s="947"/>
      <c r="G3" s="947"/>
      <c r="H3" s="947"/>
      <c r="I3" s="947"/>
      <c r="J3" s="947"/>
      <c r="K3" s="947"/>
      <c r="L3" s="947"/>
      <c r="M3" s="947"/>
      <c r="N3" s="947"/>
      <c r="O3" s="947"/>
      <c r="P3" s="948"/>
      <c r="Q3"/>
      <c r="R3"/>
    </row>
    <row r="4" spans="1:21" s="358" customFormat="1" ht="16" thickBot="1" x14ac:dyDescent="0.4">
      <c r="A4" s="955" t="s">
        <v>584</v>
      </c>
      <c r="B4" s="956"/>
      <c r="C4" s="956"/>
      <c r="D4" s="956"/>
      <c r="E4" s="365" t="str">
        <f>+'Datos Generales'!C6</f>
        <v>2024-II</v>
      </c>
      <c r="F4" s="365"/>
      <c r="G4" s="365"/>
      <c r="H4" s="365"/>
      <c r="I4" s="365"/>
      <c r="J4" s="365"/>
      <c r="K4" s="365"/>
      <c r="L4" s="366"/>
      <c r="M4" s="366"/>
      <c r="N4" s="366"/>
      <c r="O4" s="366"/>
      <c r="P4" s="367"/>
      <c r="Q4"/>
      <c r="R4"/>
    </row>
    <row r="5" spans="1:21" ht="16.5" customHeight="1" thickBot="1" x14ac:dyDescent="0.4">
      <c r="A5" s="946" t="s">
        <v>36</v>
      </c>
      <c r="B5" s="947"/>
      <c r="C5" s="947"/>
      <c r="D5" s="947"/>
      <c r="E5" s="947"/>
      <c r="F5" s="947"/>
      <c r="G5" s="947"/>
      <c r="H5" s="947"/>
      <c r="I5" s="947"/>
      <c r="J5" s="947"/>
      <c r="K5" s="947"/>
      <c r="L5" s="947"/>
      <c r="M5" s="947"/>
      <c r="N5" s="947"/>
      <c r="O5" s="947"/>
      <c r="P5" s="948"/>
    </row>
    <row r="6" spans="1:21" x14ac:dyDescent="0.35">
      <c r="B6" s="1" t="s">
        <v>626</v>
      </c>
      <c r="C6" s="73"/>
      <c r="D6" s="5"/>
      <c r="E6" s="71"/>
      <c r="F6" s="5" t="s">
        <v>627</v>
      </c>
      <c r="G6" s="5"/>
      <c r="H6" s="5"/>
      <c r="I6" s="5"/>
      <c r="J6" s="5"/>
      <c r="K6" s="5"/>
    </row>
    <row r="7" spans="1:21" ht="15" thickBot="1" x14ac:dyDescent="0.4">
      <c r="B7" s="72"/>
      <c r="C7" s="74"/>
      <c r="D7" s="5"/>
      <c r="E7" s="17"/>
      <c r="F7" s="5" t="s">
        <v>628</v>
      </c>
      <c r="G7" s="5"/>
      <c r="H7" s="5"/>
      <c r="I7" s="5"/>
      <c r="J7" s="5"/>
      <c r="K7" s="5"/>
    </row>
    <row r="8" spans="1:21" ht="15" thickBot="1" x14ac:dyDescent="0.4">
      <c r="B8" s="162" t="s">
        <v>629</v>
      </c>
      <c r="C8" s="200">
        <v>2024</v>
      </c>
      <c r="D8" s="204">
        <f>IF(E10="NO APLICA","NO APLICA",IF(E11="NO SE REPORTA","SIN INFORMACION",+E42))</f>
        <v>1</v>
      </c>
      <c r="E8" s="201"/>
      <c r="F8" s="5" t="s">
        <v>630</v>
      </c>
      <c r="G8" s="5"/>
      <c r="H8" s="5"/>
      <c r="I8" s="5"/>
      <c r="J8" s="5"/>
      <c r="K8" s="5"/>
    </row>
    <row r="9" spans="1:21" x14ac:dyDescent="0.35">
      <c r="B9" s="347" t="s">
        <v>631</v>
      </c>
      <c r="C9" s="85"/>
      <c r="D9" s="5"/>
      <c r="E9" s="5"/>
      <c r="F9" s="5"/>
      <c r="G9" s="5"/>
      <c r="H9" s="5"/>
      <c r="I9" s="5"/>
      <c r="J9" s="5"/>
      <c r="K9" s="5"/>
    </row>
    <row r="10" spans="1:21" x14ac:dyDescent="0.35">
      <c r="B10" s="957" t="s">
        <v>632</v>
      </c>
      <c r="C10" s="957"/>
      <c r="D10" s="957"/>
      <c r="E10" s="338" t="s">
        <v>633</v>
      </c>
      <c r="F10" s="964"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965"/>
      <c r="H10" s="965"/>
      <c r="I10" s="965"/>
      <c r="J10" s="965"/>
      <c r="K10" s="965"/>
      <c r="L10" s="965"/>
      <c r="M10" s="965"/>
      <c r="N10" s="965"/>
      <c r="O10" s="965"/>
      <c r="P10" s="965"/>
      <c r="Q10" s="965"/>
      <c r="R10" s="965"/>
      <c r="S10" s="965"/>
      <c r="T10" s="5"/>
      <c r="U10" s="5"/>
    </row>
    <row r="11" spans="1:21" ht="14.5" customHeight="1" x14ac:dyDescent="0.35">
      <c r="B11" s="348"/>
      <c r="C11" s="85"/>
      <c r="D11" s="163" t="str">
        <f>IF(E10="SI APLICA","¿El indicador no se reporta por limitaciones de información disponible? ","")</f>
        <v xml:space="preserve">¿El indicador no se reporta por limitaciones de información disponible? </v>
      </c>
      <c r="E11" s="339" t="s">
        <v>634</v>
      </c>
      <c r="F11" s="958"/>
      <c r="G11" s="959"/>
      <c r="H11" s="959"/>
      <c r="I11" s="959"/>
      <c r="J11" s="959"/>
      <c r="K11" s="959"/>
      <c r="L11" s="959"/>
      <c r="M11" s="959"/>
      <c r="N11" s="959"/>
      <c r="O11" s="959"/>
      <c r="P11" s="959"/>
      <c r="Q11" s="959"/>
      <c r="R11" s="959"/>
      <c r="S11" s="959"/>
    </row>
    <row r="12" spans="1:21" ht="40.5" customHeight="1" x14ac:dyDescent="0.35">
      <c r="B12" s="347"/>
      <c r="C12" s="85"/>
      <c r="D12" s="163" t="str">
        <f>IF(E11="SI SE REPORTA","¿Qué programas o proyectos del Plan de Acción están asociados al indicador? ","")</f>
        <v xml:space="preserve">¿Qué programas o proyectos del Plan de Acción están asociados al indicador? </v>
      </c>
      <c r="E12" s="960" t="s">
        <v>1968</v>
      </c>
      <c r="F12" s="960"/>
      <c r="G12" s="960"/>
      <c r="H12" s="960"/>
      <c r="I12" s="960"/>
      <c r="J12" s="960"/>
      <c r="K12" s="960"/>
      <c r="L12" s="960"/>
      <c r="M12" s="960"/>
      <c r="N12" s="960"/>
      <c r="O12" s="960"/>
      <c r="P12" s="960"/>
      <c r="Q12" s="960"/>
      <c r="R12" s="960"/>
    </row>
    <row r="13" spans="1:21" ht="22" customHeight="1" x14ac:dyDescent="0.35">
      <c r="B13" s="347"/>
      <c r="C13" s="85"/>
      <c r="D13" s="163" t="s">
        <v>635</v>
      </c>
      <c r="E13" s="961"/>
      <c r="F13" s="962"/>
      <c r="G13" s="962"/>
      <c r="H13" s="962"/>
      <c r="I13" s="962"/>
      <c r="J13" s="962"/>
      <c r="K13" s="962"/>
      <c r="L13" s="962"/>
      <c r="M13" s="962"/>
      <c r="N13" s="962"/>
      <c r="O13" s="962"/>
      <c r="P13" s="962"/>
      <c r="Q13" s="962"/>
      <c r="R13" s="963"/>
    </row>
    <row r="14" spans="1:21" ht="7" customHeight="1" thickBot="1" x14ac:dyDescent="0.4">
      <c r="B14" s="347"/>
      <c r="C14" s="85"/>
      <c r="D14" s="5"/>
      <c r="E14" s="5"/>
      <c r="F14" s="5"/>
      <c r="G14" s="5"/>
      <c r="H14" s="5"/>
      <c r="I14" s="5"/>
      <c r="J14" s="5"/>
      <c r="K14" s="5"/>
    </row>
    <row r="15" spans="1:21" ht="15" thickBot="1" x14ac:dyDescent="0.4">
      <c r="B15" s="987" t="s">
        <v>636</v>
      </c>
      <c r="C15" s="86"/>
      <c r="D15" s="978" t="s">
        <v>940</v>
      </c>
      <c r="E15" s="979"/>
      <c r="F15" s="979"/>
      <c r="G15" s="979"/>
      <c r="H15" s="979"/>
      <c r="I15" s="979"/>
      <c r="J15" s="979"/>
      <c r="K15" s="980"/>
      <c r="L15" s="179"/>
      <c r="M15" s="179"/>
      <c r="N15" s="179"/>
      <c r="O15" s="179"/>
      <c r="P15" s="179"/>
      <c r="Q15" s="179"/>
      <c r="R15" s="179"/>
    </row>
    <row r="16" spans="1:21" ht="15" thickBot="1" x14ac:dyDescent="0.4">
      <c r="B16" s="988"/>
      <c r="C16" s="87" t="s">
        <v>585</v>
      </c>
      <c r="D16" s="38" t="s">
        <v>849</v>
      </c>
      <c r="E16" s="87">
        <v>2024</v>
      </c>
      <c r="F16" s="87">
        <v>2025</v>
      </c>
      <c r="G16" s="87">
        <v>2026</v>
      </c>
      <c r="H16" s="87">
        <v>2027</v>
      </c>
      <c r="I16" s="38" t="s">
        <v>1250</v>
      </c>
      <c r="K16" s="21"/>
      <c r="L16" s="179"/>
      <c r="M16" s="179"/>
      <c r="N16" s="179"/>
      <c r="O16" s="179"/>
      <c r="P16" s="179"/>
      <c r="Q16" s="179"/>
      <c r="R16" s="179"/>
    </row>
    <row r="17" spans="2:18" ht="24.5" thickBot="1" x14ac:dyDescent="0.4">
      <c r="B17" s="988"/>
      <c r="C17" s="88" t="s">
        <v>765</v>
      </c>
      <c r="D17" s="40" t="s">
        <v>1788</v>
      </c>
      <c r="E17" s="516">
        <v>3</v>
      </c>
      <c r="F17" s="6"/>
      <c r="G17" s="6"/>
      <c r="H17" s="6"/>
      <c r="I17" s="517">
        <f>SUM(E17:H17)</f>
        <v>3</v>
      </c>
      <c r="K17" s="21"/>
      <c r="L17" s="179"/>
      <c r="M17" s="179"/>
      <c r="N17" s="179"/>
      <c r="O17" s="179"/>
      <c r="P17" s="179"/>
      <c r="Q17" s="179"/>
      <c r="R17" s="179"/>
    </row>
    <row r="18" spans="2:18" ht="15" thickBot="1" x14ac:dyDescent="0.4">
      <c r="B18" s="988"/>
      <c r="C18" s="88" t="s">
        <v>767</v>
      </c>
      <c r="D18" s="40" t="s">
        <v>1378</v>
      </c>
      <c r="E18" s="501">
        <v>3582227397.6351342</v>
      </c>
      <c r="F18" s="178"/>
      <c r="G18" s="178"/>
      <c r="H18" s="178"/>
      <c r="I18" s="131">
        <f>SUM(E18:H18)</f>
        <v>3582227397.6351342</v>
      </c>
      <c r="K18" s="21"/>
      <c r="L18" s="179"/>
      <c r="M18" s="179"/>
      <c r="N18" s="179"/>
      <c r="O18" s="179"/>
      <c r="P18" s="179"/>
      <c r="Q18" s="179"/>
      <c r="R18" s="179"/>
    </row>
    <row r="19" spans="2:18" ht="15" thickBot="1" x14ac:dyDescent="0.4">
      <c r="B19" s="988"/>
      <c r="C19" s="88" t="s">
        <v>769</v>
      </c>
      <c r="D19" s="40" t="s">
        <v>1444</v>
      </c>
      <c r="E19" s="501">
        <v>4299682006.8999996</v>
      </c>
      <c r="F19" s="178"/>
      <c r="G19" s="178"/>
      <c r="H19" s="178"/>
      <c r="I19" s="131">
        <f>SUM(E19:H19)</f>
        <v>4299682006.8999996</v>
      </c>
      <c r="K19" s="21"/>
      <c r="L19" s="179"/>
      <c r="M19" s="179"/>
      <c r="N19" s="179"/>
      <c r="O19" s="179"/>
      <c r="P19" s="179"/>
      <c r="Q19" s="179"/>
      <c r="R19" s="179"/>
    </row>
    <row r="20" spans="2:18" x14ac:dyDescent="0.35">
      <c r="B20" s="988"/>
      <c r="C20" s="89"/>
      <c r="D20" s="969"/>
      <c r="E20" s="970"/>
      <c r="F20" s="970"/>
      <c r="G20" s="970"/>
      <c r="H20" s="970"/>
      <c r="I20" s="970"/>
      <c r="J20" s="970"/>
      <c r="K20" s="971"/>
      <c r="L20" s="179"/>
      <c r="M20" s="179"/>
      <c r="N20" s="179"/>
      <c r="O20" s="179"/>
      <c r="P20" s="179"/>
      <c r="Q20" s="179"/>
      <c r="R20" s="179"/>
    </row>
    <row r="21" spans="2:18" ht="15" thickBot="1" x14ac:dyDescent="0.4">
      <c r="B21" s="988"/>
      <c r="C21" s="89"/>
      <c r="D21" s="993" t="s">
        <v>1789</v>
      </c>
      <c r="E21" s="994"/>
      <c r="F21" s="994"/>
      <c r="G21" s="994"/>
      <c r="H21" s="994"/>
      <c r="I21" s="994"/>
      <c r="J21" s="994"/>
      <c r="K21" s="995"/>
      <c r="L21" s="179"/>
      <c r="M21" s="179"/>
      <c r="N21" s="179"/>
      <c r="O21" s="179"/>
      <c r="P21" s="179"/>
      <c r="Q21" s="179"/>
      <c r="R21" s="179"/>
    </row>
    <row r="22" spans="2:18" ht="15" thickBot="1" x14ac:dyDescent="0.4">
      <c r="B22" s="988"/>
      <c r="C22" s="1044" t="s">
        <v>585</v>
      </c>
      <c r="D22" s="987" t="s">
        <v>868</v>
      </c>
      <c r="E22" s="1109" t="s">
        <v>1254</v>
      </c>
      <c r="F22" s="1111"/>
      <c r="G22" s="1109" t="s">
        <v>1324</v>
      </c>
      <c r="H22" s="1110"/>
      <c r="I22" s="1110"/>
      <c r="J22" s="1111"/>
      <c r="K22" s="111"/>
      <c r="L22" s="179"/>
      <c r="M22" s="179"/>
      <c r="N22" s="179"/>
      <c r="O22" s="179"/>
      <c r="P22" s="179"/>
      <c r="Q22" s="179"/>
      <c r="R22" s="179"/>
    </row>
    <row r="23" spans="2:18" ht="38.15" customHeight="1" thickBot="1" x14ac:dyDescent="0.4">
      <c r="B23" s="988"/>
      <c r="C23" s="1045"/>
      <c r="D23" s="989"/>
      <c r="E23" s="2" t="s">
        <v>1255</v>
      </c>
      <c r="F23" s="95" t="s">
        <v>1256</v>
      </c>
      <c r="G23" s="2" t="s">
        <v>1378</v>
      </c>
      <c r="H23" s="2" t="s">
        <v>951</v>
      </c>
      <c r="I23" s="2" t="s">
        <v>872</v>
      </c>
      <c r="J23" s="2" t="s">
        <v>873</v>
      </c>
      <c r="K23" s="40" t="s">
        <v>593</v>
      </c>
      <c r="L23" s="179"/>
      <c r="M23" s="179"/>
      <c r="N23" s="179"/>
      <c r="O23" s="179"/>
      <c r="P23" s="179"/>
      <c r="Q23" s="179"/>
      <c r="R23" s="179"/>
    </row>
    <row r="24" spans="2:18" ht="36.5" thickBot="1" x14ac:dyDescent="0.4">
      <c r="B24" s="988"/>
      <c r="C24" s="88">
        <v>1</v>
      </c>
      <c r="D24" s="514" t="s">
        <v>1959</v>
      </c>
      <c r="E24" s="515">
        <v>0.25</v>
      </c>
      <c r="F24" s="515">
        <v>1</v>
      </c>
      <c r="G24" s="513">
        <v>695581007.6351341</v>
      </c>
      <c r="H24" s="513">
        <v>717110879</v>
      </c>
      <c r="I24" s="513">
        <v>707801771.69000006</v>
      </c>
      <c r="J24" s="513">
        <v>697918251.69000006</v>
      </c>
      <c r="K24" s="513"/>
      <c r="L24" s="179"/>
      <c r="M24" s="179"/>
      <c r="N24" s="179"/>
      <c r="O24" s="179"/>
      <c r="P24" s="179"/>
      <c r="Q24" s="179"/>
      <c r="R24" s="179"/>
    </row>
    <row r="25" spans="2:18" ht="48.5" thickBot="1" x14ac:dyDescent="0.4">
      <c r="B25" s="988"/>
      <c r="C25" s="88">
        <v>2</v>
      </c>
      <c r="D25" s="514" t="s">
        <v>1960</v>
      </c>
      <c r="E25" s="515">
        <v>0.25</v>
      </c>
      <c r="F25" s="515">
        <v>1</v>
      </c>
      <c r="G25" s="513">
        <f>518071853+2225757601</f>
        <v>2743829454</v>
      </c>
      <c r="H25" s="513">
        <v>3354877985.5</v>
      </c>
      <c r="I25" s="513">
        <v>3349841354</v>
      </c>
      <c r="J25" s="513">
        <v>2085721638</v>
      </c>
      <c r="K25" s="513" t="s">
        <v>1962</v>
      </c>
      <c r="L25" s="179"/>
      <c r="M25" s="179"/>
      <c r="N25" s="179"/>
      <c r="O25" s="179"/>
      <c r="P25" s="179"/>
      <c r="Q25" s="179"/>
      <c r="R25" s="179"/>
    </row>
    <row r="26" spans="2:18" ht="36.5" thickBot="1" x14ac:dyDescent="0.4">
      <c r="B26" s="988"/>
      <c r="C26" s="88">
        <v>3</v>
      </c>
      <c r="D26" s="514" t="s">
        <v>1961</v>
      </c>
      <c r="E26" s="515">
        <v>0.25</v>
      </c>
      <c r="F26" s="515">
        <v>1</v>
      </c>
      <c r="G26" s="513">
        <v>142816936</v>
      </c>
      <c r="H26" s="513">
        <v>227693142.40000001</v>
      </c>
      <c r="I26" s="513">
        <v>227693142</v>
      </c>
      <c r="J26" s="513">
        <v>227693142</v>
      </c>
      <c r="K26" s="513"/>
      <c r="L26" s="179"/>
      <c r="M26" s="179"/>
      <c r="N26" s="179"/>
      <c r="O26" s="179"/>
      <c r="P26" s="179"/>
      <c r="Q26" s="179"/>
      <c r="R26" s="179"/>
    </row>
    <row r="27" spans="2:18" ht="15" thickBot="1" x14ac:dyDescent="0.4">
      <c r="B27" s="988"/>
      <c r="C27" s="88">
        <v>4</v>
      </c>
      <c r="D27" s="152"/>
      <c r="E27" s="31"/>
      <c r="F27" s="31"/>
      <c r="G27" s="178"/>
      <c r="H27" s="178"/>
      <c r="I27" s="178"/>
      <c r="J27" s="178"/>
      <c r="K27" s="178"/>
      <c r="L27" s="179"/>
      <c r="M27" s="179"/>
      <c r="N27" s="179"/>
      <c r="O27" s="179"/>
      <c r="P27" s="179"/>
      <c r="Q27" s="179"/>
      <c r="R27" s="179"/>
    </row>
    <row r="28" spans="2:18" ht="15" thickBot="1" x14ac:dyDescent="0.4">
      <c r="B28" s="988"/>
      <c r="C28" s="88">
        <v>5</v>
      </c>
      <c r="D28" s="152"/>
      <c r="E28" s="31"/>
      <c r="F28" s="31"/>
      <c r="G28" s="178"/>
      <c r="H28" s="178"/>
      <c r="I28" s="178"/>
      <c r="J28" s="178"/>
      <c r="K28" s="178"/>
      <c r="L28" s="179"/>
      <c r="M28" s="179"/>
      <c r="N28" s="179"/>
      <c r="O28" s="179"/>
      <c r="P28" s="179"/>
      <c r="Q28" s="179"/>
      <c r="R28" s="179"/>
    </row>
    <row r="29" spans="2:18" ht="15" thickBot="1" x14ac:dyDescent="0.4">
      <c r="B29" s="988"/>
      <c r="C29" s="88">
        <v>6</v>
      </c>
      <c r="D29" s="152"/>
      <c r="E29" s="31"/>
      <c r="F29" s="31"/>
      <c r="G29" s="178"/>
      <c r="H29" s="178"/>
      <c r="I29" s="178"/>
      <c r="J29" s="178"/>
      <c r="K29" s="178"/>
      <c r="L29" s="179"/>
      <c r="M29" s="179"/>
      <c r="N29" s="179"/>
      <c r="O29" s="179"/>
      <c r="P29" s="179"/>
      <c r="Q29" s="179"/>
      <c r="R29" s="179"/>
    </row>
    <row r="30" spans="2:18" ht="15" thickBot="1" x14ac:dyDescent="0.4">
      <c r="B30" s="988"/>
      <c r="C30" s="73"/>
      <c r="D30" s="45" t="s">
        <v>764</v>
      </c>
      <c r="E30" s="1"/>
      <c r="F30" s="1"/>
      <c r="G30" s="132">
        <f>SUM(G24:G29)</f>
        <v>3582227397.6351342</v>
      </c>
      <c r="H30" s="132">
        <f>SUM(H24:H29)</f>
        <v>4299682006.8999996</v>
      </c>
      <c r="I30" s="132">
        <f>SUM(I24:I29)</f>
        <v>4285336267.6900001</v>
      </c>
      <c r="J30" s="132">
        <f>SUM(J24:J29)</f>
        <v>3011333031.6900001</v>
      </c>
      <c r="K30" s="178"/>
      <c r="L30" s="179"/>
      <c r="M30" s="179"/>
      <c r="N30" s="179"/>
      <c r="O30" s="179"/>
      <c r="P30" s="179"/>
      <c r="Q30" s="179"/>
      <c r="R30" s="179"/>
    </row>
    <row r="31" spans="2:18" x14ac:dyDescent="0.35">
      <c r="B31" s="988"/>
      <c r="C31" s="89"/>
      <c r="D31" s="969" t="s">
        <v>1450</v>
      </c>
      <c r="E31" s="970"/>
      <c r="F31" s="970"/>
      <c r="G31" s="970"/>
      <c r="H31" s="970"/>
      <c r="I31" s="970"/>
      <c r="J31" s="970"/>
      <c r="K31" s="971"/>
      <c r="L31" s="179"/>
      <c r="M31" s="179"/>
      <c r="N31" s="179"/>
      <c r="O31" s="179"/>
      <c r="P31" s="179"/>
      <c r="Q31" s="179"/>
      <c r="R31" s="179"/>
    </row>
    <row r="32" spans="2:18" ht="15" thickBot="1" x14ac:dyDescent="0.4">
      <c r="B32" s="988"/>
      <c r="C32" s="89"/>
      <c r="D32" s="969" t="s">
        <v>1790</v>
      </c>
      <c r="E32" s="970"/>
      <c r="F32" s="970"/>
      <c r="G32" s="970"/>
      <c r="H32" s="970"/>
      <c r="I32" s="970"/>
      <c r="J32" s="970"/>
      <c r="K32" s="971"/>
      <c r="L32" s="179"/>
      <c r="M32" s="179"/>
      <c r="N32" s="179"/>
      <c r="O32" s="179"/>
      <c r="P32" s="179"/>
      <c r="Q32" s="179"/>
      <c r="R32" s="179"/>
    </row>
    <row r="33" spans="2:18" ht="15" thickBot="1" x14ac:dyDescent="0.4">
      <c r="B33" s="988"/>
      <c r="C33" s="1044" t="s">
        <v>585</v>
      </c>
      <c r="D33" s="1220" t="s">
        <v>1331</v>
      </c>
      <c r="E33" s="87" t="s">
        <v>1452</v>
      </c>
      <c r="F33" s="1226" t="s">
        <v>1332</v>
      </c>
      <c r="G33" s="1227"/>
      <c r="H33" s="95"/>
      <c r="I33" s="5"/>
      <c r="K33" s="21"/>
      <c r="L33" s="179"/>
      <c r="M33" s="179"/>
      <c r="N33" s="179"/>
      <c r="O33" s="179"/>
      <c r="P33" s="179"/>
      <c r="Q33" s="179"/>
      <c r="R33" s="179"/>
    </row>
    <row r="34" spans="2:18" x14ac:dyDescent="0.35">
      <c r="B34" s="988"/>
      <c r="C34" s="1219"/>
      <c r="D34" s="1221"/>
      <c r="E34" s="1042" t="s">
        <v>1791</v>
      </c>
      <c r="F34" s="1042" t="s">
        <v>1333</v>
      </c>
      <c r="G34" s="91" t="s">
        <v>1334</v>
      </c>
      <c r="H34" s="1042" t="s">
        <v>593</v>
      </c>
      <c r="I34" s="5"/>
      <c r="K34" s="21"/>
      <c r="L34" s="179"/>
      <c r="M34" s="179"/>
      <c r="N34" s="179"/>
      <c r="O34" s="179"/>
      <c r="P34" s="179"/>
      <c r="Q34" s="179"/>
      <c r="R34" s="179"/>
    </row>
    <row r="35" spans="2:18" ht="15" thickBot="1" x14ac:dyDescent="0.4">
      <c r="B35" s="988"/>
      <c r="C35" s="1045"/>
      <c r="D35" s="1222"/>
      <c r="E35" s="1043"/>
      <c r="F35" s="1043"/>
      <c r="G35" s="2" t="s">
        <v>1325</v>
      </c>
      <c r="H35" s="1043"/>
      <c r="I35" s="5"/>
      <c r="K35" s="21"/>
      <c r="L35" s="179"/>
      <c r="M35" s="179"/>
      <c r="N35" s="179"/>
      <c r="O35" s="179"/>
      <c r="P35" s="179"/>
      <c r="Q35" s="179"/>
      <c r="R35" s="179"/>
    </row>
    <row r="36" spans="2:18" ht="15" thickBot="1" x14ac:dyDescent="0.4">
      <c r="B36" s="988"/>
      <c r="C36" s="2">
        <v>1</v>
      </c>
      <c r="D36" s="149">
        <v>0.34</v>
      </c>
      <c r="E36" s="251">
        <f t="shared" ref="E36:E41" si="0">+F24</f>
        <v>1</v>
      </c>
      <c r="F36" s="349">
        <f>IFERROR(I24/H24,0)</f>
        <v>0.98701859421937466</v>
      </c>
      <c r="G36" s="349">
        <f>IFERROR(J24/I24,0)</f>
        <v>0.98603631638784772</v>
      </c>
      <c r="H36" s="30"/>
      <c r="I36" s="5"/>
      <c r="J36" s="350"/>
      <c r="K36" s="21"/>
      <c r="L36" s="179"/>
      <c r="M36" s="179"/>
      <c r="N36" s="179"/>
      <c r="O36" s="179"/>
      <c r="P36" s="179"/>
      <c r="Q36" s="179"/>
      <c r="R36" s="179"/>
    </row>
    <row r="37" spans="2:18" ht="15" thickBot="1" x14ac:dyDescent="0.4">
      <c r="B37" s="988"/>
      <c r="C37" s="2">
        <v>2</v>
      </c>
      <c r="D37" s="149">
        <v>0.33</v>
      </c>
      <c r="E37" s="251">
        <f t="shared" si="0"/>
        <v>1</v>
      </c>
      <c r="F37" s="349">
        <f>IFERROR(I25/H25,0)</f>
        <v>0.99849871395568823</v>
      </c>
      <c r="G37" s="349">
        <f>IFERROR(J25/I25,0)</f>
        <v>0.62263296006823377</v>
      </c>
      <c r="H37" s="30"/>
      <c r="I37" s="5"/>
      <c r="K37" s="21"/>
      <c r="L37" s="179"/>
      <c r="M37" s="179"/>
      <c r="N37" s="179"/>
      <c r="O37" s="179"/>
      <c r="P37" s="179"/>
      <c r="Q37" s="179"/>
      <c r="R37" s="179"/>
    </row>
    <row r="38" spans="2:18" ht="15" thickBot="1" x14ac:dyDescent="0.4">
      <c r="B38" s="988"/>
      <c r="C38" s="2">
        <v>3</v>
      </c>
      <c r="D38" s="149">
        <v>0.33</v>
      </c>
      <c r="E38" s="251">
        <f t="shared" si="0"/>
        <v>1</v>
      </c>
      <c r="F38" s="349">
        <f>+I26/H26</f>
        <v>0.9999999982432497</v>
      </c>
      <c r="G38" s="349">
        <f>IFERROR(J26/I26,0)</f>
        <v>1</v>
      </c>
      <c r="H38" s="30"/>
      <c r="I38" s="5"/>
      <c r="K38" s="21"/>
      <c r="L38" s="179"/>
      <c r="M38" s="179"/>
      <c r="N38" s="179"/>
      <c r="O38" s="179"/>
      <c r="P38" s="179"/>
      <c r="Q38" s="179"/>
      <c r="R38" s="179"/>
    </row>
    <row r="39" spans="2:18" ht="15" thickBot="1" x14ac:dyDescent="0.4">
      <c r="B39" s="988"/>
      <c r="C39" s="2">
        <v>4</v>
      </c>
      <c r="D39" s="149"/>
      <c r="E39" s="251">
        <f t="shared" si="0"/>
        <v>0</v>
      </c>
      <c r="F39" s="349">
        <f>IFERROR(I27/H27,0)</f>
        <v>0</v>
      </c>
      <c r="G39" s="349">
        <f t="shared" ref="G39:G42" si="1">IFERROR(J27/I27,0)</f>
        <v>0</v>
      </c>
      <c r="H39" s="30"/>
      <c r="I39" s="5"/>
      <c r="K39" s="21"/>
      <c r="L39" s="179"/>
      <c r="M39" s="179"/>
      <c r="N39" s="179"/>
      <c r="O39" s="179"/>
      <c r="P39" s="179"/>
      <c r="Q39" s="179"/>
      <c r="R39" s="179"/>
    </row>
    <row r="40" spans="2:18" ht="15" thickBot="1" x14ac:dyDescent="0.4">
      <c r="B40" s="988"/>
      <c r="C40" s="2">
        <v>5</v>
      </c>
      <c r="D40" s="149"/>
      <c r="E40" s="251">
        <f t="shared" si="0"/>
        <v>0</v>
      </c>
      <c r="F40" s="349">
        <f>IFERROR(I28/H28,0)</f>
        <v>0</v>
      </c>
      <c r="G40" s="349">
        <f t="shared" si="1"/>
        <v>0</v>
      </c>
      <c r="H40" s="30"/>
      <c r="I40" s="5"/>
      <c r="K40" s="21"/>
      <c r="L40" s="179"/>
      <c r="M40" s="179"/>
      <c r="N40" s="179"/>
      <c r="O40" s="179"/>
      <c r="P40" s="179"/>
      <c r="Q40" s="179"/>
      <c r="R40" s="179"/>
    </row>
    <row r="41" spans="2:18" ht="15" thickBot="1" x14ac:dyDescent="0.4">
      <c r="B41" s="988"/>
      <c r="C41" s="2">
        <v>6</v>
      </c>
      <c r="D41" s="149"/>
      <c r="E41" s="251">
        <f t="shared" si="0"/>
        <v>0</v>
      </c>
      <c r="F41" s="349">
        <f>IFERROR(I29/H29,0)</f>
        <v>0</v>
      </c>
      <c r="G41" s="349">
        <f t="shared" si="1"/>
        <v>0</v>
      </c>
      <c r="H41" s="30"/>
      <c r="I41" s="5"/>
      <c r="K41" s="21"/>
      <c r="L41" s="179"/>
      <c r="M41" s="179"/>
      <c r="N41" s="179"/>
      <c r="O41" s="179"/>
      <c r="P41" s="179"/>
      <c r="Q41" s="179"/>
      <c r="R41" s="179"/>
    </row>
    <row r="42" spans="2:18" ht="15" thickBot="1" x14ac:dyDescent="0.4">
      <c r="B42" s="989"/>
      <c r="C42" s="2"/>
      <c r="D42" s="150">
        <f>+Formulas!D31</f>
        <v>1</v>
      </c>
      <c r="E42" s="351">
        <f>+D36*E36+D37*E37+D38*E38+D39*E39+D40*E40+D41*E41</f>
        <v>1</v>
      </c>
      <c r="F42" s="351">
        <f>+D36*F36+D37*F37+D38*F38+D39*F39+D40*F40+D41*F41</f>
        <v>0.99509089706023701</v>
      </c>
      <c r="G42" s="349">
        <f t="shared" si="1"/>
        <v>0.70270635571692297</v>
      </c>
      <c r="H42" s="30"/>
      <c r="I42" s="22"/>
      <c r="K42" s="23"/>
      <c r="L42" s="179"/>
      <c r="M42" s="179" t="s">
        <v>1454</v>
      </c>
      <c r="N42" s="179"/>
      <c r="O42" s="179"/>
      <c r="P42" s="179"/>
      <c r="Q42" s="179"/>
      <c r="R42" s="179"/>
    </row>
    <row r="43" spans="2:18" ht="24" customHeight="1" thickBot="1" x14ac:dyDescent="0.4">
      <c r="B43" s="171" t="s">
        <v>671</v>
      </c>
      <c r="C43" s="83"/>
      <c r="D43" s="1228" t="s">
        <v>1792</v>
      </c>
      <c r="E43" s="1229"/>
      <c r="F43" s="1229"/>
      <c r="G43" s="1229"/>
      <c r="H43" s="1229"/>
      <c r="I43" s="1229"/>
      <c r="J43" s="1229"/>
      <c r="K43" s="1230"/>
      <c r="L43" s="179"/>
      <c r="M43" s="179"/>
      <c r="N43" s="179"/>
      <c r="O43" s="179"/>
      <c r="P43" s="179"/>
      <c r="Q43" s="179"/>
      <c r="R43" s="179"/>
    </row>
    <row r="44" spans="2:18" ht="24.5" thickBot="1" x14ac:dyDescent="0.4">
      <c r="B44" s="171" t="s">
        <v>673</v>
      </c>
      <c r="C44" s="83"/>
      <c r="D44" s="1228" t="s">
        <v>953</v>
      </c>
      <c r="E44" s="1229"/>
      <c r="F44" s="1229"/>
      <c r="G44" s="1229"/>
      <c r="H44" s="1229"/>
      <c r="I44" s="1229"/>
      <c r="J44" s="1229"/>
      <c r="K44" s="1230"/>
      <c r="L44" s="179"/>
      <c r="M44" s="179"/>
      <c r="N44" s="179"/>
      <c r="O44" s="179"/>
      <c r="P44" s="179"/>
      <c r="Q44" s="179"/>
      <c r="R44" s="179"/>
    </row>
    <row r="45" spans="2:18" ht="15" thickBot="1" x14ac:dyDescent="0.4">
      <c r="B45" s="7"/>
      <c r="C45" s="78"/>
      <c r="D45" s="18"/>
      <c r="E45" s="18"/>
      <c r="F45" s="18"/>
      <c r="G45" s="18"/>
      <c r="H45" s="18"/>
      <c r="I45" s="18"/>
      <c r="J45" s="18"/>
      <c r="K45" s="18"/>
      <c r="L45" s="179"/>
      <c r="M45" s="179"/>
      <c r="N45" s="179"/>
      <c r="O45" s="179"/>
      <c r="P45" s="179"/>
      <c r="Q45" s="179"/>
      <c r="R45" s="179"/>
    </row>
    <row r="46" spans="2:18" ht="24" customHeight="1" thickBot="1" x14ac:dyDescent="0.4">
      <c r="B46" s="1223" t="s">
        <v>675</v>
      </c>
      <c r="C46" s="1224"/>
      <c r="D46" s="1224"/>
      <c r="E46" s="1225"/>
      <c r="F46" s="18"/>
      <c r="G46" s="18"/>
      <c r="H46" s="18"/>
      <c r="I46" s="18"/>
      <c r="J46" s="18"/>
      <c r="K46" s="18"/>
      <c r="L46" s="179"/>
      <c r="M46" s="179"/>
      <c r="N46" s="179"/>
      <c r="O46" s="179"/>
      <c r="P46" s="179"/>
      <c r="Q46" s="179"/>
      <c r="R46" s="179"/>
    </row>
    <row r="47" spans="2:18" ht="15" thickBot="1" x14ac:dyDescent="0.4">
      <c r="B47" s="1216">
        <v>1</v>
      </c>
      <c r="C47" s="79"/>
      <c r="D47" s="33" t="s">
        <v>676</v>
      </c>
      <c r="E47" s="504" t="s">
        <v>1949</v>
      </c>
      <c r="F47" s="18"/>
      <c r="G47" s="18"/>
      <c r="H47" s="18"/>
      <c r="I47" s="18"/>
      <c r="J47" s="18"/>
      <c r="K47" s="18"/>
      <c r="L47" s="179"/>
      <c r="M47" s="179"/>
      <c r="N47" s="179"/>
      <c r="O47" s="179"/>
      <c r="P47" s="179"/>
      <c r="Q47" s="179"/>
      <c r="R47" s="179"/>
    </row>
    <row r="48" spans="2:18" ht="36.5" thickBot="1" x14ac:dyDescent="0.4">
      <c r="B48" s="1217"/>
      <c r="C48" s="79"/>
      <c r="D48" s="173" t="s">
        <v>525</v>
      </c>
      <c r="E48" s="504" t="s">
        <v>1964</v>
      </c>
      <c r="F48" s="18"/>
      <c r="G48" s="18"/>
      <c r="H48" s="18"/>
      <c r="I48" s="18"/>
      <c r="J48" s="18"/>
      <c r="K48" s="18"/>
      <c r="L48" s="179"/>
      <c r="M48" s="179"/>
      <c r="N48" s="179"/>
      <c r="O48" s="179"/>
      <c r="P48" s="179"/>
      <c r="Q48" s="179"/>
      <c r="R48" s="179"/>
    </row>
    <row r="49" spans="2:18" ht="24.5" thickBot="1" x14ac:dyDescent="0.4">
      <c r="B49" s="1217"/>
      <c r="C49" s="79"/>
      <c r="D49" s="173" t="s">
        <v>677</v>
      </c>
      <c r="E49" s="504" t="s">
        <v>1965</v>
      </c>
      <c r="F49" s="18"/>
      <c r="G49" s="18"/>
      <c r="H49" s="18"/>
      <c r="I49" s="18"/>
      <c r="J49" s="18"/>
      <c r="K49" s="18"/>
      <c r="L49" s="179"/>
      <c r="M49" s="179"/>
      <c r="N49" s="179"/>
      <c r="O49" s="179"/>
      <c r="P49" s="179"/>
      <c r="Q49" s="179"/>
      <c r="R49" s="179"/>
    </row>
    <row r="50" spans="2:18" ht="24.5" thickBot="1" x14ac:dyDescent="0.4">
      <c r="B50" s="1217"/>
      <c r="C50" s="79"/>
      <c r="D50" s="173" t="s">
        <v>527</v>
      </c>
      <c r="E50" s="504" t="s">
        <v>1945</v>
      </c>
      <c r="F50" s="18"/>
      <c r="G50" s="18"/>
      <c r="H50" s="18"/>
      <c r="I50" s="18"/>
      <c r="J50" s="18"/>
      <c r="K50" s="18"/>
      <c r="L50" s="179"/>
      <c r="M50" s="179"/>
      <c r="N50" s="179"/>
      <c r="O50" s="179"/>
      <c r="P50" s="179"/>
      <c r="Q50" s="179"/>
      <c r="R50" s="179"/>
    </row>
    <row r="51" spans="2:18" ht="29.5" thickBot="1" x14ac:dyDescent="0.4">
      <c r="B51" s="1217"/>
      <c r="C51" s="79"/>
      <c r="D51" s="173" t="s">
        <v>529</v>
      </c>
      <c r="E51" s="505" t="s">
        <v>1966</v>
      </c>
      <c r="F51" s="18"/>
      <c r="G51" s="18"/>
      <c r="H51" s="18"/>
      <c r="I51" s="18"/>
      <c r="J51" s="18"/>
      <c r="K51" s="18"/>
      <c r="L51" s="179"/>
      <c r="M51" s="179"/>
      <c r="N51" s="179"/>
      <c r="O51" s="179"/>
      <c r="P51" s="179"/>
      <c r="Q51" s="179"/>
      <c r="R51" s="179"/>
    </row>
    <row r="52" spans="2:18" ht="15" thickBot="1" x14ac:dyDescent="0.4">
      <c r="B52" s="1217"/>
      <c r="C52" s="79"/>
      <c r="D52" s="173" t="s">
        <v>531</v>
      </c>
      <c r="E52" s="504">
        <v>3203399397</v>
      </c>
      <c r="F52" s="18"/>
      <c r="G52" s="18"/>
      <c r="H52" s="18"/>
      <c r="I52" s="18"/>
      <c r="J52" s="18"/>
      <c r="K52" s="18"/>
      <c r="L52" s="179"/>
      <c r="M52" s="179"/>
      <c r="N52" s="179"/>
      <c r="O52" s="179"/>
      <c r="P52" s="179"/>
      <c r="Q52" s="179"/>
      <c r="R52" s="179"/>
    </row>
    <row r="53" spans="2:18" ht="24.5" thickBot="1" x14ac:dyDescent="0.4">
      <c r="B53" s="1218"/>
      <c r="C53" s="8"/>
      <c r="D53" s="173" t="s">
        <v>678</v>
      </c>
      <c r="E53" s="504" t="s">
        <v>1967</v>
      </c>
      <c r="F53" s="18"/>
      <c r="G53" s="18"/>
      <c r="H53" s="18"/>
      <c r="I53" s="18"/>
      <c r="J53" s="18"/>
      <c r="K53" s="18"/>
      <c r="L53" s="179"/>
      <c r="M53" s="179"/>
      <c r="N53" s="179"/>
      <c r="O53" s="179"/>
      <c r="P53" s="179"/>
      <c r="Q53" s="179"/>
      <c r="R53" s="179"/>
    </row>
    <row r="54" spans="2:18" ht="15" thickBot="1" x14ac:dyDescent="0.4">
      <c r="B54" s="7"/>
      <c r="C54" s="78"/>
      <c r="D54" s="18"/>
      <c r="E54" s="18"/>
      <c r="F54" s="18"/>
      <c r="G54" s="18"/>
      <c r="H54" s="18"/>
      <c r="I54" s="18"/>
      <c r="J54" s="18"/>
      <c r="K54" s="18"/>
      <c r="L54" s="179"/>
      <c r="M54" s="179"/>
      <c r="N54" s="179"/>
      <c r="O54" s="179"/>
      <c r="P54" s="179"/>
      <c r="Q54" s="179"/>
      <c r="R54" s="179"/>
    </row>
    <row r="55" spans="2:18" ht="15" thickBot="1" x14ac:dyDescent="0.4">
      <c r="B55" s="1223" t="s">
        <v>679</v>
      </c>
      <c r="C55" s="1224"/>
      <c r="D55" s="1224"/>
      <c r="E55" s="1225"/>
      <c r="F55" s="18"/>
      <c r="G55" s="18"/>
      <c r="H55" s="18"/>
      <c r="I55" s="18"/>
      <c r="J55" s="18"/>
      <c r="K55" s="18"/>
      <c r="L55" s="179"/>
      <c r="M55" s="179"/>
      <c r="N55" s="179"/>
      <c r="O55" s="179"/>
      <c r="P55" s="179"/>
      <c r="Q55" s="179"/>
      <c r="R55" s="179"/>
    </row>
    <row r="56" spans="2:18" ht="15" thickBot="1" x14ac:dyDescent="0.4">
      <c r="B56" s="1216">
        <v>1</v>
      </c>
      <c r="C56" s="79"/>
      <c r="D56" s="33" t="s">
        <v>676</v>
      </c>
      <c r="E56" s="28" t="s">
        <v>680</v>
      </c>
      <c r="F56" s="18"/>
      <c r="G56" s="18"/>
      <c r="H56" s="18"/>
      <c r="I56" s="18"/>
      <c r="J56" s="18"/>
      <c r="K56" s="18"/>
      <c r="L56" s="179"/>
      <c r="M56" s="179"/>
      <c r="N56" s="179"/>
      <c r="O56" s="179"/>
      <c r="P56" s="179"/>
      <c r="Q56" s="179"/>
      <c r="R56" s="179"/>
    </row>
    <row r="57" spans="2:18" ht="15" thickBot="1" x14ac:dyDescent="0.4">
      <c r="B57" s="1217"/>
      <c r="C57" s="79"/>
      <c r="D57" s="173" t="s">
        <v>525</v>
      </c>
      <c r="E57" s="28" t="s">
        <v>681</v>
      </c>
      <c r="F57" s="18"/>
      <c r="G57" s="18"/>
      <c r="H57" s="18"/>
      <c r="I57" s="18"/>
      <c r="J57" s="18"/>
      <c r="K57" s="18"/>
      <c r="L57" s="179"/>
      <c r="M57" s="179"/>
      <c r="N57" s="179"/>
      <c r="O57" s="179"/>
      <c r="P57" s="179"/>
      <c r="Q57" s="179"/>
      <c r="R57" s="179"/>
    </row>
    <row r="58" spans="2:18" ht="15" thickBot="1" x14ac:dyDescent="0.4">
      <c r="B58" s="1217"/>
      <c r="C58" s="79"/>
      <c r="D58" s="173" t="s">
        <v>677</v>
      </c>
      <c r="E58" s="157"/>
      <c r="F58" s="18"/>
      <c r="G58" s="18"/>
      <c r="H58" s="18"/>
      <c r="I58" s="18"/>
      <c r="J58" s="18"/>
      <c r="K58" s="18"/>
      <c r="L58" s="179"/>
      <c r="M58" s="179"/>
      <c r="N58" s="179"/>
      <c r="O58" s="179"/>
      <c r="P58" s="179"/>
      <c r="Q58" s="179"/>
      <c r="R58" s="179"/>
    </row>
    <row r="59" spans="2:18" ht="15" thickBot="1" x14ac:dyDescent="0.4">
      <c r="B59" s="1217"/>
      <c r="C59" s="79"/>
      <c r="D59" s="173" t="s">
        <v>527</v>
      </c>
      <c r="E59" s="157"/>
      <c r="F59" s="18"/>
      <c r="G59" s="18"/>
      <c r="H59" s="18"/>
      <c r="I59" s="18"/>
      <c r="J59" s="18"/>
      <c r="K59" s="18"/>
      <c r="L59" s="179"/>
      <c r="M59" s="179"/>
      <c r="N59" s="179"/>
      <c r="O59" s="179"/>
      <c r="P59" s="179"/>
      <c r="Q59" s="179"/>
      <c r="R59" s="179"/>
    </row>
    <row r="60" spans="2:18" ht="15" thickBot="1" x14ac:dyDescent="0.4">
      <c r="B60" s="1217"/>
      <c r="C60" s="79"/>
      <c r="D60" s="173" t="s">
        <v>529</v>
      </c>
      <c r="E60" s="157"/>
      <c r="F60" s="18"/>
      <c r="G60" s="18"/>
      <c r="H60" s="18"/>
      <c r="I60" s="18"/>
      <c r="J60" s="18"/>
      <c r="K60" s="18"/>
      <c r="L60" s="179"/>
      <c r="M60" s="179"/>
      <c r="N60" s="179"/>
      <c r="O60" s="179"/>
      <c r="P60" s="179"/>
      <c r="Q60" s="179"/>
      <c r="R60" s="179"/>
    </row>
    <row r="61" spans="2:18" ht="15" thickBot="1" x14ac:dyDescent="0.4">
      <c r="B61" s="1217"/>
      <c r="C61" s="79"/>
      <c r="D61" s="173" t="s">
        <v>531</v>
      </c>
      <c r="E61" s="157"/>
      <c r="F61" s="18"/>
      <c r="G61" s="18"/>
      <c r="H61" s="18"/>
      <c r="I61" s="18"/>
      <c r="J61" s="18"/>
      <c r="K61" s="18"/>
      <c r="L61" s="179"/>
      <c r="M61" s="179"/>
      <c r="N61" s="179"/>
      <c r="O61" s="179"/>
      <c r="P61" s="179"/>
      <c r="Q61" s="179"/>
      <c r="R61" s="179"/>
    </row>
    <row r="62" spans="2:18" ht="15" thickBot="1" x14ac:dyDescent="0.4">
      <c r="B62" s="1218"/>
      <c r="C62" s="8"/>
      <c r="D62" s="173" t="s">
        <v>678</v>
      </c>
      <c r="E62" s="157"/>
      <c r="F62" s="18"/>
      <c r="G62" s="18"/>
      <c r="H62" s="18"/>
      <c r="I62" s="18"/>
      <c r="J62" s="18"/>
      <c r="K62" s="18"/>
      <c r="L62" s="179"/>
      <c r="M62" s="179"/>
      <c r="N62" s="179"/>
      <c r="O62" s="179"/>
      <c r="P62" s="179"/>
      <c r="Q62" s="179"/>
      <c r="R62" s="179"/>
    </row>
    <row r="63" spans="2:18" ht="15" thickBot="1" x14ac:dyDescent="0.4">
      <c r="B63" s="7"/>
      <c r="C63" s="78"/>
      <c r="D63" s="18"/>
      <c r="E63" s="18"/>
      <c r="F63" s="18"/>
      <c r="G63" s="18"/>
      <c r="H63" s="18"/>
      <c r="I63" s="18"/>
      <c r="J63" s="18"/>
      <c r="K63" s="18"/>
      <c r="L63" s="179"/>
      <c r="M63" s="179"/>
      <c r="N63" s="179"/>
      <c r="O63" s="179"/>
      <c r="P63" s="179"/>
      <c r="Q63" s="179"/>
      <c r="R63" s="179"/>
    </row>
    <row r="64" spans="2:18" ht="15" customHeight="1" thickBot="1" x14ac:dyDescent="0.4">
      <c r="B64" s="174" t="s">
        <v>682</v>
      </c>
      <c r="C64" s="175"/>
      <c r="D64" s="175"/>
      <c r="E64" s="176"/>
      <c r="F64" s="179"/>
      <c r="G64" s="18"/>
      <c r="H64" s="18"/>
      <c r="I64" s="18"/>
      <c r="J64" s="18"/>
      <c r="K64" s="18"/>
      <c r="L64" s="179"/>
      <c r="M64" s="179"/>
      <c r="N64" s="179"/>
      <c r="O64" s="179"/>
      <c r="P64" s="179"/>
      <c r="Q64" s="179"/>
      <c r="R64" s="179"/>
    </row>
    <row r="65" spans="2:18" ht="24.5" thickBot="1" x14ac:dyDescent="0.4">
      <c r="B65" s="171" t="s">
        <v>683</v>
      </c>
      <c r="C65" s="173" t="s">
        <v>684</v>
      </c>
      <c r="D65" s="173" t="s">
        <v>685</v>
      </c>
      <c r="E65" s="173" t="s">
        <v>686</v>
      </c>
      <c r="F65" s="18"/>
      <c r="G65" s="18"/>
      <c r="H65" s="18"/>
      <c r="I65" s="18"/>
      <c r="J65" s="18"/>
      <c r="K65" s="179"/>
      <c r="L65" s="179"/>
      <c r="M65" s="179"/>
      <c r="N65" s="179"/>
      <c r="O65" s="179"/>
      <c r="P65" s="179"/>
      <c r="Q65" s="179"/>
      <c r="R65" s="179"/>
    </row>
    <row r="66" spans="2:18" ht="60.5" thickBot="1" x14ac:dyDescent="0.4">
      <c r="B66" s="35">
        <v>42401</v>
      </c>
      <c r="C66" s="173">
        <v>0.01</v>
      </c>
      <c r="D66" s="167" t="s">
        <v>1793</v>
      </c>
      <c r="E66" s="173"/>
      <c r="F66" s="18"/>
      <c r="G66" s="18"/>
      <c r="H66" s="18"/>
      <c r="I66" s="18"/>
      <c r="J66" s="18"/>
      <c r="K66" s="179"/>
      <c r="L66" s="179"/>
      <c r="M66" s="179"/>
      <c r="N66" s="179"/>
      <c r="O66" s="179"/>
      <c r="P66" s="179"/>
      <c r="Q66" s="179"/>
      <c r="R66" s="179"/>
    </row>
    <row r="67" spans="2:18" ht="15" thickBot="1" x14ac:dyDescent="0.4">
      <c r="B67" s="9"/>
      <c r="C67" s="80"/>
      <c r="D67" s="18"/>
      <c r="E67" s="18"/>
      <c r="F67" s="18"/>
      <c r="G67" s="18"/>
      <c r="H67" s="18"/>
      <c r="I67" s="18"/>
      <c r="J67" s="18"/>
      <c r="K67" s="18"/>
      <c r="L67" s="179"/>
      <c r="M67" s="179"/>
      <c r="N67" s="179"/>
      <c r="O67" s="179"/>
      <c r="P67" s="179"/>
      <c r="Q67" s="179"/>
      <c r="R67" s="179"/>
    </row>
    <row r="68" spans="2:18" ht="15" thickBot="1" x14ac:dyDescent="0.4">
      <c r="B68" s="333" t="s">
        <v>593</v>
      </c>
      <c r="C68" s="81"/>
      <c r="D68" s="18"/>
      <c r="E68" s="18"/>
      <c r="F68" s="18"/>
      <c r="G68" s="18"/>
      <c r="H68" s="18"/>
      <c r="I68" s="18"/>
      <c r="J68" s="18"/>
      <c r="K68" s="18"/>
      <c r="L68" s="179"/>
      <c r="M68" s="179"/>
      <c r="N68" s="179"/>
      <c r="O68" s="179"/>
      <c r="P68" s="179"/>
      <c r="Q68" s="179"/>
      <c r="R68" s="179"/>
    </row>
    <row r="69" spans="2:18" x14ac:dyDescent="0.35">
      <c r="B69" s="1159"/>
      <c r="C69" s="1160"/>
      <c r="D69" s="1160"/>
      <c r="E69" s="1160"/>
      <c r="F69" s="1160"/>
      <c r="G69" s="1161"/>
      <c r="H69" s="18"/>
      <c r="I69" s="18"/>
      <c r="J69" s="18"/>
      <c r="K69" s="18"/>
      <c r="L69" s="179"/>
      <c r="M69" s="179"/>
      <c r="N69" s="179"/>
      <c r="O69" s="179"/>
      <c r="P69" s="179"/>
      <c r="Q69" s="179"/>
      <c r="R69" s="179"/>
    </row>
    <row r="70" spans="2:18" ht="15" thickBot="1" x14ac:dyDescent="0.4">
      <c r="B70" s="1162"/>
      <c r="C70" s="1163"/>
      <c r="D70" s="1163"/>
      <c r="E70" s="1163"/>
      <c r="F70" s="1163"/>
      <c r="G70" s="1164"/>
      <c r="H70" s="18"/>
      <c r="I70" s="18"/>
      <c r="J70" s="18"/>
      <c r="K70" s="18"/>
      <c r="L70" s="179"/>
      <c r="M70" s="179"/>
      <c r="N70" s="179"/>
      <c r="O70" s="179"/>
      <c r="P70" s="179"/>
      <c r="Q70" s="179"/>
      <c r="R70" s="179"/>
    </row>
    <row r="71" spans="2:18" x14ac:dyDescent="0.35">
      <c r="B71" s="7"/>
      <c r="C71" s="78"/>
      <c r="D71" s="18"/>
      <c r="E71" s="18"/>
      <c r="F71" s="18"/>
      <c r="G71" s="18"/>
      <c r="H71" s="18"/>
      <c r="I71" s="18"/>
      <c r="J71" s="18"/>
      <c r="K71" s="18"/>
      <c r="L71" s="179"/>
      <c r="M71" s="179"/>
      <c r="N71" s="179"/>
      <c r="O71" s="179"/>
      <c r="P71" s="179"/>
      <c r="Q71" s="179"/>
      <c r="R71" s="179"/>
    </row>
    <row r="72" spans="2:18" ht="15" thickBot="1" x14ac:dyDescent="0.4">
      <c r="B72" s="18"/>
      <c r="C72" s="77"/>
      <c r="D72" s="18"/>
      <c r="E72" s="18"/>
      <c r="F72" s="18"/>
      <c r="G72" s="18"/>
      <c r="H72" s="18"/>
      <c r="I72" s="18"/>
      <c r="J72" s="18"/>
      <c r="K72" s="18"/>
      <c r="L72" s="179"/>
      <c r="M72" s="179"/>
      <c r="N72" s="179"/>
      <c r="O72" s="179"/>
      <c r="P72" s="179"/>
      <c r="Q72" s="179"/>
      <c r="R72" s="179"/>
    </row>
    <row r="73" spans="2:18" ht="24.5" thickBot="1" x14ac:dyDescent="0.4">
      <c r="B73" s="183" t="s">
        <v>688</v>
      </c>
      <c r="C73" s="82"/>
      <c r="D73" s="18"/>
      <c r="E73" s="18"/>
      <c r="F73" s="18"/>
      <c r="G73" s="18"/>
      <c r="H73" s="18"/>
      <c r="I73" s="18"/>
      <c r="J73" s="18"/>
      <c r="K73" s="18"/>
      <c r="L73" s="179"/>
      <c r="M73" s="179"/>
      <c r="N73" s="179"/>
      <c r="O73" s="179"/>
      <c r="P73" s="179"/>
      <c r="Q73" s="179"/>
      <c r="R73" s="179"/>
    </row>
    <row r="74" spans="2:18" ht="15" thickBot="1" x14ac:dyDescent="0.4">
      <c r="B74" s="28"/>
      <c r="C74" s="75"/>
      <c r="D74" s="18"/>
      <c r="E74" s="18"/>
      <c r="F74" s="18"/>
      <c r="G74" s="18"/>
      <c r="H74" s="18"/>
      <c r="I74" s="18"/>
      <c r="J74" s="18"/>
      <c r="K74" s="18"/>
      <c r="L74" s="179"/>
      <c r="M74" s="179"/>
      <c r="N74" s="179"/>
      <c r="O74" s="179"/>
      <c r="P74" s="179"/>
      <c r="Q74" s="179"/>
      <c r="R74" s="179"/>
    </row>
    <row r="75" spans="2:18" ht="48.5" thickBot="1" x14ac:dyDescent="0.4">
      <c r="B75" s="36" t="s">
        <v>689</v>
      </c>
      <c r="C75" s="20"/>
      <c r="D75" s="172" t="s">
        <v>1794</v>
      </c>
      <c r="E75" s="18"/>
      <c r="F75" s="18"/>
      <c r="G75" s="18"/>
      <c r="H75" s="18"/>
      <c r="I75" s="18"/>
      <c r="J75" s="18"/>
      <c r="K75" s="18"/>
      <c r="L75" s="179"/>
      <c r="M75" s="179"/>
      <c r="N75" s="179"/>
      <c r="O75" s="179"/>
      <c r="P75" s="179"/>
      <c r="Q75" s="179"/>
      <c r="R75" s="179"/>
    </row>
    <row r="76" spans="2:18" x14ac:dyDescent="0.35">
      <c r="B76" s="1216" t="s">
        <v>691</v>
      </c>
      <c r="C76" s="79"/>
      <c r="D76" s="168" t="s">
        <v>692</v>
      </c>
      <c r="E76" s="18"/>
      <c r="F76" s="18"/>
      <c r="G76" s="18"/>
      <c r="H76" s="18"/>
      <c r="I76" s="18"/>
      <c r="J76" s="18"/>
      <c r="K76" s="18"/>
      <c r="L76" s="179"/>
      <c r="M76" s="179"/>
      <c r="N76" s="179"/>
      <c r="O76" s="179"/>
      <c r="P76" s="179"/>
      <c r="Q76" s="179"/>
      <c r="R76" s="179"/>
    </row>
    <row r="77" spans="2:18" ht="60" x14ac:dyDescent="0.35">
      <c r="B77" s="1217"/>
      <c r="C77" s="79"/>
      <c r="D77" s="169" t="s">
        <v>1795</v>
      </c>
      <c r="E77" s="18"/>
      <c r="F77" s="18"/>
      <c r="G77" s="18"/>
      <c r="H77" s="18"/>
      <c r="I77" s="18"/>
      <c r="J77" s="18"/>
      <c r="K77" s="18"/>
      <c r="L77" s="179"/>
      <c r="M77" s="179"/>
      <c r="N77" s="179"/>
      <c r="O77" s="179"/>
      <c r="P77" s="179"/>
      <c r="Q77" s="179"/>
      <c r="R77" s="179"/>
    </row>
    <row r="78" spans="2:18" x14ac:dyDescent="0.35">
      <c r="B78" s="1217"/>
      <c r="C78" s="79"/>
      <c r="D78" s="168" t="s">
        <v>695</v>
      </c>
      <c r="E78" s="18"/>
      <c r="F78" s="18"/>
      <c r="G78" s="18"/>
      <c r="H78" s="18"/>
      <c r="I78" s="18"/>
      <c r="J78" s="18"/>
      <c r="K78" s="18"/>
      <c r="L78" s="179"/>
      <c r="M78" s="179"/>
      <c r="N78" s="179"/>
      <c r="O78" s="179"/>
      <c r="P78" s="179"/>
      <c r="Q78" s="179"/>
      <c r="R78" s="179"/>
    </row>
    <row r="79" spans="2:18" x14ac:dyDescent="0.35">
      <c r="B79" s="1217"/>
      <c r="C79" s="79"/>
      <c r="D79" s="169" t="s">
        <v>1796</v>
      </c>
      <c r="E79" s="18"/>
      <c r="F79" s="18"/>
      <c r="G79" s="18"/>
      <c r="H79" s="18"/>
      <c r="I79" s="18"/>
      <c r="J79" s="18"/>
      <c r="K79" s="18"/>
      <c r="L79" s="179"/>
      <c r="M79" s="179"/>
      <c r="N79" s="179"/>
      <c r="O79" s="179"/>
      <c r="P79" s="179"/>
      <c r="Q79" s="179"/>
      <c r="R79" s="179"/>
    </row>
    <row r="80" spans="2:18" x14ac:dyDescent="0.35">
      <c r="B80" s="1217"/>
      <c r="C80" s="79"/>
      <c r="D80" s="169" t="s">
        <v>697</v>
      </c>
      <c r="E80" s="18"/>
      <c r="F80" s="18"/>
      <c r="G80" s="18"/>
      <c r="H80" s="18"/>
      <c r="I80" s="18"/>
      <c r="J80" s="18"/>
      <c r="K80" s="18"/>
      <c r="L80" s="179"/>
      <c r="M80" s="179"/>
      <c r="N80" s="179"/>
      <c r="O80" s="179"/>
      <c r="P80" s="179"/>
      <c r="Q80" s="179"/>
      <c r="R80" s="179"/>
    </row>
    <row r="81" spans="2:18" x14ac:dyDescent="0.35">
      <c r="B81" s="1217"/>
      <c r="C81" s="79"/>
      <c r="D81" s="168" t="s">
        <v>923</v>
      </c>
      <c r="E81" s="18"/>
      <c r="F81" s="18"/>
      <c r="G81" s="18"/>
      <c r="H81" s="18"/>
      <c r="I81" s="18"/>
      <c r="J81" s="18"/>
      <c r="K81" s="18"/>
      <c r="L81" s="179"/>
      <c r="M81" s="179"/>
      <c r="N81" s="179"/>
      <c r="O81" s="179"/>
      <c r="P81" s="179"/>
      <c r="Q81" s="179"/>
      <c r="R81" s="179"/>
    </row>
    <row r="82" spans="2:18" ht="15" thickBot="1" x14ac:dyDescent="0.4">
      <c r="B82" s="1218"/>
      <c r="C82" s="8"/>
      <c r="D82" s="173" t="s">
        <v>1797</v>
      </c>
      <c r="E82" s="18"/>
      <c r="F82" s="18"/>
      <c r="G82" s="18"/>
      <c r="H82" s="18"/>
      <c r="I82" s="18"/>
      <c r="J82" s="18"/>
      <c r="K82" s="18"/>
      <c r="L82" s="179"/>
      <c r="M82" s="179"/>
      <c r="N82" s="179"/>
      <c r="O82" s="179"/>
      <c r="P82" s="179"/>
      <c r="Q82" s="179"/>
      <c r="R82" s="179"/>
    </row>
    <row r="83" spans="2:18" x14ac:dyDescent="0.35">
      <c r="B83" s="1216" t="s">
        <v>704</v>
      </c>
      <c r="C83" s="184"/>
      <c r="D83" s="1216"/>
      <c r="E83" s="18"/>
      <c r="F83" s="18"/>
      <c r="G83" s="18"/>
      <c r="H83" s="18"/>
      <c r="I83" s="18"/>
      <c r="J83" s="18"/>
      <c r="K83" s="18"/>
      <c r="L83" s="179"/>
      <c r="M83" s="179"/>
      <c r="N83" s="179"/>
      <c r="O83" s="179"/>
      <c r="P83" s="179"/>
      <c r="Q83" s="179"/>
      <c r="R83" s="179"/>
    </row>
    <row r="84" spans="2:18" ht="15" thickBot="1" x14ac:dyDescent="0.4">
      <c r="B84" s="1218"/>
      <c r="C84" s="76"/>
      <c r="D84" s="1218"/>
      <c r="E84" s="18"/>
      <c r="F84" s="18"/>
      <c r="G84" s="18"/>
      <c r="H84" s="18"/>
      <c r="I84" s="18"/>
      <c r="J84" s="18"/>
      <c r="K84" s="18"/>
      <c r="L84" s="179"/>
      <c r="M84" s="179"/>
      <c r="N84" s="179"/>
      <c r="O84" s="179"/>
      <c r="P84" s="179"/>
      <c r="Q84" s="179"/>
      <c r="R84" s="179"/>
    </row>
    <row r="85" spans="2:18" ht="84" x14ac:dyDescent="0.35">
      <c r="B85" s="1216" t="s">
        <v>705</v>
      </c>
      <c r="C85" s="79"/>
      <c r="D85" s="169" t="s">
        <v>1798</v>
      </c>
      <c r="E85" s="18"/>
      <c r="F85" s="18"/>
      <c r="G85" s="18"/>
      <c r="H85" s="18"/>
      <c r="I85" s="18"/>
      <c r="J85" s="18"/>
      <c r="K85" s="18"/>
      <c r="L85" s="179"/>
      <c r="M85" s="179"/>
      <c r="N85" s="179"/>
      <c r="O85" s="179"/>
      <c r="P85" s="179"/>
      <c r="Q85" s="179"/>
      <c r="R85" s="179"/>
    </row>
    <row r="86" spans="2:18" ht="180" x14ac:dyDescent="0.35">
      <c r="B86" s="1217"/>
      <c r="C86" s="79"/>
      <c r="D86" s="169" t="s">
        <v>1799</v>
      </c>
      <c r="E86" s="18"/>
      <c r="F86" s="18"/>
      <c r="G86" s="18"/>
      <c r="H86" s="18"/>
      <c r="I86" s="18"/>
      <c r="J86" s="18"/>
      <c r="K86" s="18"/>
      <c r="L86" s="179"/>
      <c r="M86" s="179"/>
      <c r="N86" s="179"/>
      <c r="O86" s="179"/>
      <c r="P86" s="179"/>
      <c r="Q86" s="179"/>
      <c r="R86" s="179"/>
    </row>
    <row r="87" spans="2:18" ht="192" x14ac:dyDescent="0.35">
      <c r="B87" s="1217"/>
      <c r="C87" s="79"/>
      <c r="D87" s="169" t="s">
        <v>1800</v>
      </c>
      <c r="E87" s="18"/>
      <c r="F87" s="18"/>
      <c r="G87" s="18"/>
      <c r="H87" s="18"/>
      <c r="I87" s="18"/>
      <c r="J87" s="18"/>
      <c r="K87" s="18"/>
    </row>
    <row r="88" spans="2:18" ht="72" x14ac:dyDescent="0.35">
      <c r="B88" s="1217"/>
      <c r="C88" s="79"/>
      <c r="D88" s="169" t="s">
        <v>1801</v>
      </c>
      <c r="E88" s="18"/>
      <c r="F88" s="18"/>
      <c r="G88" s="18"/>
      <c r="H88" s="18"/>
      <c r="I88" s="18"/>
      <c r="J88" s="18"/>
      <c r="K88" s="18"/>
    </row>
    <row r="89" spans="2:18" ht="24" x14ac:dyDescent="0.35">
      <c r="B89" s="1217"/>
      <c r="C89" s="79"/>
      <c r="D89" s="169" t="s">
        <v>1802</v>
      </c>
      <c r="E89" s="18"/>
      <c r="F89" s="18"/>
      <c r="G89" s="18"/>
      <c r="H89" s="18"/>
      <c r="I89" s="18"/>
      <c r="J89" s="18"/>
      <c r="K89" s="18"/>
    </row>
    <row r="90" spans="2:18" ht="36" x14ac:dyDescent="0.35">
      <c r="B90" s="1217"/>
      <c r="C90" s="79"/>
      <c r="D90" s="169" t="s">
        <v>1803</v>
      </c>
      <c r="E90" s="18"/>
      <c r="F90" s="18"/>
      <c r="G90" s="18"/>
      <c r="H90" s="18"/>
      <c r="I90" s="18"/>
      <c r="J90" s="18"/>
      <c r="K90" s="18"/>
    </row>
    <row r="91" spans="2:18" ht="36" x14ac:dyDescent="0.35">
      <c r="B91" s="1217"/>
      <c r="C91" s="79"/>
      <c r="D91" s="169" t="s">
        <v>1804</v>
      </c>
      <c r="E91" s="18"/>
      <c r="F91" s="18"/>
      <c r="G91" s="18"/>
      <c r="H91" s="18"/>
      <c r="I91" s="18"/>
      <c r="J91" s="18"/>
      <c r="K91" s="18"/>
    </row>
    <row r="92" spans="2:18" ht="24" x14ac:dyDescent="0.35">
      <c r="B92" s="1217"/>
      <c r="C92" s="79"/>
      <c r="D92" s="169" t="s">
        <v>1805</v>
      </c>
      <c r="E92" s="18"/>
      <c r="F92" s="18"/>
      <c r="G92" s="18"/>
      <c r="H92" s="18"/>
      <c r="I92" s="18"/>
      <c r="J92" s="18"/>
      <c r="K92" s="18"/>
    </row>
    <row r="93" spans="2:18" ht="36" x14ac:dyDescent="0.35">
      <c r="B93" s="1217"/>
      <c r="C93" s="79"/>
      <c r="D93" s="169" t="s">
        <v>1806</v>
      </c>
      <c r="E93" s="18"/>
      <c r="F93" s="18"/>
      <c r="G93" s="18"/>
      <c r="H93" s="18"/>
      <c r="I93" s="18"/>
      <c r="J93" s="18"/>
      <c r="K93" s="18"/>
    </row>
    <row r="94" spans="2:18" ht="24" x14ac:dyDescent="0.35">
      <c r="B94" s="1217"/>
      <c r="C94" s="79"/>
      <c r="D94" s="169" t="s">
        <v>1807</v>
      </c>
      <c r="E94" s="18"/>
      <c r="F94" s="18"/>
      <c r="G94" s="18"/>
      <c r="H94" s="18"/>
      <c r="I94" s="18"/>
      <c r="J94" s="18"/>
      <c r="K94" s="18"/>
    </row>
    <row r="95" spans="2:18" ht="60.5" thickBot="1" x14ac:dyDescent="0.4">
      <c r="B95" s="1218"/>
      <c r="C95" s="8"/>
      <c r="D95" s="173" t="s">
        <v>1808</v>
      </c>
      <c r="E95" s="18"/>
      <c r="F95" s="18"/>
      <c r="G95" s="18"/>
      <c r="H95" s="18"/>
      <c r="I95" s="18"/>
      <c r="J95" s="18"/>
      <c r="K95" s="18"/>
    </row>
    <row r="96" spans="2:18" ht="24" x14ac:dyDescent="0.35">
      <c r="B96" s="1216" t="s">
        <v>722</v>
      </c>
      <c r="C96" s="79"/>
      <c r="D96" s="168" t="s">
        <v>1809</v>
      </c>
      <c r="E96" s="18"/>
      <c r="F96" s="18"/>
      <c r="G96" s="18"/>
      <c r="H96" s="18"/>
      <c r="I96" s="18"/>
      <c r="J96" s="18"/>
      <c r="K96" s="18"/>
    </row>
    <row r="97" spans="2:11" x14ac:dyDescent="0.35">
      <c r="B97" s="1217"/>
      <c r="C97" s="79"/>
      <c r="D97" s="170"/>
      <c r="E97" s="18"/>
      <c r="F97" s="18"/>
      <c r="G97" s="18"/>
      <c r="H97" s="18"/>
      <c r="I97" s="18"/>
      <c r="J97" s="18"/>
      <c r="K97" s="18"/>
    </row>
    <row r="98" spans="2:11" x14ac:dyDescent="0.35">
      <c r="B98" s="1217"/>
      <c r="C98" s="79"/>
      <c r="D98" s="169" t="s">
        <v>723</v>
      </c>
      <c r="E98" s="18"/>
      <c r="F98" s="18"/>
      <c r="G98" s="18"/>
      <c r="H98" s="18"/>
      <c r="I98" s="18"/>
      <c r="J98" s="18"/>
      <c r="K98" s="18"/>
    </row>
    <row r="99" spans="2:11" ht="25" x14ac:dyDescent="0.35">
      <c r="B99" s="1217"/>
      <c r="C99" s="79"/>
      <c r="D99" s="169" t="s">
        <v>1810</v>
      </c>
      <c r="E99" s="18"/>
      <c r="F99" s="18"/>
      <c r="G99" s="18"/>
      <c r="H99" s="18"/>
      <c r="I99" s="18"/>
      <c r="J99" s="18"/>
      <c r="K99" s="18"/>
    </row>
    <row r="100" spans="2:11" ht="25" x14ac:dyDescent="0.35">
      <c r="B100" s="1217"/>
      <c r="C100" s="79"/>
      <c r="D100" s="169" t="s">
        <v>1811</v>
      </c>
      <c r="E100" s="18"/>
      <c r="F100" s="18"/>
      <c r="G100" s="18"/>
      <c r="H100" s="18"/>
      <c r="I100" s="18"/>
      <c r="J100" s="18"/>
      <c r="K100" s="18"/>
    </row>
    <row r="101" spans="2:11" ht="25" x14ac:dyDescent="0.35">
      <c r="B101" s="1217"/>
      <c r="C101" s="79"/>
      <c r="D101" s="169" t="s">
        <v>1812</v>
      </c>
      <c r="E101" s="18"/>
      <c r="F101" s="18"/>
      <c r="G101" s="18"/>
      <c r="H101" s="18"/>
      <c r="I101" s="18"/>
      <c r="J101" s="18"/>
      <c r="K101" s="18"/>
    </row>
    <row r="102" spans="2:11" ht="25" x14ac:dyDescent="0.35">
      <c r="B102" s="1217"/>
      <c r="C102" s="79"/>
      <c r="D102" s="169" t="s">
        <v>1813</v>
      </c>
      <c r="E102" s="18"/>
      <c r="F102" s="18"/>
      <c r="G102" s="18"/>
      <c r="H102" s="18"/>
      <c r="I102" s="18"/>
      <c r="J102" s="18"/>
      <c r="K102" s="18"/>
    </row>
    <row r="103" spans="2:11" x14ac:dyDescent="0.35">
      <c r="B103" s="1217"/>
      <c r="C103" s="79"/>
      <c r="D103" s="169" t="s">
        <v>1814</v>
      </c>
      <c r="E103" s="18"/>
      <c r="F103" s="18"/>
      <c r="G103" s="18"/>
      <c r="H103" s="18"/>
      <c r="I103" s="18"/>
      <c r="J103" s="18"/>
      <c r="K103" s="18"/>
    </row>
    <row r="104" spans="2:11" x14ac:dyDescent="0.35">
      <c r="B104" s="1217"/>
      <c r="C104" s="79"/>
      <c r="D104" s="169" t="s">
        <v>1815</v>
      </c>
      <c r="E104" s="18"/>
      <c r="F104" s="18"/>
      <c r="G104" s="18"/>
      <c r="H104" s="18"/>
      <c r="I104" s="18"/>
      <c r="J104" s="18"/>
      <c r="K104" s="18"/>
    </row>
    <row r="105" spans="2:11" x14ac:dyDescent="0.35">
      <c r="B105" s="1217"/>
      <c r="C105" s="79"/>
      <c r="D105" s="169" t="s">
        <v>1816</v>
      </c>
      <c r="E105" s="18"/>
      <c r="F105" s="18"/>
      <c r="G105" s="18"/>
      <c r="H105" s="18"/>
      <c r="I105" s="18"/>
      <c r="J105" s="18"/>
      <c r="K105" s="18"/>
    </row>
    <row r="106" spans="2:11" x14ac:dyDescent="0.35">
      <c r="B106" s="1217"/>
      <c r="C106" s="79"/>
      <c r="D106" s="169" t="s">
        <v>1502</v>
      </c>
      <c r="E106" s="18"/>
      <c r="F106" s="18"/>
      <c r="G106" s="18"/>
      <c r="H106" s="18"/>
      <c r="I106" s="18"/>
      <c r="J106" s="18"/>
      <c r="K106" s="18"/>
    </row>
    <row r="107" spans="2:11" ht="72" x14ac:dyDescent="0.35">
      <c r="B107" s="1217"/>
      <c r="C107" s="79"/>
      <c r="D107" s="185" t="s">
        <v>892</v>
      </c>
      <c r="E107" s="18"/>
      <c r="F107" s="18"/>
      <c r="G107" s="18"/>
      <c r="H107" s="18"/>
      <c r="I107" s="18"/>
      <c r="J107" s="18"/>
      <c r="K107" s="18"/>
    </row>
    <row r="108" spans="2:11" x14ac:dyDescent="0.35">
      <c r="B108" s="1217"/>
      <c r="C108" s="79"/>
      <c r="D108" s="169" t="s">
        <v>866</v>
      </c>
      <c r="E108" s="18"/>
      <c r="F108" s="18"/>
      <c r="G108" s="18"/>
      <c r="H108" s="18"/>
      <c r="I108" s="18"/>
      <c r="J108" s="18"/>
      <c r="K108" s="18"/>
    </row>
    <row r="109" spans="2:11" ht="24" x14ac:dyDescent="0.35">
      <c r="B109" s="1217"/>
      <c r="C109" s="79"/>
      <c r="D109" s="168" t="s">
        <v>1817</v>
      </c>
      <c r="E109" s="18"/>
      <c r="F109" s="18"/>
      <c r="G109" s="18"/>
      <c r="H109" s="18"/>
      <c r="I109" s="18"/>
      <c r="J109" s="18"/>
      <c r="K109" s="18"/>
    </row>
    <row r="110" spans="2:11" x14ac:dyDescent="0.35">
      <c r="B110" s="1217"/>
      <c r="C110" s="79"/>
      <c r="D110" s="170"/>
      <c r="E110" s="18"/>
      <c r="F110" s="18"/>
      <c r="G110" s="18"/>
      <c r="H110" s="18"/>
      <c r="I110" s="18"/>
      <c r="J110" s="18"/>
      <c r="K110" s="18"/>
    </row>
    <row r="111" spans="2:11" x14ac:dyDescent="0.35">
      <c r="B111" s="1217"/>
      <c r="C111" s="79"/>
      <c r="D111" s="169" t="s">
        <v>723</v>
      </c>
      <c r="E111" s="18"/>
      <c r="F111" s="18"/>
      <c r="G111" s="18"/>
      <c r="H111" s="18"/>
      <c r="I111" s="18"/>
      <c r="J111" s="18"/>
      <c r="K111" s="18"/>
    </row>
    <row r="112" spans="2:11" ht="25" x14ac:dyDescent="0.35">
      <c r="B112" s="1217"/>
      <c r="C112" s="79"/>
      <c r="D112" s="169" t="s">
        <v>1818</v>
      </c>
      <c r="E112" s="18"/>
      <c r="F112" s="18"/>
      <c r="G112" s="18"/>
      <c r="H112" s="18"/>
      <c r="I112" s="18"/>
      <c r="J112" s="18"/>
      <c r="K112" s="18"/>
    </row>
    <row r="113" spans="2:11" ht="25" x14ac:dyDescent="0.35">
      <c r="B113" s="1217"/>
      <c r="C113" s="79"/>
      <c r="D113" s="169" t="s">
        <v>1819</v>
      </c>
      <c r="E113" s="18"/>
      <c r="F113" s="18"/>
      <c r="G113" s="18"/>
      <c r="H113" s="18"/>
      <c r="I113" s="18"/>
      <c r="J113" s="18"/>
      <c r="K113" s="18"/>
    </row>
    <row r="114" spans="2:11" ht="25.5" thickBot="1" x14ac:dyDescent="0.4">
      <c r="B114" s="1218"/>
      <c r="C114" s="8"/>
      <c r="D114" s="173" t="s">
        <v>1820</v>
      </c>
      <c r="E114" s="18"/>
      <c r="F114" s="18"/>
      <c r="G114" s="18"/>
      <c r="H114" s="18"/>
      <c r="I114" s="18"/>
      <c r="J114" s="18"/>
      <c r="K114" s="18"/>
    </row>
    <row r="115" spans="2:11" x14ac:dyDescent="0.35">
      <c r="B115" s="18"/>
      <c r="C115" s="77"/>
      <c r="D115" s="18"/>
      <c r="E115" s="18"/>
      <c r="F115" s="18"/>
      <c r="G115" s="18"/>
      <c r="H115" s="18"/>
      <c r="I115" s="18"/>
      <c r="J115" s="18"/>
      <c r="K115" s="18"/>
    </row>
    <row r="116" spans="2:11" s="179" customFormat="1" x14ac:dyDescent="0.35">
      <c r="C116" s="77"/>
    </row>
    <row r="117" spans="2:11" s="179" customFormat="1" x14ac:dyDescent="0.35">
      <c r="C117" s="77"/>
    </row>
    <row r="118" spans="2:11" s="179" customFormat="1" x14ac:dyDescent="0.35">
      <c r="C118" s="77"/>
    </row>
    <row r="119" spans="2:11" s="179" customFormat="1" x14ac:dyDescent="0.35">
      <c r="C119" s="77"/>
    </row>
    <row r="120" spans="2:11" s="179" customFormat="1" x14ac:dyDescent="0.35">
      <c r="C120" s="77"/>
    </row>
    <row r="121" spans="2:11" s="179" customFormat="1" x14ac:dyDescent="0.35">
      <c r="C121" s="77"/>
    </row>
    <row r="122" spans="2:11" s="179" customFormat="1" x14ac:dyDescent="0.35">
      <c r="C122" s="77"/>
    </row>
    <row r="123" spans="2:11" s="179" customFormat="1" x14ac:dyDescent="0.35">
      <c r="C123" s="77"/>
    </row>
    <row r="124" spans="2:11" s="179" customFormat="1" x14ac:dyDescent="0.35">
      <c r="C124" s="77"/>
    </row>
  </sheetData>
  <sheetProtection formatCells="0" formatRows="0" insertColumns="0" insertRows="0" deleteColumns="0" deleteRows="0"/>
  <mergeCells count="38">
    <mergeCell ref="A1:P1"/>
    <mergeCell ref="A2:P2"/>
    <mergeCell ref="A3:P3"/>
    <mergeCell ref="A4:D4"/>
    <mergeCell ref="A5:P5"/>
    <mergeCell ref="B10:D10"/>
    <mergeCell ref="F10:S10"/>
    <mergeCell ref="F11:S11"/>
    <mergeCell ref="E12:R12"/>
    <mergeCell ref="E13:R13"/>
    <mergeCell ref="B85:B95"/>
    <mergeCell ref="B96:B114"/>
    <mergeCell ref="B69:G70"/>
    <mergeCell ref="H34:H35"/>
    <mergeCell ref="D31:K31"/>
    <mergeCell ref="F33:G33"/>
    <mergeCell ref="E34:E35"/>
    <mergeCell ref="F34:F35"/>
    <mergeCell ref="D32:K32"/>
    <mergeCell ref="D43:K43"/>
    <mergeCell ref="D44:K44"/>
    <mergeCell ref="B46:E46"/>
    <mergeCell ref="B47:B53"/>
    <mergeCell ref="B15:B42"/>
    <mergeCell ref="D15:K15"/>
    <mergeCell ref="D20:K20"/>
    <mergeCell ref="B76:B82"/>
    <mergeCell ref="B83:B84"/>
    <mergeCell ref="D83:D84"/>
    <mergeCell ref="C33:C35"/>
    <mergeCell ref="D33:D35"/>
    <mergeCell ref="B56:B62"/>
    <mergeCell ref="B55:E55"/>
    <mergeCell ref="D21:K21"/>
    <mergeCell ref="D22:D23"/>
    <mergeCell ref="E22:F22"/>
    <mergeCell ref="G22:J22"/>
    <mergeCell ref="C22:C23"/>
  </mergeCells>
  <conditionalFormatting sqref="D42">
    <cfRule type="containsText" dxfId="11" priority="5" operator="containsText" text="ERROR">
      <formula>NOT(ISERROR(SEARCH("ERROR",D42)))</formula>
    </cfRule>
  </conditionalFormatting>
  <conditionalFormatting sqref="E12:R12">
    <cfRule type="expression" dxfId="10" priority="1">
      <formula>E11="SI SE REPORTA"</formula>
    </cfRule>
  </conditionalFormatting>
  <conditionalFormatting sqref="F10">
    <cfRule type="notContainsBlanks" dxfId="9" priority="4">
      <formula>LEN(TRIM(F10))&gt;0</formula>
    </cfRule>
  </conditionalFormatting>
  <conditionalFormatting sqref="F11:S11">
    <cfRule type="expression" dxfId="8" priority="2">
      <formula>E11="NO SE REPORTA"</formula>
    </cfRule>
    <cfRule type="expression" dxfId="7" priority="3">
      <formula>E10="NO APLICA"</formula>
    </cfRule>
  </conditionalFormatting>
  <dataValidations count="6">
    <dataValidation type="whole" operator="greaterThanOrEqual" allowBlank="1" showErrorMessage="1" errorTitle="ERROR" error="Escriba un número igual o mayor que 0" promptTitle="ERROR" prompt="Escriba un número igual o mayor que 0" sqref="E17:H17" xr:uid="{00000000-0002-0000-2100-000000000000}">
      <formula1>0</formula1>
    </dataValidation>
    <dataValidation type="whole" operator="greaterThanOrEqual" allowBlank="1" showInputMessage="1" showErrorMessage="1" errorTitle="ERROR" error="Valor en PESOS (sin centavos)" sqref="E18:H19 G24:J29" xr:uid="{00000000-0002-0000-2100-000001000000}">
      <formula1>0</formula1>
    </dataValidation>
    <dataValidation type="decimal" allowBlank="1" showInputMessage="1" showErrorMessage="1" errorTitle="ERROR" error="Escriba un valor entre 0% y 100%" sqref="D36:D41 E24:F29" xr:uid="{00000000-0002-0000-2100-000002000000}">
      <formula1>0</formula1>
      <formula2>1</formula2>
    </dataValidation>
    <dataValidation allowBlank="1" showInputMessage="1" showErrorMessage="1" sqref="D42 E36:G42 G30:J30" xr:uid="{00000000-0002-0000-2100-000003000000}"/>
    <dataValidation type="list" allowBlank="1" showInputMessage="1" showErrorMessage="1" sqref="E11" xr:uid="{00000000-0002-0000-2100-000004000000}">
      <formula1>REPORTE</formula1>
    </dataValidation>
    <dataValidation type="list" allowBlank="1" showInputMessage="1" showErrorMessage="1" sqref="E10" xr:uid="{00000000-0002-0000-2100-000005000000}">
      <formula1>SI</formula1>
    </dataValidation>
  </dataValidations>
  <hyperlinks>
    <hyperlink ref="B9" location="'ANEXO 3'!A1" display="VOLVER AL INDICE" xr:uid="{00000000-0004-0000-2100-000000000000}"/>
    <hyperlink ref="E51" r:id="rId1" xr:uid="{00000000-0004-0000-2100-000001000000}"/>
  </hyperlinks>
  <pageMargins left="0.25" right="0.25" top="0.75" bottom="0.75" header="0.3" footer="0.3"/>
  <pageSetup paperSize="178" orientation="landscape" horizontalDpi="1200" verticalDpi="1200"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8">
    <tabColor rgb="FFFFFF00"/>
  </sheetPr>
  <dimension ref="A1:C28"/>
  <sheetViews>
    <sheetView workbookViewId="0"/>
  </sheetViews>
  <sheetFormatPr baseColWidth="10" defaultColWidth="11.453125" defaultRowHeight="14.5" x14ac:dyDescent="0.35"/>
  <cols>
    <col min="1" max="1" width="8.1796875" bestFit="1" customWidth="1"/>
    <col min="2" max="2" width="12.81640625" bestFit="1" customWidth="1"/>
    <col min="3" max="3" width="68.81640625" customWidth="1"/>
  </cols>
  <sheetData>
    <row r="1" spans="1:3" x14ac:dyDescent="0.35">
      <c r="A1" s="354" t="s">
        <v>631</v>
      </c>
    </row>
    <row r="3" spans="1:3" x14ac:dyDescent="0.35">
      <c r="B3" s="166" t="s">
        <v>1821</v>
      </c>
    </row>
    <row r="5" spans="1:3" x14ac:dyDescent="0.35">
      <c r="B5" s="128"/>
      <c r="C5" s="165"/>
    </row>
    <row r="6" spans="1:3" x14ac:dyDescent="0.35">
      <c r="A6" s="151" t="s">
        <v>1822</v>
      </c>
      <c r="B6" s="151" t="s">
        <v>586</v>
      </c>
      <c r="C6" s="151" t="s">
        <v>1823</v>
      </c>
    </row>
    <row r="7" spans="1:3" x14ac:dyDescent="0.35">
      <c r="A7" s="352"/>
      <c r="B7" s="352"/>
      <c r="C7" s="353"/>
    </row>
    <row r="8" spans="1:3" x14ac:dyDescent="0.35">
      <c r="A8" s="352"/>
      <c r="B8" s="352"/>
      <c r="C8" s="353"/>
    </row>
    <row r="9" spans="1:3" x14ac:dyDescent="0.35">
      <c r="A9" s="352"/>
      <c r="B9" s="352"/>
      <c r="C9" s="353"/>
    </row>
    <row r="10" spans="1:3" x14ac:dyDescent="0.35">
      <c r="A10" s="352"/>
      <c r="B10" s="352"/>
      <c r="C10" s="353"/>
    </row>
    <row r="11" spans="1:3" x14ac:dyDescent="0.35">
      <c r="A11" s="352"/>
      <c r="B11" s="352"/>
      <c r="C11" s="353"/>
    </row>
    <row r="12" spans="1:3" x14ac:dyDescent="0.35">
      <c r="A12" s="352"/>
      <c r="B12" s="352"/>
      <c r="C12" s="353"/>
    </row>
    <row r="13" spans="1:3" x14ac:dyDescent="0.35">
      <c r="A13" s="352"/>
      <c r="B13" s="352"/>
      <c r="C13" s="353"/>
    </row>
    <row r="14" spans="1:3" x14ac:dyDescent="0.35">
      <c r="A14" s="352"/>
      <c r="B14" s="352"/>
      <c r="C14" s="353"/>
    </row>
    <row r="15" spans="1:3" x14ac:dyDescent="0.35">
      <c r="A15" s="352"/>
      <c r="B15" s="352"/>
      <c r="C15" s="353"/>
    </row>
    <row r="16" spans="1:3" x14ac:dyDescent="0.35">
      <c r="A16" s="352"/>
      <c r="B16" s="352"/>
      <c r="C16" s="353"/>
    </row>
    <row r="17" spans="1:3" x14ac:dyDescent="0.35">
      <c r="A17" s="352"/>
      <c r="B17" s="352"/>
      <c r="C17" s="353"/>
    </row>
    <row r="18" spans="1:3" x14ac:dyDescent="0.35">
      <c r="A18" s="352"/>
      <c r="B18" s="352"/>
      <c r="C18" s="353"/>
    </row>
    <row r="19" spans="1:3" x14ac:dyDescent="0.35">
      <c r="A19" s="352"/>
      <c r="B19" s="352"/>
      <c r="C19" s="353"/>
    </row>
    <row r="20" spans="1:3" x14ac:dyDescent="0.35">
      <c r="A20" s="352"/>
      <c r="B20" s="352"/>
      <c r="C20" s="353"/>
    </row>
    <row r="21" spans="1:3" x14ac:dyDescent="0.35">
      <c r="A21" s="352"/>
      <c r="B21" s="352"/>
      <c r="C21" s="353"/>
    </row>
    <row r="22" spans="1:3" x14ac:dyDescent="0.35">
      <c r="A22" s="352"/>
      <c r="B22" s="352"/>
      <c r="C22" s="353"/>
    </row>
    <row r="23" spans="1:3" x14ac:dyDescent="0.35">
      <c r="A23" s="352"/>
      <c r="B23" s="352"/>
      <c r="C23" s="353"/>
    </row>
    <row r="24" spans="1:3" x14ac:dyDescent="0.35">
      <c r="A24" s="352"/>
      <c r="B24" s="352"/>
      <c r="C24" s="353"/>
    </row>
    <row r="25" spans="1:3" x14ac:dyDescent="0.35">
      <c r="A25" s="352"/>
      <c r="B25" s="352"/>
      <c r="C25" s="353"/>
    </row>
    <row r="26" spans="1:3" x14ac:dyDescent="0.35">
      <c r="A26" s="352"/>
      <c r="B26" s="352"/>
      <c r="C26" s="353"/>
    </row>
    <row r="27" spans="1:3" x14ac:dyDescent="0.35">
      <c r="A27" s="352"/>
      <c r="B27" s="352"/>
      <c r="C27" s="353"/>
    </row>
    <row r="28" spans="1:3" x14ac:dyDescent="0.35">
      <c r="A28" s="352"/>
      <c r="B28" s="352"/>
      <c r="C28" s="353"/>
    </row>
  </sheetData>
  <sheetProtection algorithmName="SHA-512" hashValue="LsnBJXmF304FiPr1vA0a5rRfeZFGbgpnlSc9fTyRIFlPev88PLUPhKsvVS+n3OoPIPMczgV6lZGm4lrL5GD64A==" saltValue="gNzDjeN2t6lPfjcwAmMMFw==" spinCount="100000" sheet="1" objects="1" scenarios="1" insertHyperlinks="0" selectLockedCells="1"/>
  <hyperlinks>
    <hyperlink ref="A1" location="'ANEXO 3'!A1" display="VOLVER AL INDICE" xr:uid="{00000000-0004-0000-2200-000000000000}"/>
  </hyperlinks>
  <pageMargins left="0.7" right="0.7" top="0.75" bottom="0.75" header="0.3" footer="0.3"/>
  <pageSetup paperSize="178"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9"/>
  <dimension ref="A1:I42"/>
  <sheetViews>
    <sheetView workbookViewId="0"/>
  </sheetViews>
  <sheetFormatPr baseColWidth="10" defaultColWidth="11.453125" defaultRowHeight="14.5" x14ac:dyDescent="0.35"/>
  <cols>
    <col min="1" max="1" width="3.453125" bestFit="1" customWidth="1"/>
    <col min="2" max="2" width="42.81640625" customWidth="1"/>
    <col min="3" max="3" width="1" customWidth="1"/>
    <col min="6" max="6" width="11.1796875" customWidth="1"/>
    <col min="9" max="9" width="11.54296875"/>
  </cols>
  <sheetData>
    <row r="1" spans="1:9" x14ac:dyDescent="0.35">
      <c r="A1" s="335" t="s">
        <v>631</v>
      </c>
    </row>
    <row r="2" spans="1:9" x14ac:dyDescent="0.35">
      <c r="B2" t="s">
        <v>1824</v>
      </c>
    </row>
    <row r="3" spans="1:9" x14ac:dyDescent="0.35">
      <c r="C3" t="s">
        <v>596</v>
      </c>
    </row>
    <row r="5" spans="1:9" x14ac:dyDescent="0.35">
      <c r="A5" s="189" t="s">
        <v>597</v>
      </c>
      <c r="B5" s="189" t="s">
        <v>1</v>
      </c>
      <c r="C5" t="s">
        <v>596</v>
      </c>
      <c r="D5" s="301">
        <f>IF(SUM('1POMCAS'!E97:E99)=1,SUM('1POMCAS'!E97:E99),"ERROR: LA SUMA DE LA COLUMNA DEBE SER 100%")</f>
        <v>1</v>
      </c>
      <c r="E5" s="302">
        <f ca="1">IF(+'1POMCAS'!G97*'1POMCAS'!$E97+'1POMCAS'!G98*'1POMCAS'!$E98+'1POMCAS'!G99*'1POMCAS'!$E99=0,"N.A.",'1POMCAS'!G97*'1POMCAS'!$E97+'1POMCAS'!G98*'1POMCAS'!$E98+'1POMCAS'!G99*'1POMCAS'!$E99)</f>
        <v>1</v>
      </c>
      <c r="F5" s="302" t="str">
        <f ca="1">IF(+'1POMCAS'!H97*'1POMCAS'!$E97+'1POMCAS'!H98*'1POMCAS'!$E98+'1POMCAS'!H99*'1POMCAS'!$E99=0,"N.A.",'1POMCAS'!H97*'1POMCAS'!$E97+'1POMCAS'!H98*'1POMCAS'!$E98+'1POMCAS'!H99*'1POMCAS'!$E99)</f>
        <v>N.A.</v>
      </c>
      <c r="G5" s="302" t="str">
        <f ca="1">IF(+'1POMCAS'!I97*'1POMCAS'!$E97+'1POMCAS'!I98*'1POMCAS'!$E98+'1POMCAS'!I99*'1POMCAS'!$E99=0,"N.A.",'1POMCAS'!I97*'1POMCAS'!$E97+'1POMCAS'!I98*'1POMCAS'!$E98+'1POMCAS'!I99*'1POMCAS'!$E99)</f>
        <v>N.A.</v>
      </c>
      <c r="H5" s="302" t="str">
        <f ca="1">IF(+'1POMCAS'!J97*'1POMCAS'!$E97+'1POMCAS'!J98*'1POMCAS'!$E98+'1POMCAS'!J99*'1POMCAS'!$E99=0,"N.A.",'1POMCAS'!J97*'1POMCAS'!$E97+'1POMCAS'!J98*'1POMCAS'!$E98+'1POMCAS'!J99*'1POMCAS'!$E99)</f>
        <v>N.A.</v>
      </c>
      <c r="I5" s="302"/>
    </row>
    <row r="6" spans="1:9" x14ac:dyDescent="0.35">
      <c r="A6" s="189" t="s">
        <v>598</v>
      </c>
      <c r="B6" s="189" t="s">
        <v>3</v>
      </c>
      <c r="C6" t="s">
        <v>596</v>
      </c>
      <c r="D6" s="303"/>
      <c r="E6" s="303"/>
      <c r="F6" s="303"/>
      <c r="G6" s="303"/>
      <c r="H6" s="303"/>
      <c r="I6" s="303"/>
    </row>
    <row r="7" spans="1:9" x14ac:dyDescent="0.35">
      <c r="A7" s="189" t="s">
        <v>599</v>
      </c>
      <c r="B7" s="189" t="s">
        <v>5</v>
      </c>
      <c r="C7" t="s">
        <v>596</v>
      </c>
      <c r="D7" s="303"/>
      <c r="E7" s="303"/>
      <c r="F7" s="303"/>
      <c r="G7" s="303"/>
      <c r="H7" s="303"/>
      <c r="I7" s="303"/>
    </row>
    <row r="8" spans="1:9" x14ac:dyDescent="0.35">
      <c r="A8" s="189" t="s">
        <v>600</v>
      </c>
      <c r="B8" s="189" t="s">
        <v>7</v>
      </c>
      <c r="C8" t="s">
        <v>596</v>
      </c>
      <c r="D8" s="303"/>
      <c r="E8" s="303"/>
      <c r="F8" s="303"/>
      <c r="G8" s="303"/>
      <c r="H8" s="303"/>
      <c r="I8" s="303"/>
    </row>
    <row r="9" spans="1:9" x14ac:dyDescent="0.35">
      <c r="A9" s="189" t="s">
        <v>601</v>
      </c>
      <c r="B9" s="189" t="s">
        <v>9</v>
      </c>
      <c r="C9" t="s">
        <v>596</v>
      </c>
      <c r="D9" s="303"/>
      <c r="E9" s="303"/>
      <c r="F9" s="303"/>
      <c r="G9" s="303"/>
      <c r="H9" s="303"/>
      <c r="I9" s="303"/>
    </row>
    <row r="10" spans="1:9" x14ac:dyDescent="0.35">
      <c r="A10" s="189" t="s">
        <v>602</v>
      </c>
      <c r="B10" s="189" t="s">
        <v>11</v>
      </c>
      <c r="C10" t="s">
        <v>596</v>
      </c>
      <c r="D10" s="303"/>
      <c r="E10" s="303"/>
      <c r="F10" s="303"/>
      <c r="G10" s="303"/>
      <c r="H10" s="303"/>
      <c r="I10" s="303"/>
    </row>
    <row r="11" spans="1:9" x14ac:dyDescent="0.35">
      <c r="A11" s="189" t="s">
        <v>603</v>
      </c>
      <c r="B11" s="189" t="s">
        <v>13</v>
      </c>
      <c r="C11" t="s">
        <v>596</v>
      </c>
      <c r="D11" s="303"/>
      <c r="E11" s="303"/>
      <c r="F11" s="303"/>
      <c r="G11" s="303"/>
      <c r="H11" s="303"/>
      <c r="I11" s="303"/>
    </row>
    <row r="12" spans="1:9" x14ac:dyDescent="0.35">
      <c r="A12" s="189" t="s">
        <v>604</v>
      </c>
      <c r="B12" s="189" t="s">
        <v>15</v>
      </c>
      <c r="C12" t="s">
        <v>596</v>
      </c>
      <c r="D12" s="303"/>
      <c r="E12" s="303"/>
      <c r="F12" s="303"/>
      <c r="G12" s="303"/>
      <c r="H12" s="303"/>
      <c r="I12" s="303"/>
    </row>
    <row r="13" spans="1:9" x14ac:dyDescent="0.35">
      <c r="A13" s="189" t="s">
        <v>605</v>
      </c>
      <c r="B13" s="189" t="s">
        <v>17</v>
      </c>
      <c r="C13" t="s">
        <v>596</v>
      </c>
      <c r="D13" s="303"/>
      <c r="E13" s="303"/>
      <c r="F13" s="303"/>
      <c r="G13" s="303"/>
      <c r="H13" s="303"/>
      <c r="I13" s="303"/>
    </row>
    <row r="14" spans="1:9" x14ac:dyDescent="0.35">
      <c r="A14" s="189" t="s">
        <v>606</v>
      </c>
      <c r="B14" s="189" t="s">
        <v>19</v>
      </c>
      <c r="C14" t="s">
        <v>596</v>
      </c>
      <c r="D14" s="304"/>
      <c r="E14" s="304"/>
      <c r="F14" s="304"/>
      <c r="G14" s="304"/>
      <c r="H14" s="304"/>
      <c r="I14" s="304"/>
    </row>
    <row r="15" spans="1:9" x14ac:dyDescent="0.35">
      <c r="A15" s="189" t="s">
        <v>607</v>
      </c>
      <c r="B15" s="189" t="s">
        <v>20</v>
      </c>
      <c r="C15" t="s">
        <v>596</v>
      </c>
      <c r="D15" s="282">
        <f>IF(SUM('11Forest'!E26:E29)='11Forest'!E20,SUM('11Forest'!E26:E29),"ERROR: LA SUMA DE LA COLUMNA DEBE SER IGUAL A LA META ANUAL")</f>
        <v>0</v>
      </c>
      <c r="E15" s="282">
        <f>IF(SUM('11Forest'!F26:F29)='11Forest'!E20,SUM('11Forest'!F26:F29),"ERROR: LA SUMA DE LA COLUMNA DEBE SER IGUAL A LA META ANUAL")</f>
        <v>0</v>
      </c>
      <c r="F15" s="282">
        <f>IF(SUM('11Forest'!G26:G29)='11Forest'!E20,SUM('11Forest'!G26:G29),"ERROR: LA SUMA DE LA COLUMNA DEBE SER IGUAL A LA META ANUAL")</f>
        <v>0</v>
      </c>
      <c r="G15" s="282">
        <f>IF(SUM('11Forest'!H26:H29)='11Forest'!E20,SUM('11Forest'!H26:H29),"ERROR: LA SUMA DE LA COLUMNA DEBE SER IGUAL A LA META ANUAL")</f>
        <v>0</v>
      </c>
      <c r="H15" s="282"/>
      <c r="I15" s="282">
        <f>IF(SUM('11Forest'!E25:H25)='11Forest'!E20,SUM('11Forest'!E25:H25),"ERROR: LA SUMA DE LA COLUMNA DEBE SER IGUAL A LA META ANUAL")</f>
        <v>0</v>
      </c>
    </row>
    <row r="16" spans="1:9" x14ac:dyDescent="0.35">
      <c r="A16" s="189" t="s">
        <v>608</v>
      </c>
      <c r="B16" s="189" t="s">
        <v>21</v>
      </c>
      <c r="C16" t="s">
        <v>596</v>
      </c>
      <c r="D16" s="305"/>
      <c r="E16" s="305"/>
      <c r="F16" s="305"/>
      <c r="G16" s="305"/>
      <c r="H16" s="305"/>
      <c r="I16" s="305"/>
    </row>
    <row r="17" spans="1:9" x14ac:dyDescent="0.35">
      <c r="A17" s="189" t="s">
        <v>609</v>
      </c>
      <c r="B17" s="189" t="s">
        <v>22</v>
      </c>
      <c r="C17" t="s">
        <v>596</v>
      </c>
      <c r="D17" s="303"/>
      <c r="E17" s="303"/>
      <c r="F17" s="303"/>
      <c r="G17" s="303"/>
      <c r="H17" s="303"/>
      <c r="I17" s="303"/>
    </row>
    <row r="18" spans="1:9" x14ac:dyDescent="0.35">
      <c r="A18" s="189" t="s">
        <v>610</v>
      </c>
      <c r="B18" s="189" t="s">
        <v>23</v>
      </c>
      <c r="C18" t="s">
        <v>596</v>
      </c>
      <c r="D18" s="303"/>
      <c r="E18" s="303"/>
      <c r="F18" s="303"/>
      <c r="G18" s="303"/>
      <c r="H18" s="303"/>
      <c r="I18" s="303"/>
    </row>
    <row r="19" spans="1:9" x14ac:dyDescent="0.35">
      <c r="A19" s="189" t="s">
        <v>611</v>
      </c>
      <c r="B19" s="189" t="s">
        <v>24</v>
      </c>
      <c r="C19" t="s">
        <v>596</v>
      </c>
      <c r="D19" s="303"/>
      <c r="E19" s="303"/>
      <c r="F19" s="303"/>
      <c r="G19" s="303"/>
      <c r="H19" s="303"/>
      <c r="I19" s="303"/>
    </row>
    <row r="20" spans="1:9" x14ac:dyDescent="0.35">
      <c r="A20" s="189" t="s">
        <v>612</v>
      </c>
      <c r="B20" s="189" t="s">
        <v>25</v>
      </c>
      <c r="C20" t="s">
        <v>596</v>
      </c>
      <c r="D20" s="301" t="str">
        <f>IF(SUM('16MIZC'!H22:H29)=1,SUM('16MIZC'!H22:H29),"ERROR: LA SUMA DE LA COLUMNA DEBE SER 100%")</f>
        <v>ERROR: LA SUMA DE LA COLUMNA DEBE SER 100%</v>
      </c>
      <c r="E20" s="306">
        <f>SUM('16MIZC'!I22:I29)</f>
        <v>0</v>
      </c>
      <c r="F20" s="303"/>
      <c r="G20" s="303"/>
      <c r="H20" s="303"/>
      <c r="I20" s="303"/>
    </row>
    <row r="21" spans="1:9" x14ac:dyDescent="0.35">
      <c r="A21" s="189" t="s">
        <v>613</v>
      </c>
      <c r="B21" s="189" t="s">
        <v>26</v>
      </c>
      <c r="C21" t="s">
        <v>596</v>
      </c>
      <c r="D21" s="303"/>
      <c r="E21" s="303"/>
      <c r="F21" s="303"/>
      <c r="G21" s="303"/>
      <c r="H21" s="303"/>
      <c r="I21" s="303"/>
    </row>
    <row r="22" spans="1:9" x14ac:dyDescent="0.35">
      <c r="A22" s="189" t="s">
        <v>614</v>
      </c>
      <c r="B22" s="189" t="s">
        <v>27</v>
      </c>
      <c r="C22" t="s">
        <v>596</v>
      </c>
      <c r="D22" s="301">
        <f>IF(SUM('18Sector'!D37:D44)=1,SUM('18Sector'!D37:D44),"ERROR: LA SUMA DE LA COLUMNA DEBE SER 100%")</f>
        <v>1</v>
      </c>
      <c r="E22" s="303"/>
      <c r="F22" s="303"/>
      <c r="G22" s="303"/>
      <c r="H22" s="303"/>
      <c r="I22" s="303"/>
    </row>
    <row r="23" spans="1:9" x14ac:dyDescent="0.35">
      <c r="A23" s="189" t="s">
        <v>615</v>
      </c>
      <c r="B23" s="189" t="s">
        <v>28</v>
      </c>
      <c r="C23" t="s">
        <v>596</v>
      </c>
      <c r="D23" s="301">
        <f>IF(SUM('19GAU'!H23:H29)=1,SUM('19GAU'!H23:H29),"ERROR: LA SUMA DE LA COLUMNA DEBE SER 100%")</f>
        <v>1</v>
      </c>
      <c r="E23" s="306">
        <f>SUM('19GAU'!I22:I29)</f>
        <v>1</v>
      </c>
      <c r="F23" s="303"/>
      <c r="G23" s="303"/>
      <c r="H23" s="303"/>
      <c r="I23" s="303"/>
    </row>
    <row r="24" spans="1:9" x14ac:dyDescent="0.35">
      <c r="A24" s="189" t="s">
        <v>616</v>
      </c>
      <c r="B24" s="189" t="s">
        <v>29</v>
      </c>
      <c r="C24" t="s">
        <v>596</v>
      </c>
      <c r="D24" s="301">
        <f>IF(SUM('20Negoc'!D36:D41)=1,SUM('20Negoc'!D36:D41),"ERROR: LA SUMA DE LA COLUMNA DEBE SER 100%")</f>
        <v>1</v>
      </c>
      <c r="E24" s="307">
        <f>+'20Negoc'!J30/'20Negoc'!I30</f>
        <v>0.99104970461639075</v>
      </c>
      <c r="F24" s="307">
        <f>+'20Negoc'!K30/'20Negoc'!J30</f>
        <v>0.8777756337852608</v>
      </c>
      <c r="G24" s="303"/>
      <c r="H24" s="303"/>
      <c r="I24" s="303"/>
    </row>
    <row r="25" spans="1:9" x14ac:dyDescent="0.35">
      <c r="A25" s="189" t="s">
        <v>617</v>
      </c>
      <c r="B25" s="189" t="s">
        <v>30</v>
      </c>
      <c r="C25" t="s">
        <v>596</v>
      </c>
      <c r="D25" s="303"/>
      <c r="E25" s="303"/>
      <c r="F25" s="303"/>
      <c r="G25" s="303"/>
      <c r="H25" s="303"/>
      <c r="I25" s="303"/>
    </row>
    <row r="26" spans="1:9" x14ac:dyDescent="0.35">
      <c r="A26" s="189" t="s">
        <v>618</v>
      </c>
      <c r="B26" s="189" t="s">
        <v>31</v>
      </c>
      <c r="C26" t="s">
        <v>596</v>
      </c>
      <c r="D26" s="301">
        <f>IF(SUM('22Autor'!F117:F121)=1,SUM('22Autor'!F117:F121),"ERROR: LA SUMA DE LA COLUMNA DEBE SER 100%")</f>
        <v>1</v>
      </c>
      <c r="E26" s="303"/>
      <c r="F26" s="303"/>
      <c r="G26" s="303"/>
      <c r="H26" s="303"/>
      <c r="I26" s="303"/>
    </row>
    <row r="27" spans="1:9" x14ac:dyDescent="0.35">
      <c r="A27" s="189" t="s">
        <v>619</v>
      </c>
      <c r="B27" s="189" t="s">
        <v>32</v>
      </c>
      <c r="C27" t="s">
        <v>596</v>
      </c>
      <c r="D27" s="303"/>
      <c r="E27" s="303"/>
      <c r="F27" s="303"/>
      <c r="G27" s="303"/>
      <c r="H27" s="303"/>
      <c r="I27" s="303"/>
    </row>
    <row r="28" spans="1:9" ht="15" thickBot="1" x14ac:dyDescent="0.4">
      <c r="A28" s="189" t="s">
        <v>620</v>
      </c>
      <c r="B28" s="189" t="s">
        <v>33</v>
      </c>
      <c r="C28" t="s">
        <v>596</v>
      </c>
      <c r="D28" s="303"/>
      <c r="E28" s="303"/>
      <c r="F28" s="303"/>
      <c r="G28" s="303"/>
      <c r="H28" s="303"/>
      <c r="I28" s="303"/>
    </row>
    <row r="29" spans="1:9" ht="15" thickBot="1" x14ac:dyDescent="0.4">
      <c r="A29" s="189" t="s">
        <v>621</v>
      </c>
      <c r="B29" s="189" t="s">
        <v>34</v>
      </c>
      <c r="C29" t="s">
        <v>596</v>
      </c>
      <c r="D29" s="294" t="str">
        <f>IF(SUM('25Redes'!F79:F80)=1,"","ERROR: LA SUMA DE LAS PONDERACIONES DEBE SER 100%")</f>
        <v/>
      </c>
      <c r="E29" s="301">
        <f>+'25Redes'!E79*'25Redes'!F79+'25Redes'!E80*'25Redes'!F80</f>
        <v>1</v>
      </c>
      <c r="F29" s="303"/>
      <c r="G29" s="303"/>
      <c r="H29" s="303"/>
      <c r="I29" s="303"/>
    </row>
    <row r="30" spans="1:9" x14ac:dyDescent="0.35">
      <c r="A30" s="189" t="s">
        <v>622</v>
      </c>
      <c r="B30" s="189" t="s">
        <v>35</v>
      </c>
      <c r="C30" t="s">
        <v>596</v>
      </c>
      <c r="D30" s="303"/>
      <c r="E30" s="303"/>
      <c r="F30" s="303"/>
      <c r="G30" s="303"/>
      <c r="H30" s="303"/>
      <c r="I30" s="303"/>
    </row>
    <row r="31" spans="1:9" x14ac:dyDescent="0.35">
      <c r="A31" s="189" t="s">
        <v>623</v>
      </c>
      <c r="B31" s="189" t="s">
        <v>36</v>
      </c>
      <c r="C31" t="s">
        <v>596</v>
      </c>
      <c r="D31" s="301">
        <f>IF(SUM('27Educa'!D36:D41)=1,SUM('27Educa'!D36:D41),"ERROR: LA SUMA DE LA COLUMNA DEBE SER 100%")</f>
        <v>1</v>
      </c>
      <c r="E31" s="303"/>
      <c r="F31" s="303"/>
      <c r="G31" s="303"/>
      <c r="H31" s="303"/>
      <c r="I31" s="303"/>
    </row>
    <row r="32" spans="1:9" x14ac:dyDescent="0.35">
      <c r="C32" t="s">
        <v>596</v>
      </c>
    </row>
    <row r="33" spans="3:6" x14ac:dyDescent="0.35">
      <c r="C33" t="s">
        <v>596</v>
      </c>
      <c r="D33" s="336" t="s">
        <v>633</v>
      </c>
      <c r="F33" s="340" t="s">
        <v>634</v>
      </c>
    </row>
    <row r="34" spans="3:6" x14ac:dyDescent="0.35">
      <c r="C34" t="s">
        <v>596</v>
      </c>
      <c r="D34" s="336" t="s">
        <v>1033</v>
      </c>
      <c r="F34" s="340" t="s">
        <v>1059</v>
      </c>
    </row>
    <row r="35" spans="3:6" x14ac:dyDescent="0.35">
      <c r="C35" t="s">
        <v>596</v>
      </c>
    </row>
    <row r="36" spans="3:6" x14ac:dyDescent="0.35">
      <c r="C36" t="s">
        <v>596</v>
      </c>
    </row>
    <row r="37" spans="3:6" x14ac:dyDescent="0.35">
      <c r="C37" t="s">
        <v>596</v>
      </c>
    </row>
    <row r="38" spans="3:6" x14ac:dyDescent="0.35">
      <c r="C38" t="s">
        <v>596</v>
      </c>
    </row>
    <row r="39" spans="3:6" x14ac:dyDescent="0.35">
      <c r="C39" t="s">
        <v>596</v>
      </c>
    </row>
    <row r="40" spans="3:6" x14ac:dyDescent="0.35">
      <c r="C40" t="s">
        <v>596</v>
      </c>
    </row>
    <row r="41" spans="3:6" x14ac:dyDescent="0.35">
      <c r="C41" t="s">
        <v>596</v>
      </c>
    </row>
    <row r="42" spans="3:6" x14ac:dyDescent="0.35">
      <c r="C42" t="s">
        <v>596</v>
      </c>
    </row>
  </sheetData>
  <sheetProtection algorithmName="SHA-512" hashValue="E7iSHRO0micllmrxNii03RvnOJK5hLyQjLoWlEvyS8BhlibykYKuwLSgWDIe9bKr0rgV7o/z4gJUJvMIxFrKgw==" saltValue="GBnvGum2z3e+EKxTTYtstw==" spinCount="100000" sheet="1" objects="1" scenarios="1" insertHyperlinks="0" selectLockedCells="1" selectUnlockedCells="1"/>
  <conditionalFormatting sqref="D5">
    <cfRule type="containsText" dxfId="6" priority="11" operator="containsText" text="ERROR">
      <formula>NOT(ISERROR(SEARCH("ERROR",D5)))</formula>
    </cfRule>
  </conditionalFormatting>
  <conditionalFormatting sqref="D20">
    <cfRule type="containsText" dxfId="5" priority="10" operator="containsText" text="ERROR">
      <formula>NOT(ISERROR(SEARCH("ERROR",D20)))</formula>
    </cfRule>
  </conditionalFormatting>
  <conditionalFormatting sqref="D22:D24">
    <cfRule type="containsText" dxfId="4" priority="7" operator="containsText" text="ERROR">
      <formula>NOT(ISERROR(SEARCH("ERROR",D22)))</formula>
    </cfRule>
  </conditionalFormatting>
  <conditionalFormatting sqref="D26">
    <cfRule type="containsText" dxfId="3" priority="2" operator="containsText" text="ERROR">
      <formula>NOT(ISERROR(SEARCH("ERROR",D26)))</formula>
    </cfRule>
  </conditionalFormatting>
  <conditionalFormatting sqref="D29">
    <cfRule type="containsText" dxfId="2" priority="3" operator="containsText" text="ERROR">
      <formula>NOT(ISERROR(SEARCH("ERROR",D29)))</formula>
    </cfRule>
  </conditionalFormatting>
  <conditionalFormatting sqref="D31">
    <cfRule type="containsText" dxfId="1" priority="12" operator="containsText" text="ERROR">
      <formula>NOT(ISERROR(SEARCH("ERROR",D31)))</formula>
    </cfRule>
  </conditionalFormatting>
  <conditionalFormatting sqref="D15:I15">
    <cfRule type="containsText" dxfId="0" priority="1" operator="containsText" text="ERROR">
      <formula>NOT(ISERROR(SEARCH("ERROR",D15)))</formula>
    </cfRule>
  </conditionalFormatting>
  <hyperlinks>
    <hyperlink ref="A1" location="'ANEXO 3'!A1" display="VOLVER AL INDICE" xr:uid="{00000000-0004-0000-2300-000000000000}"/>
  </hyperlinks>
  <pageMargins left="0.7" right="0.7" top="0.75" bottom="0.75" header="0.3" footer="0.3"/>
  <pageSetup paperSize="17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6</vt:i4>
      </vt:variant>
    </vt:vector>
  </HeadingPairs>
  <TitlesOfParts>
    <vt:vector size="42" baseType="lpstr">
      <vt:lpstr>Hoja1</vt:lpstr>
      <vt:lpstr>Informe Ingresos</vt:lpstr>
      <vt:lpstr>PROTOCOLO INGRESOS</vt:lpstr>
      <vt:lpstr>Datos Generales</vt:lpstr>
      <vt:lpstr>Protocolo Inf Gestión</vt:lpstr>
      <vt:lpstr>Anexo1_Matriz avance fisico-fin</vt:lpstr>
      <vt:lpstr>Matriz Seguimiento IMG</vt:lpstr>
      <vt:lpstr>1POMCAS</vt:lpstr>
      <vt:lpstr>2PORH</vt:lpstr>
      <vt:lpstr>3PSMV</vt:lpstr>
      <vt:lpstr>4UsoAguas</vt:lpstr>
      <vt:lpstr>5PUEAA</vt:lpstr>
      <vt:lpstr>6POMCASejec</vt:lpstr>
      <vt:lpstr>7Clima</vt:lpstr>
      <vt:lpstr>8Suelo</vt:lpstr>
      <vt:lpstr>9RUNAP</vt:lpstr>
      <vt:lpstr>10Paramos</vt:lpstr>
      <vt:lpstr>11Forest</vt:lpstr>
      <vt:lpstr>12PlanesAP</vt:lpstr>
      <vt:lpstr>13Amenaz</vt:lpstr>
      <vt:lpstr>14Invasor</vt:lpstr>
      <vt:lpstr>15Restaura</vt:lpstr>
      <vt:lpstr>16MIZC</vt:lpstr>
      <vt:lpstr>17PGIRS</vt:lpstr>
      <vt:lpstr>18Sector</vt:lpstr>
      <vt:lpstr>19GAU</vt:lpstr>
      <vt:lpstr>20Negoc</vt:lpstr>
      <vt:lpstr>21TiempoT</vt:lpstr>
      <vt:lpstr>22Autor</vt:lpstr>
      <vt:lpstr>23Sanc</vt:lpstr>
      <vt:lpstr>24POT</vt:lpstr>
      <vt:lpstr>25Redes</vt:lpstr>
      <vt:lpstr>26SIAC</vt:lpstr>
      <vt:lpstr>27Educa</vt:lpstr>
      <vt:lpstr>Observa</vt:lpstr>
      <vt:lpstr>Formulas</vt:lpstr>
      <vt:lpstr>'9RUNAP'!_Toc467769476</vt:lpstr>
      <vt:lpstr>'Protocolo Inf Gestión'!Área_de_impresión</vt:lpstr>
      <vt:lpstr>'Datos Generales'!Lista_CAR</vt:lpstr>
      <vt:lpstr>REPORTE</vt:lpstr>
      <vt:lpstr>SI</vt:lpstr>
      <vt:lpstr>'Datos Generales'!Vigencias</vt:lpstr>
    </vt:vector>
  </TitlesOfParts>
  <Manager>nortiz@claro.net.co</Manager>
  <Company>Derechos protegidos de autor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Material de Capacitación a las CAR</dc:title>
  <dc:subject/>
  <dc:creator>Usuario</dc:creator>
  <cp:keywords>Documento No Oficial</cp:keywords>
  <dc:description>Matriz elaborada por Néstor Ortiz Pérez, Consultor GIZ-MADS en el marco de PROMAC</dc:description>
  <cp:lastModifiedBy>KTA</cp:lastModifiedBy>
  <cp:revision/>
  <cp:lastPrinted>2025-02-18T19:34:41Z</cp:lastPrinted>
  <dcterms:created xsi:type="dcterms:W3CDTF">2016-11-26T19:57:08Z</dcterms:created>
  <dcterms:modified xsi:type="dcterms:W3CDTF">2025-02-27T22:14:35Z</dcterms:modified>
  <cp:category>Capacitación</cp:category>
  <cp:contentStatus>Preliminar</cp:contentStatus>
</cp:coreProperties>
</file>