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Meta de Carga Contaminante Propuesta DBO y SST Definitiva\"/>
    </mc:Choice>
  </mc:AlternateContent>
  <bookViews>
    <workbookView xWindow="-108" yWindow="-108" windowWidth="23256" windowHeight="12576" tabRatio="722"/>
  </bookViews>
  <sheets>
    <sheet name="CARGAS-R_MAGDALENA-2024-2028" sheetId="2" r:id="rId1"/>
  </sheets>
  <definedNames>
    <definedName name="_xlnm.Print_Area" localSheetId="0">'CARGAS-R_MAGDALENA-2024-2028'!$A$1:$D$8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G7" i="2"/>
  <c r="H4" i="2" l="1"/>
  <c r="L4" i="2" s="1"/>
  <c r="G4" i="2"/>
  <c r="K4" i="2" s="1"/>
  <c r="AA8" i="2" l="1"/>
  <c r="F8" i="2" l="1"/>
  <c r="AB8" i="2"/>
  <c r="AC8" i="2"/>
  <c r="AD8" i="2"/>
  <c r="AE8" i="2"/>
  <c r="AF8" i="2"/>
  <c r="E8" i="2"/>
  <c r="G5" i="2"/>
  <c r="H5" i="2"/>
  <c r="L5" i="2" l="1"/>
  <c r="K5" i="2"/>
  <c r="L6" i="2"/>
  <c r="H8" i="2"/>
  <c r="J6" i="2" s="1"/>
  <c r="K6" i="2"/>
  <c r="G8" i="2"/>
  <c r="I5" i="2" s="1"/>
  <c r="L7" i="2"/>
  <c r="K7" i="2"/>
  <c r="I6" i="2" l="1"/>
  <c r="I7" i="2"/>
  <c r="J5" i="2"/>
  <c r="I4" i="2"/>
  <c r="O5" i="2"/>
  <c r="P6" i="2"/>
  <c r="O6" i="2"/>
  <c r="P4" i="2"/>
  <c r="L8" i="2"/>
  <c r="N7" i="2" s="1"/>
  <c r="O7" i="2"/>
  <c r="J4" i="2"/>
  <c r="J7" i="2"/>
  <c r="P7" i="2"/>
  <c r="O4" i="2"/>
  <c r="K8" i="2"/>
  <c r="P5" i="2"/>
  <c r="I8" i="2" l="1"/>
  <c r="T5" i="2"/>
  <c r="N5" i="2"/>
  <c r="T4" i="2"/>
  <c r="P8" i="2"/>
  <c r="N4" i="2"/>
  <c r="T7" i="2"/>
  <c r="N6" i="2"/>
  <c r="S6" i="2"/>
  <c r="S4" i="2"/>
  <c r="O8" i="2"/>
  <c r="Q5" i="2" s="1"/>
  <c r="M6" i="2"/>
  <c r="M4" i="2"/>
  <c r="J8" i="2"/>
  <c r="M5" i="2"/>
  <c r="S7" i="2"/>
  <c r="S5" i="2"/>
  <c r="M7" i="2"/>
  <c r="T6" i="2"/>
  <c r="R5" i="2" l="1"/>
  <c r="Q7" i="2"/>
  <c r="Q4" i="2"/>
  <c r="Q6" i="2"/>
  <c r="X5" i="2"/>
  <c r="M8" i="2"/>
  <c r="X4" i="2"/>
  <c r="T8" i="2"/>
  <c r="V4" i="2" s="1"/>
  <c r="R6" i="2"/>
  <c r="W7" i="2"/>
  <c r="W5" i="2"/>
  <c r="W6" i="2"/>
  <c r="R7" i="2"/>
  <c r="R4" i="2"/>
  <c r="X6" i="2"/>
  <c r="X7" i="2"/>
  <c r="W4" i="2"/>
  <c r="S8" i="2"/>
  <c r="U4" i="2" s="1"/>
  <c r="N8" i="2"/>
  <c r="V7" i="2" l="1"/>
  <c r="Q8" i="2"/>
  <c r="V5" i="2"/>
  <c r="R8" i="2"/>
  <c r="U7" i="2"/>
  <c r="U6" i="2"/>
  <c r="V6" i="2"/>
  <c r="U5" i="2"/>
  <c r="W8" i="2"/>
  <c r="Y4" i="2" s="1"/>
  <c r="X8" i="2"/>
  <c r="Z4" i="2" s="1"/>
  <c r="Y5" i="2" l="1"/>
  <c r="U8" i="2"/>
  <c r="Z5" i="2"/>
  <c r="Z7" i="2"/>
  <c r="Z6" i="2"/>
  <c r="V8" i="2"/>
  <c r="Y6" i="2"/>
  <c r="Y7" i="2"/>
  <c r="Z8" i="2" l="1"/>
  <c r="Y8" i="2"/>
</calcChain>
</file>

<file path=xl/sharedStrings.xml><?xml version="1.0" encoding="utf-8"?>
<sst xmlns="http://schemas.openxmlformats.org/spreadsheetml/2006/main" count="52" uniqueCount="35">
  <si>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</si>
  <si>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</si>
  <si>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</si>
  <si>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</si>
  <si>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</si>
  <si>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</si>
  <si>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Cc
DBO5 (kg/año)</t>
  </si>
  <si>
    <t>Cm
DBO5 (kg/año)</t>
  </si>
  <si>
    <t>Cc
SST (kg/año)</t>
  </si>
  <si>
    <t>Cm
SST (kg/año)</t>
  </si>
  <si>
    <t>% PONDERADO DBO5</t>
  </si>
  <si>
    <t>% PONDERADO SST</t>
  </si>
  <si>
    <t>X</t>
  </si>
  <si>
    <t>SUBTOTAL USUARIOS</t>
  </si>
  <si>
    <t xml:space="preserve">RÍO MAGDALENA </t>
  </si>
  <si>
    <t xml:space="preserve">SALADOBLANCO </t>
  </si>
  <si>
    <t>OPORAPA</t>
  </si>
  <si>
    <t>ELIAS</t>
  </si>
  <si>
    <t>ALTAMIRA</t>
  </si>
  <si>
    <t>Carga contaminante Línea Base Kg- año</t>
  </si>
  <si>
    <t xml:space="preserve">PROYECCIÓN DE CARGA A VERTER EN EL AÑO 2025
</t>
  </si>
  <si>
    <t xml:space="preserve">PROYECCIÓN DE CARGA A VERTER EN EL AÑO 2026
</t>
  </si>
  <si>
    <t xml:space="preserve">PROYECCIÓN DE CARGA A VERTER EN EL AÑO 2027
</t>
  </si>
  <si>
    <t xml:space="preserve">PROYECCIÓN DE CARGA A VERTER EN EL AÑO 2028
</t>
  </si>
  <si>
    <t>EMPRESAS PUBLICAS DE SALADOBLANCO EMSEPUSA S.A.S E.S.P</t>
  </si>
  <si>
    <t>MUNICIPIO - OPORAPA</t>
  </si>
  <si>
    <t>MUNICIPIO - ELIAS</t>
  </si>
  <si>
    <t>EMPRESA DE SERVICIOS PÚBLICOS EMSERALTA SA ESP - Altamira</t>
  </si>
  <si>
    <t>VENCIDO</t>
  </si>
  <si>
    <t>Promedio Tasa Crecimiento Prestador Saladoblanco</t>
  </si>
  <si>
    <t>Promedio Tasa Crecimiento Prestador Oporapa</t>
  </si>
  <si>
    <t>Promedio Tasa Crecimiento Prestador Elías</t>
  </si>
  <si>
    <t>Promedio Tasa Crecimiento Prestador Altamira</t>
  </si>
  <si>
    <t>PROYECCIÓN DE CARGA A VERTER EN EL AÑO 2024</t>
  </si>
  <si>
    <r>
      <t xml:space="preserve">En este tramo, para el año 2025 se ve reflejada la reducción proyectada por la puesta en marcha de la PTAR II de Saladoblanco según  el PSMV; el cual presenta la construcción de la PTAR en el año 2024. La CAM estima la remoción en la carga contaminante para el año 2025. La PTAR I cumple norma de vertimiento para el año 2022
</t>
    </r>
    <r>
      <rPr>
        <sz val="12"/>
        <color theme="1"/>
        <rFont val="Calibri "/>
      </rPr>
      <t xml:space="preserve">
El municipio de Oporapa, según PSMV vigente, tenía programada la construcción de la PTAR para el año 2023, se sugiere revisar esta planificación y presentar propuesta de meta/reformulacipon PSMV.
El Municipio de Elias no cuenta con PSMV o PV; sin embargo la carga contaminante se proyecta cumpliendo norma de vertimiento y caudal promedio vertido. Para el año 2021 y monitoreos anteriores no se cumple con el límite Máximo Permisible de la DBO</t>
    </r>
    <r>
      <rPr>
        <sz val="8"/>
        <color theme="1"/>
        <rFont val="Calibri "/>
      </rPr>
      <t xml:space="preserve">5. </t>
    </r>
    <r>
      <rPr>
        <sz val="12"/>
        <color theme="1"/>
        <rFont val="Calibri "/>
      </rPr>
      <t xml:space="preserve">Se sugiere revisar por parte del Prestador, la carga contaminante de Línea Base propuesta dada la fluctuación o picos de comportamiento de la carga.
El Municipio de Altamira no cuenta con PSMV o PV; Para el año 2022 no se cumple con el límite Máximo Permisible de la DBO5 y SST, por lo que la carga contaminante se proyecta cumpliendo norma de vertimiento y caudal promedio vertido.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</si>
</sst>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-* #,##0.00_-;\-* #,##0.00_-;_-* &quot;-&quot;_-;_-@_-"/>
    <numFmt numFmtId="166" formatCode="0.0%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8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color rgb="FF000066"/>
      <name val="Arial"/>
      <family val="2"/>
    </font>
    <font>
      <sz val="11"/>
      <color theme="1"/>
      <name val="Arial"/>
      <family val="2"/>
    </font>
    <font>
      <b/>
      <sz val="12"/>
      <color rgb="FF000099"/>
      <name val="Arial"/>
      <family val="2"/>
    </font>
    <font>
      <sz val="12"/>
      <color rgb="FF000099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8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1" fontId="1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3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6" fillId="3" borderId="0" xfId="2" applyFont="1" applyFill="1" applyAlignment="1">
      <alignment horizontal="center" vertical="center"/>
    </xf>
    <xf numFmtId="0" fontId="6" fillId="0" borderId="0" xfId="2" applyFont="1" applyFill="1" applyAlignment="1">
      <alignment vertical="center"/>
    </xf>
    <xf numFmtId="166" fontId="6" fillId="0" borderId="2" xfId="8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 wrapText="1"/>
    </xf>
    <xf numFmtId="0" fontId="7" fillId="0" borderId="2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horizontal="center" vertical="center"/>
    </xf>
    <xf numFmtId="165" fontId="9" fillId="2" borderId="2" xfId="2" applyNumberFormat="1" applyFont="1" applyFill="1" applyBorder="1" applyAlignment="1">
      <alignment horizontal="center" vertical="center"/>
    </xf>
    <xf numFmtId="9" fontId="9" fillId="2" borderId="2" xfId="8" applyFont="1" applyFill="1" applyBorder="1" applyAlignment="1">
      <alignment horizontal="center" vertical="center"/>
    </xf>
    <xf numFmtId="1" fontId="9" fillId="2" borderId="2" xfId="1" applyNumberFormat="1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vertical="center"/>
    </xf>
    <xf numFmtId="0" fontId="10" fillId="2" borderId="0" xfId="2" applyNumberFormat="1" applyFont="1" applyFill="1" applyBorder="1" applyAlignment="1">
      <alignment vertical="center"/>
    </xf>
    <xf numFmtId="0" fontId="11" fillId="0" borderId="2" xfId="2" applyNumberFormat="1" applyFont="1" applyFill="1" applyBorder="1" applyAlignment="1">
      <alignment horizontal="center" vertical="center"/>
    </xf>
    <xf numFmtId="0" fontId="12" fillId="0" borderId="2" xfId="7" applyFont="1" applyFill="1" applyBorder="1" applyAlignment="1">
      <alignment horizontal="left" vertical="center" wrapText="1"/>
    </xf>
    <xf numFmtId="165" fontId="11" fillId="0" borderId="2" xfId="1" applyNumberFormat="1" applyFont="1" applyFill="1" applyBorder="1" applyAlignment="1">
      <alignment vertical="center"/>
    </xf>
    <xf numFmtId="9" fontId="11" fillId="0" borderId="2" xfId="8" applyFont="1" applyFill="1" applyBorder="1" applyAlignment="1">
      <alignment horizontal="center" vertical="center"/>
    </xf>
    <xf numFmtId="43" fontId="11" fillId="0" borderId="2" xfId="2" applyNumberFormat="1" applyFont="1" applyFill="1" applyBorder="1" applyAlignment="1">
      <alignment vertical="center"/>
    </xf>
    <xf numFmtId="0" fontId="11" fillId="0" borderId="5" xfId="2" applyNumberFormat="1" applyFont="1" applyFill="1" applyBorder="1" applyAlignment="1">
      <alignment horizontal="center" vertical="center" wrapText="1"/>
    </xf>
    <xf numFmtId="0" fontId="11" fillId="0" borderId="5" xfId="2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/>
    </xf>
    <xf numFmtId="0" fontId="12" fillId="0" borderId="5" xfId="7" applyFont="1" applyFill="1" applyBorder="1" applyAlignment="1">
      <alignment horizontal="left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43" fontId="11" fillId="4" borderId="2" xfId="2" applyNumberFormat="1" applyFont="1" applyFill="1" applyBorder="1" applyAlignment="1">
      <alignment vertical="center"/>
    </xf>
    <xf numFmtId="0" fontId="6" fillId="0" borderId="0" xfId="2" applyFont="1" applyBorder="1" applyAlignment="1">
      <alignment horizontal="left" vertical="center" wrapText="1"/>
    </xf>
    <xf numFmtId="166" fontId="6" fillId="0" borderId="0" xfId="8" applyNumberFormat="1" applyFont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0" fontId="6" fillId="5" borderId="0" xfId="2" applyFont="1" applyFill="1" applyAlignment="1">
      <alignment horizontal="left" vertical="center" wrapText="1"/>
    </xf>
    <xf numFmtId="0" fontId="9" fillId="2" borderId="3" xfId="2" applyNumberFormat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top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center" vertical="center"/>
    </xf>
  </cellXfs>
  <cellStyles count="10">
    <cellStyle name="Millares [0]" xfId="1" builtinId="6"/>
    <cellStyle name="Millares [0] 2" xfId="3"/>
    <cellStyle name="Millares 2" xfId="6"/>
    <cellStyle name="Normal" xfId="0" builtinId="0"/>
    <cellStyle name="Normal 2" xfId="2"/>
    <cellStyle name="Normal 2 2" xfId="5"/>
    <cellStyle name="Normal 3" xfId="7"/>
    <cellStyle name="Normal 3 2" xfId="9"/>
    <cellStyle name="Porcentaje" xfId="8" builtinId="5"/>
    <cellStyle name="Porcentaje 2" xfId="4"/>
  </cellStyles>
  <dxfs count="0"/>
  <tableStyles count="0" defaultTableStyle="TableStyleMedium2" defaultPivotStyle="PivotStyleLight16"/>
  <colors>
    <mruColors>
      <color rgb="FFFF00FF"/>
      <color rgb="FFFFFF99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"/>
  <sheetViews>
    <sheetView tabSelected="1" zoomScale="60" zoomScaleNormal="60" zoomScaleSheetLayoutView="70" workbookViewId="0">
      <selection activeCell="H11" sqref="H11"/>
    </sheetView>
  </sheetViews>
  <sheetFormatPr baseColWidth="10" defaultColWidth="10" defaultRowHeight="15"/>
  <cols>
    <col min="1" max="1" width="7.5" style="3" customWidth="1"/>
    <col min="2" max="2" width="63.19921875" style="4" customWidth="1"/>
    <col min="3" max="3" width="22.59765625" style="5" customWidth="1"/>
    <col min="4" max="4" width="15.3984375" style="3" customWidth="1"/>
    <col min="5" max="5" width="13.3984375" style="6" customWidth="1"/>
    <col min="6" max="6" width="14.3984375" style="6" customWidth="1"/>
    <col min="7" max="7" width="13.8984375" style="6" customWidth="1"/>
    <col min="8" max="8" width="13.69921875" style="6" customWidth="1"/>
    <col min="9" max="9" width="16.09765625" style="6" customWidth="1"/>
    <col min="10" max="10" width="15.19921875" style="6" customWidth="1"/>
    <col min="11" max="11" width="14.5" style="6" customWidth="1"/>
    <col min="12" max="12" width="14.8984375" style="6" customWidth="1"/>
    <col min="13" max="13" width="16.19921875" style="6" customWidth="1"/>
    <col min="14" max="14" width="16.3984375" style="6" customWidth="1"/>
    <col min="15" max="15" width="14" style="6" customWidth="1"/>
    <col min="16" max="16" width="13.8984375" style="6" customWidth="1"/>
    <col min="17" max="17" width="15.3984375" style="6" customWidth="1"/>
    <col min="18" max="18" width="15.09765625" style="4" customWidth="1"/>
    <col min="19" max="19" width="14.3984375" style="4" customWidth="1"/>
    <col min="20" max="20" width="13.5" style="4" customWidth="1"/>
    <col min="21" max="21" width="16.09765625" style="4" customWidth="1"/>
    <col min="22" max="22" width="15.69921875" style="4" customWidth="1"/>
    <col min="23" max="23" width="14.19921875" style="4" customWidth="1"/>
    <col min="24" max="24" width="14" style="4" customWidth="1"/>
    <col min="25" max="25" width="16.69921875" style="4" customWidth="1"/>
    <col min="26" max="26" width="16.09765625" style="4" customWidth="1"/>
    <col min="27" max="27" width="19.3984375" style="4" customWidth="1"/>
    <col min="28" max="32" width="15.19921875" style="4" customWidth="1"/>
    <col min="33" max="16384" width="10" style="4"/>
  </cols>
  <sheetData>
    <row r="1" spans="1:51" s="2" customFormat="1" ht="26.4" customHeight="1">
      <c r="A1" s="35"/>
      <c r="B1" s="35"/>
      <c r="C1" s="35"/>
      <c r="D1" s="35"/>
    </row>
    <row r="2" spans="1:51" s="10" customFormat="1" ht="47.4" customHeight="1">
      <c r="A2" s="36" t="s">
        <v>0</v>
      </c>
      <c r="B2" s="36" t="s">
        <v>1</v>
      </c>
      <c r="C2" s="36" t="s">
        <v>2</v>
      </c>
      <c r="D2" s="30" t="s">
        <v>3</v>
      </c>
      <c r="E2" s="30" t="s">
        <v>19</v>
      </c>
      <c r="F2" s="30"/>
      <c r="G2" s="34" t="s">
        <v>33</v>
      </c>
      <c r="H2" s="34"/>
      <c r="I2" s="34"/>
      <c r="J2" s="34"/>
      <c r="K2" s="30" t="s">
        <v>20</v>
      </c>
      <c r="L2" s="30"/>
      <c r="M2" s="30"/>
      <c r="N2" s="30"/>
      <c r="O2" s="30" t="s">
        <v>21</v>
      </c>
      <c r="P2" s="30"/>
      <c r="Q2" s="30"/>
      <c r="R2" s="30"/>
      <c r="S2" s="30" t="s">
        <v>22</v>
      </c>
      <c r="T2" s="30"/>
      <c r="U2" s="30"/>
      <c r="V2" s="30"/>
      <c r="W2" s="30" t="s">
        <v>23</v>
      </c>
      <c r="X2" s="30"/>
      <c r="Y2" s="30"/>
      <c r="Z2" s="30"/>
      <c r="AA2" s="9" t="s">
        <v>4</v>
      </c>
      <c r="AB2" s="30" t="s">
        <v>5</v>
      </c>
      <c r="AC2" s="30"/>
      <c r="AD2" s="30"/>
      <c r="AE2" s="30"/>
      <c r="AF2" s="30"/>
    </row>
    <row r="3" spans="1:51" s="10" customFormat="1" ht="43.2" customHeight="1">
      <c r="A3" s="36"/>
      <c r="B3" s="36"/>
      <c r="C3" s="36"/>
      <c r="D3" s="30"/>
      <c r="E3" s="9" t="s">
        <v>6</v>
      </c>
      <c r="F3" s="9" t="s">
        <v>8</v>
      </c>
      <c r="G3" s="9" t="s">
        <v>7</v>
      </c>
      <c r="H3" s="9" t="s">
        <v>9</v>
      </c>
      <c r="I3" s="9" t="s">
        <v>11</v>
      </c>
      <c r="J3" s="9" t="s">
        <v>11</v>
      </c>
      <c r="K3" s="9" t="s">
        <v>7</v>
      </c>
      <c r="L3" s="9" t="s">
        <v>9</v>
      </c>
      <c r="M3" s="9" t="s">
        <v>10</v>
      </c>
      <c r="N3" s="9" t="s">
        <v>11</v>
      </c>
      <c r="O3" s="9" t="s">
        <v>7</v>
      </c>
      <c r="P3" s="9" t="s">
        <v>9</v>
      </c>
      <c r="Q3" s="9" t="s">
        <v>10</v>
      </c>
      <c r="R3" s="9" t="s">
        <v>11</v>
      </c>
      <c r="S3" s="9" t="s">
        <v>6</v>
      </c>
      <c r="T3" s="9" t="s">
        <v>9</v>
      </c>
      <c r="U3" s="9" t="s">
        <v>10</v>
      </c>
      <c r="V3" s="9" t="s">
        <v>11</v>
      </c>
      <c r="W3" s="9" t="s">
        <v>6</v>
      </c>
      <c r="X3" s="9" t="s">
        <v>9</v>
      </c>
      <c r="Y3" s="9" t="s">
        <v>10</v>
      </c>
      <c r="Z3" s="9" t="s">
        <v>11</v>
      </c>
      <c r="AA3" s="9">
        <v>2023</v>
      </c>
      <c r="AB3" s="9">
        <v>2024</v>
      </c>
      <c r="AC3" s="9">
        <v>2025</v>
      </c>
      <c r="AD3" s="9">
        <v>2026</v>
      </c>
      <c r="AE3" s="9">
        <v>2027</v>
      </c>
      <c r="AF3" s="9">
        <v>2028</v>
      </c>
    </row>
    <row r="4" spans="1:51" s="10" customFormat="1" ht="43.5" customHeight="1">
      <c r="A4" s="17">
        <v>1</v>
      </c>
      <c r="B4" s="18" t="s">
        <v>24</v>
      </c>
      <c r="C4" s="17" t="s">
        <v>15</v>
      </c>
      <c r="D4" s="17" t="s">
        <v>12</v>
      </c>
      <c r="E4" s="19">
        <v>41389.800000000003</v>
      </c>
      <c r="F4" s="19">
        <v>39838.36</v>
      </c>
      <c r="G4" s="19">
        <f>E4*1.01</f>
        <v>41803.698000000004</v>
      </c>
      <c r="H4" s="19">
        <f>F4*1.01</f>
        <v>40236.743600000002</v>
      </c>
      <c r="I4" s="20">
        <f>G4/$G$8</f>
        <v>0.34590774477126179</v>
      </c>
      <c r="J4" s="20">
        <f>H4/$H$8</f>
        <v>0.38630871938725353</v>
      </c>
      <c r="K4" s="27">
        <f>(G4*1.01)*0.65</f>
        <v>27444.127737000003</v>
      </c>
      <c r="L4" s="27">
        <f>(H4*1.01)*0.65</f>
        <v>26415.422173400002</v>
      </c>
      <c r="M4" s="20">
        <f>K4/$K$8</f>
        <v>0.25581041546749661</v>
      </c>
      <c r="N4" s="20">
        <f>L4/$L$8</f>
        <v>0.2903596270989377</v>
      </c>
      <c r="O4" s="19">
        <f>K4*1.01</f>
        <v>27718.569014370001</v>
      </c>
      <c r="P4" s="19">
        <f>L4*1.01</f>
        <v>26679.576395134001</v>
      </c>
      <c r="Q4" s="20">
        <f>O4/$O$8</f>
        <v>0.25581041546749661</v>
      </c>
      <c r="R4" s="20">
        <f>P4/$P$8</f>
        <v>0.2903596270989377</v>
      </c>
      <c r="S4" s="19">
        <f>O4*1.01</f>
        <v>27995.7547045137</v>
      </c>
      <c r="T4" s="19">
        <f>P4*1.01</f>
        <v>26946.372159085342</v>
      </c>
      <c r="U4" s="20">
        <f>S4/$S$8</f>
        <v>0.25581041546749667</v>
      </c>
      <c r="V4" s="20">
        <f>T4/$T$8</f>
        <v>0.29035962709893776</v>
      </c>
      <c r="W4" s="19">
        <f>S4*1.01</f>
        <v>28275.712251558838</v>
      </c>
      <c r="X4" s="19">
        <f>T4*1.01</f>
        <v>27215.835880676197</v>
      </c>
      <c r="Y4" s="20">
        <f>W4/$W$8</f>
        <v>0.25581041546749661</v>
      </c>
      <c r="Z4" s="20">
        <f>X4/$X$8</f>
        <v>0.29035962709893776</v>
      </c>
      <c r="AA4" s="17">
        <v>2</v>
      </c>
      <c r="AB4" s="17"/>
      <c r="AC4" s="17"/>
      <c r="AD4" s="17"/>
      <c r="AE4" s="17"/>
      <c r="AF4" s="17">
        <v>1</v>
      </c>
    </row>
    <row r="5" spans="1:51" s="10" customFormat="1" ht="33.75" customHeight="1">
      <c r="A5" s="17">
        <v>2</v>
      </c>
      <c r="B5" s="18" t="s">
        <v>25</v>
      </c>
      <c r="C5" s="22" t="s">
        <v>16</v>
      </c>
      <c r="D5" s="17" t="s">
        <v>12</v>
      </c>
      <c r="E5" s="19">
        <v>39606.209567999998</v>
      </c>
      <c r="F5" s="19">
        <v>26383.75344</v>
      </c>
      <c r="G5" s="19">
        <f t="shared" ref="G5:H5" si="0">E5*1.01</f>
        <v>40002.271663679996</v>
      </c>
      <c r="H5" s="19">
        <f t="shared" si="0"/>
        <v>26647.590974400002</v>
      </c>
      <c r="I5" s="20">
        <f>G5/$G$8</f>
        <v>0.33100171130580114</v>
      </c>
      <c r="J5" s="20">
        <f>H5/$H$8</f>
        <v>0.25584070237920048</v>
      </c>
      <c r="K5" s="21">
        <f t="shared" ref="K5:K7" si="1">G5*1.01</f>
        <v>40402.294380316795</v>
      </c>
      <c r="L5" s="21">
        <f t="shared" ref="L5:L7" si="2">H5*1.01</f>
        <v>26914.066884144002</v>
      </c>
      <c r="M5" s="20">
        <f>K5/$K$8</f>
        <v>0.37659523415404156</v>
      </c>
      <c r="N5" s="20">
        <f>L5/$L$8</f>
        <v>0.29584075442357627</v>
      </c>
      <c r="O5" s="19">
        <f t="shared" ref="O5:O7" si="3">K5*1.01</f>
        <v>40806.317324119962</v>
      </c>
      <c r="P5" s="19">
        <f t="shared" ref="P5:P7" si="4">L5*1.01</f>
        <v>27183.207552985441</v>
      </c>
      <c r="Q5" s="20">
        <f>O5/$O$8</f>
        <v>0.37659523415404161</v>
      </c>
      <c r="R5" s="20">
        <f>P5/$P$8</f>
        <v>0.29584075442357627</v>
      </c>
      <c r="S5" s="19">
        <f t="shared" ref="S5:S7" si="5">O5*1.01</f>
        <v>41214.380497361162</v>
      </c>
      <c r="T5" s="19">
        <f t="shared" ref="T5:T7" si="6">P5*1.01</f>
        <v>27455.039628515296</v>
      </c>
      <c r="U5" s="20">
        <f>S5/$S$8</f>
        <v>0.37659523415404167</v>
      </c>
      <c r="V5" s="20">
        <f>T5/$T$8</f>
        <v>0.29584075442357627</v>
      </c>
      <c r="W5" s="19">
        <f t="shared" ref="W5:W7" si="7">S5*1.01</f>
        <v>41626.524302334772</v>
      </c>
      <c r="X5" s="19">
        <f t="shared" ref="X5:X7" si="8">T5*1.01</f>
        <v>27729.590024800451</v>
      </c>
      <c r="Y5" s="20">
        <f>W5/$W$8</f>
        <v>0.37659523415404156</v>
      </c>
      <c r="Z5" s="20">
        <f>X5/$X$8</f>
        <v>0.29584075442357632</v>
      </c>
      <c r="AA5" s="17">
        <v>2</v>
      </c>
      <c r="AB5" s="17"/>
      <c r="AC5" s="17"/>
      <c r="AD5" s="17"/>
      <c r="AE5" s="17"/>
      <c r="AF5" s="17"/>
    </row>
    <row r="6" spans="1:51" s="10" customFormat="1" ht="33.75" customHeight="1">
      <c r="A6" s="17">
        <v>3</v>
      </c>
      <c r="B6" s="18" t="s">
        <v>26</v>
      </c>
      <c r="C6" s="23" t="s">
        <v>17</v>
      </c>
      <c r="D6" s="24" t="s">
        <v>28</v>
      </c>
      <c r="E6" s="19">
        <v>24494.736528000001</v>
      </c>
      <c r="F6" s="19">
        <v>5251.5008640000005</v>
      </c>
      <c r="G6" s="19">
        <v>11353</v>
      </c>
      <c r="H6" s="19">
        <v>11353</v>
      </c>
      <c r="I6" s="20">
        <f>G6/$G$8</f>
        <v>9.3941225639610507E-2</v>
      </c>
      <c r="J6" s="20">
        <f>H6/$H$8</f>
        <v>0.10899895217175301</v>
      </c>
      <c r="K6" s="21">
        <f t="shared" si="1"/>
        <v>11466.53</v>
      </c>
      <c r="L6" s="21">
        <f t="shared" si="2"/>
        <v>11466.53</v>
      </c>
      <c r="M6" s="20">
        <f>K6/$K$8</f>
        <v>0.10688107238751532</v>
      </c>
      <c r="N6" s="20">
        <f>L6/$L$8</f>
        <v>0.12604066492154964</v>
      </c>
      <c r="O6" s="19">
        <f t="shared" si="3"/>
        <v>11581.195300000001</v>
      </c>
      <c r="P6" s="19">
        <f t="shared" si="4"/>
        <v>11581.195300000001</v>
      </c>
      <c r="Q6" s="20">
        <f>O6/$O$8</f>
        <v>0.10688107238751533</v>
      </c>
      <c r="R6" s="20">
        <f>P6/$P$8</f>
        <v>0.12604066492154967</v>
      </c>
      <c r="S6" s="19">
        <f t="shared" si="5"/>
        <v>11697.007253000002</v>
      </c>
      <c r="T6" s="19">
        <f t="shared" si="6"/>
        <v>11697.007253000002</v>
      </c>
      <c r="U6" s="20">
        <f>S6/$S$8</f>
        <v>0.10688107238751535</v>
      </c>
      <c r="V6" s="20">
        <f>T6/$T$8</f>
        <v>0.12604066492154967</v>
      </c>
      <c r="W6" s="19">
        <f t="shared" si="7"/>
        <v>11813.977325530002</v>
      </c>
      <c r="X6" s="19">
        <f t="shared" si="8"/>
        <v>11813.977325530002</v>
      </c>
      <c r="Y6" s="20">
        <f>W6/$W$8</f>
        <v>0.10688107238751533</v>
      </c>
      <c r="Z6" s="20">
        <f>X6/$X$8</f>
        <v>0.12604066492154969</v>
      </c>
      <c r="AA6" s="17">
        <v>1</v>
      </c>
      <c r="AB6" s="17"/>
      <c r="AC6" s="17"/>
      <c r="AD6" s="17"/>
      <c r="AE6" s="17"/>
      <c r="AF6" s="17"/>
    </row>
    <row r="7" spans="1:51" s="10" customFormat="1" ht="40.5" customHeight="1">
      <c r="A7" s="26">
        <v>4</v>
      </c>
      <c r="B7" s="25" t="s">
        <v>27</v>
      </c>
      <c r="C7" s="26" t="s">
        <v>18</v>
      </c>
      <c r="D7" s="17"/>
      <c r="E7" s="19">
        <v>27419</v>
      </c>
      <c r="F7" s="19">
        <v>25663</v>
      </c>
      <c r="G7" s="19">
        <f>E7*1.01</f>
        <v>27693.19</v>
      </c>
      <c r="H7" s="19">
        <f>F7*1.01</f>
        <v>25919.63</v>
      </c>
      <c r="I7" s="20">
        <f>G7/$G$8</f>
        <v>0.22914931828332646</v>
      </c>
      <c r="J7" s="20">
        <f>H7/$H$8</f>
        <v>0.2488516260617929</v>
      </c>
      <c r="K7" s="21">
        <f t="shared" si="1"/>
        <v>27970.121899999998</v>
      </c>
      <c r="L7" s="21">
        <f t="shared" si="2"/>
        <v>26178.826300000001</v>
      </c>
      <c r="M7" s="20">
        <f>K7/$K$8</f>
        <v>0.26071327799094646</v>
      </c>
      <c r="N7" s="20">
        <f>L7/$L$8</f>
        <v>0.28775895355593639</v>
      </c>
      <c r="O7" s="19">
        <f t="shared" si="3"/>
        <v>28249.823118999997</v>
      </c>
      <c r="P7" s="19">
        <f t="shared" si="4"/>
        <v>26440.614562999999</v>
      </c>
      <c r="Q7" s="20">
        <f>O7/$O$8</f>
        <v>0.26071327799094646</v>
      </c>
      <c r="R7" s="20">
        <f>P7/$P$8</f>
        <v>0.28775895355593639</v>
      </c>
      <c r="S7" s="19">
        <f t="shared" si="5"/>
        <v>28532.321350189995</v>
      </c>
      <c r="T7" s="19">
        <f t="shared" si="6"/>
        <v>26705.02070863</v>
      </c>
      <c r="U7" s="20">
        <f>S7/$S$8</f>
        <v>0.26071327799094646</v>
      </c>
      <c r="V7" s="20">
        <f>T7/$T$8</f>
        <v>0.28775895355593639</v>
      </c>
      <c r="W7" s="19">
        <f t="shared" si="7"/>
        <v>28817.644563691894</v>
      </c>
      <c r="X7" s="19">
        <f t="shared" si="8"/>
        <v>26972.0709157163</v>
      </c>
      <c r="Y7" s="20">
        <f>W7/$W$8</f>
        <v>0.2607132779909464</v>
      </c>
      <c r="Z7" s="20">
        <f>X7/$X$8</f>
        <v>0.28775895355593645</v>
      </c>
      <c r="AA7" s="17">
        <v>1</v>
      </c>
      <c r="AB7" s="17"/>
      <c r="AC7" s="17"/>
      <c r="AD7" s="17"/>
      <c r="AE7" s="17"/>
      <c r="AF7" s="17"/>
    </row>
    <row r="8" spans="1:51" s="16" customFormat="1" ht="50.25" customHeight="1">
      <c r="A8" s="32" t="s">
        <v>14</v>
      </c>
      <c r="B8" s="33"/>
      <c r="C8" s="11" t="s">
        <v>13</v>
      </c>
      <c r="D8" s="11">
        <v>2</v>
      </c>
      <c r="E8" s="12">
        <f t="shared" ref="E8:AF8" si="9">SUM(E4:E7)</f>
        <v>132909.74609600002</v>
      </c>
      <c r="F8" s="12">
        <f t="shared" si="9"/>
        <v>97136.614304000002</v>
      </c>
      <c r="G8" s="12">
        <f t="shared" si="9"/>
        <v>120852.15966368001</v>
      </c>
      <c r="H8" s="12">
        <f t="shared" si="9"/>
        <v>104156.96457440002</v>
      </c>
      <c r="I8" s="13">
        <f t="shared" si="9"/>
        <v>1</v>
      </c>
      <c r="J8" s="13">
        <f t="shared" si="9"/>
        <v>1</v>
      </c>
      <c r="K8" s="12">
        <f t="shared" si="9"/>
        <v>107283.0740173168</v>
      </c>
      <c r="L8" s="12">
        <f t="shared" si="9"/>
        <v>90974.845357544007</v>
      </c>
      <c r="M8" s="13">
        <f t="shared" si="9"/>
        <v>1</v>
      </c>
      <c r="N8" s="13">
        <f t="shared" si="9"/>
        <v>1</v>
      </c>
      <c r="O8" s="12">
        <f t="shared" si="9"/>
        <v>108355.90475748996</v>
      </c>
      <c r="P8" s="12">
        <f t="shared" si="9"/>
        <v>91884.593811119441</v>
      </c>
      <c r="Q8" s="13">
        <f t="shared" si="9"/>
        <v>1</v>
      </c>
      <c r="R8" s="13">
        <f t="shared" si="9"/>
        <v>1</v>
      </c>
      <c r="S8" s="12">
        <f t="shared" si="9"/>
        <v>109439.46380506485</v>
      </c>
      <c r="T8" s="12">
        <f t="shared" si="9"/>
        <v>92803.439749230631</v>
      </c>
      <c r="U8" s="13">
        <f t="shared" si="9"/>
        <v>1</v>
      </c>
      <c r="V8" s="13">
        <f t="shared" si="9"/>
        <v>1</v>
      </c>
      <c r="W8" s="12">
        <f t="shared" si="9"/>
        <v>110533.85844311552</v>
      </c>
      <c r="X8" s="12">
        <f t="shared" si="9"/>
        <v>93731.474146722932</v>
      </c>
      <c r="Y8" s="13">
        <f t="shared" si="9"/>
        <v>1</v>
      </c>
      <c r="Z8" s="13">
        <f t="shared" si="9"/>
        <v>1.0000000000000002</v>
      </c>
      <c r="AA8" s="14">
        <f t="shared" si="9"/>
        <v>6</v>
      </c>
      <c r="AB8" s="12">
        <f t="shared" si="9"/>
        <v>0</v>
      </c>
      <c r="AC8" s="12">
        <f t="shared" si="9"/>
        <v>0</v>
      </c>
      <c r="AD8" s="12">
        <f t="shared" si="9"/>
        <v>0</v>
      </c>
      <c r="AE8" s="12">
        <f t="shared" si="9"/>
        <v>0</v>
      </c>
      <c r="AF8" s="12">
        <f t="shared" si="9"/>
        <v>1</v>
      </c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</row>
    <row r="9" spans="1:51" s="2" customFormat="1">
      <c r="A9" s="1"/>
      <c r="D9" s="1"/>
    </row>
    <row r="10" spans="1:51" ht="118.2" customHeight="1">
      <c r="A10" s="31" t="s">
        <v>34</v>
      </c>
      <c r="B10" s="31"/>
      <c r="C10" s="31"/>
      <c r="D10" s="8" t="s">
        <v>29</v>
      </c>
      <c r="E10" s="7">
        <v>0.01</v>
      </c>
    </row>
    <row r="11" spans="1:51" ht="90" customHeight="1">
      <c r="A11" s="31"/>
      <c r="B11" s="31"/>
      <c r="C11" s="31"/>
      <c r="D11" s="8" t="s">
        <v>30</v>
      </c>
      <c r="E11" s="7">
        <v>0.01</v>
      </c>
    </row>
    <row r="12" spans="1:51" ht="75.599999999999994" customHeight="1">
      <c r="A12" s="31"/>
      <c r="B12" s="31"/>
      <c r="C12" s="31"/>
      <c r="D12" s="8" t="s">
        <v>31</v>
      </c>
      <c r="E12" s="7">
        <v>0.01</v>
      </c>
    </row>
    <row r="13" spans="1:51" ht="91.95" customHeight="1">
      <c r="A13" s="31"/>
      <c r="B13" s="31"/>
      <c r="C13" s="31"/>
      <c r="D13" s="8" t="s">
        <v>32</v>
      </c>
      <c r="E13" s="7">
        <v>0.01</v>
      </c>
    </row>
    <row r="14" spans="1:51" ht="75" customHeight="1">
      <c r="A14" s="31"/>
      <c r="B14" s="31"/>
      <c r="C14" s="31"/>
      <c r="D14" s="28"/>
      <c r="E14" s="29"/>
    </row>
    <row r="15" spans="1:51" ht="72" customHeight="1">
      <c r="A15" s="31"/>
      <c r="B15" s="31"/>
      <c r="C15" s="31"/>
    </row>
  </sheetData>
  <mergeCells count="14">
    <mergeCell ref="A10:C15"/>
    <mergeCell ref="A8:B8"/>
    <mergeCell ref="E2:F2"/>
    <mergeCell ref="G2:J2"/>
    <mergeCell ref="A1:D1"/>
    <mergeCell ref="A2:A3"/>
    <mergeCell ref="B2:B3"/>
    <mergeCell ref="C2:C3"/>
    <mergeCell ref="D2:D3"/>
    <mergeCell ref="O2:R2"/>
    <mergeCell ref="S2:V2"/>
    <mergeCell ref="W2:Z2"/>
    <mergeCell ref="AB2:AF2"/>
    <mergeCell ref="K2:N2"/>
  </mergeCells>
  <pageMargins left="0.7" right="0.7" top="0.75" bottom="0.75" header="0.3" footer="0.3"/>
  <pageSetup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CARGAS-R_MAGDALENA-2024-2028</vt:lpstr>
      <vt:lpstr>'CARGAS-R_MAGDALENA-2024-2028'!Área_de_impresión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</cp:lastModifiedBy>
  <dcterms:created xsi:type="dcterms:W3CDTF">2018-09-27T07:22:44Z</dcterms:created>
  <dcterms:modified xsi:type="dcterms:W3CDTF">2023-11-17T16:59:31Z</dcterms:modified>
</cp:coreProperties>
</file>