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90" windowHeight="7470" tabRatio="876" firstSheet="1" activeTab="1"/>
  </bookViews>
  <sheets>
    <sheet name="ACUMULADO A JUNIO 2015" sheetId="1" r:id="rId1"/>
    <sheet name="Anexo 2 Matriz Inf. Ejecución" sheetId="2" r:id="rId2"/>
    <sheet name="Anexo 2 Protocolo Inf Gestión" sheetId="3" state="hidden" r:id="rId3"/>
    <sheet name="Hoja1" sheetId="4" state="hidden" r:id="rId4"/>
  </sheets>
  <definedNames>
    <definedName name="_xlnm.Print_Area" localSheetId="2">'Anexo 2 Protocolo Inf Gestión'!$A$1:$B$23</definedName>
    <definedName name="_xlnm.Print_Titles" localSheetId="0">'ACUMULADO A JUNIO 2015'!$3:$4</definedName>
    <definedName name="_xlnm.Print_Titles" localSheetId="1">'Anexo 2 Matriz Inf. Ejecución'!$7:$8</definedName>
  </definedNames>
  <calcPr fullCalcOnLoad="1"/>
</workbook>
</file>

<file path=xl/comments1.xml><?xml version="1.0" encoding="utf-8"?>
<comments xmlns="http://schemas.openxmlformats.org/spreadsheetml/2006/main">
  <authors>
    <author>esilva</author>
  </authors>
  <commentList>
    <comment ref="J52" authorId="0">
      <text>
        <r>
          <rPr>
            <b/>
            <sz val="9"/>
            <rFont val="Tahoma"/>
            <family val="2"/>
          </rPr>
          <t>esilva:</t>
        </r>
        <r>
          <rPr>
            <sz val="9"/>
            <rFont val="Tahoma"/>
            <family val="2"/>
          </rPr>
          <t xml:space="preserve">
ESTABA CERO</t>
        </r>
      </text>
    </comment>
    <comment ref="S66" authorId="0">
      <text>
        <r>
          <rPr>
            <b/>
            <sz val="9"/>
            <rFont val="Tahoma"/>
            <family val="2"/>
          </rPr>
          <t>esilva:</t>
        </r>
        <r>
          <rPr>
            <sz val="9"/>
            <rFont val="Tahoma"/>
            <family val="2"/>
          </rPr>
          <t xml:space="preserve">
23,982,500</t>
        </r>
      </text>
    </comment>
    <comment ref="J89" authorId="0">
      <text>
        <r>
          <rPr>
            <b/>
            <sz val="9"/>
            <rFont val="Tahoma"/>
            <family val="2"/>
          </rPr>
          <t>esilva:</t>
        </r>
        <r>
          <rPr>
            <sz val="9"/>
            <rFont val="Tahoma"/>
            <family val="2"/>
          </rPr>
          <t xml:space="preserve">
100</t>
        </r>
      </text>
    </comment>
    <comment ref="N89" authorId="0">
      <text>
        <r>
          <rPr>
            <b/>
            <sz val="9"/>
            <rFont val="Tahoma"/>
            <family val="2"/>
          </rPr>
          <t>esilva:</t>
        </r>
        <r>
          <rPr>
            <sz val="9"/>
            <rFont val="Tahoma"/>
            <family val="2"/>
          </rPr>
          <t xml:space="preserve">
100</t>
        </r>
      </text>
    </comment>
    <comment ref="E96" authorId="0">
      <text>
        <r>
          <rPr>
            <b/>
            <sz val="9"/>
            <rFont val="Tahoma"/>
            <family val="2"/>
          </rPr>
          <t>esilva:</t>
        </r>
        <r>
          <rPr>
            <sz val="9"/>
            <rFont val="Tahoma"/>
            <family val="2"/>
          </rPr>
          <t xml:space="preserve">
revisar </t>
        </r>
      </text>
    </comment>
    <comment ref="Q127" authorId="0">
      <text>
        <r>
          <rPr>
            <b/>
            <sz val="9"/>
            <rFont val="Tahoma"/>
            <family val="2"/>
          </rPr>
          <t>esilva:</t>
        </r>
        <r>
          <rPr>
            <sz val="9"/>
            <rFont val="Tahoma"/>
            <family val="2"/>
          </rPr>
          <t xml:space="preserve">
318606766 NO VA AQUI</t>
        </r>
      </text>
    </comment>
  </commentList>
</comments>
</file>

<file path=xl/comments2.xml><?xml version="1.0" encoding="utf-8"?>
<comments xmlns="http://schemas.openxmlformats.org/spreadsheetml/2006/main">
  <authors>
    <author>jvargas</author>
  </authors>
  <commentList>
    <comment ref="J171" authorId="0">
      <text>
        <r>
          <rPr>
            <b/>
            <sz val="8"/>
            <rFont val="Tahoma"/>
            <family val="2"/>
          </rPr>
          <t>jvargas:
PROMEDIO FISICO</t>
        </r>
      </text>
    </comment>
  </commentList>
</comments>
</file>

<file path=xl/sharedStrings.xml><?xml version="1.0" encoding="utf-8"?>
<sst xmlns="http://schemas.openxmlformats.org/spreadsheetml/2006/main" count="886" uniqueCount="415">
  <si>
    <t>Implementación de aplicativo para la administración y seguimiento en línea de trámites ambientales</t>
  </si>
  <si>
    <t>%</t>
  </si>
  <si>
    <t>% de implementación</t>
  </si>
  <si>
    <t>Consolidación y fortalecimiento del sistema integrado de gestión bajo las normas NTC-GP: 1000, ISO 9001 e ISO 14001 en forma articulada y paralela a la implementación del Modelo estándar de control Interno MECI.</t>
  </si>
  <si>
    <t>Diseño y adopción del sistema de gestión de seguridad industrial y salud ocupacional.</t>
  </si>
  <si>
    <t>Modernización y actualización tecnológica para mejorar la gestión administrativa y misional de la institución.</t>
  </si>
  <si>
    <t>Actualización de la Plataforma tecnológica  con los estándares exigidos para la implementación de la estrategia gobierno en línea.</t>
  </si>
  <si>
    <t>Sistematización integral de la información institucional para la toma de decisiones.</t>
  </si>
  <si>
    <t>Adecuación, mejoramiento y optimización de la instalaciones de la sedes.</t>
  </si>
  <si>
    <t xml:space="preserve">PRAE apoyados y consolidados </t>
  </si>
  <si>
    <t>Proyectos de Investigación ambiental asociados al programa ONDAS Educativas (Colciencias) promovidos y/o fortalecidos</t>
  </si>
  <si>
    <t>Proceso formación  de agentes educativos en ejecución</t>
  </si>
  <si>
    <t xml:space="preserve">Estrategia de formación ambiental para niños pertenecientes a  etnias indígenas formuladas e implementadas </t>
  </si>
  <si>
    <t>CIDEAS con plan de acción formulado e implementado</t>
  </si>
  <si>
    <t xml:space="preserve">Estrategia de fortalecimiento a las  ONG y Promotores Ambientales Comunitarios </t>
  </si>
  <si>
    <t>Estrategia de educación ambiental para el área urbana formulada</t>
  </si>
  <si>
    <t>Plan de medios formulado y ejecutado</t>
  </si>
  <si>
    <t>Comunidad Educativa</t>
  </si>
  <si>
    <t>Estrategia /año</t>
  </si>
  <si>
    <t>Estrategia*</t>
  </si>
  <si>
    <t>Consejo departamental de cambio climático en funcionamiento.</t>
  </si>
  <si>
    <t>Eventos de capacitación en temas de cambio climático realizados</t>
  </si>
  <si>
    <t>Participación en el nodo regional de Cambio Climático de la Región Andina.</t>
  </si>
  <si>
    <t>Plan de acción departamental de cambio climático formulado y en ejecución</t>
  </si>
  <si>
    <t>Estudios para el conocimiento de los efectos potenciales del cambio climático como herramienta para la toma de decisiones.</t>
  </si>
  <si>
    <t>Proyecto REDD  gestionado y en ejecución</t>
  </si>
  <si>
    <t>Nodo*</t>
  </si>
  <si>
    <t>Agendas conjuntas  de producción  y consumo sostenible suscritas y en operación.</t>
  </si>
  <si>
    <t>Proyecto piloto para la reducción del consumo de energía y/o   estrategias de desarrollo bajo en carbono</t>
  </si>
  <si>
    <t xml:space="preserve">Proyectos piloto de producción más limpia de subsectores productivos, acompañados por la Corporación. </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</si>
  <si>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</si>
  <si>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</si>
  <si>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</si>
  <si>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</si>
  <si>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</si>
  <si>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</si>
  <si>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</si>
  <si>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</si>
  <si>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</si>
  <si>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</si>
  <si>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</si>
  <si>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</si>
  <si>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</si>
  <si>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</si>
  <si>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</si>
  <si>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</si>
  <si>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</si>
  <si>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</si>
  <si>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</si>
  <si>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</si>
  <si>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(8) ACUMULADO DE LA META FISICA</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</si>
  <si>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</si>
  <si>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</si>
  <si>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</si>
  <si>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</si>
  <si>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</si>
  <si>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</si>
  <si>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</si>
  <si>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</si>
  <si>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</si>
  <si>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</si>
  <si>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</si>
  <si>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</si>
  <si>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</si>
  <si>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</si>
  <si>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</si>
  <si>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</si>
  <si>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</si>
  <si>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DE  METAS  FISICAS Y FINANCIERAS</t>
  </si>
  <si>
    <t>UNIDAD DE MEDIDA</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</si>
  <si>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</si>
  <si>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</si>
  <si>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</si>
  <si>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Municipios con acceso a sitios de disposición final de residuos sólidos técnicamente adecuados y autorizados por la Corporación (rellenos sanitarios, celdas transitorias) con referencia al total de municipios de la jurisdicción.</t>
  </si>
  <si>
    <t>Areas reforestadas para la protección de cuencas abastecedoras</t>
  </si>
  <si>
    <t>Areas reforestadas para la protección de cuencas abastecedoras en mantenimiento</t>
  </si>
  <si>
    <t>Implementación de la red de calidad del ruido en grandes centros urbanos</t>
  </si>
  <si>
    <t>Red</t>
  </si>
  <si>
    <t>Mipymes y empresas vinculadas a Mercados Verdes (Uso y Aprovechamiento Sostenible de la Biodiversidad, Ecoproductos Industriales, Ecoturismo) acompañadas por la Corporación.</t>
  </si>
  <si>
    <t>Cumplimiento promedio de los compromisos definidos en los convenios de producción más limpia y/o agendas ambientales suscritos por la Corporación con sectores productivos.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</si>
  <si>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</si>
  <si>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(1) PROGRAMAS - PROYECTOS  DEL PAT 2007-2009 </t>
  </si>
  <si>
    <t>Ha.</t>
  </si>
  <si>
    <t>Plan</t>
  </si>
  <si>
    <t>Porcentaje</t>
  </si>
  <si>
    <t>Proyecto</t>
  </si>
  <si>
    <t>Unidad</t>
  </si>
  <si>
    <t xml:space="preserve">Cumplimiento promedio de metas de reducción de carga contaminante, en aplicación de la Tasa Retributiva, en las cuencas o tramos de cuencas de la jurisdicción de la Corporación (SST). </t>
  </si>
  <si>
    <t>1.3</t>
  </si>
  <si>
    <t>6.2</t>
  </si>
  <si>
    <t>3.2</t>
  </si>
  <si>
    <t>Estudiantes</t>
  </si>
  <si>
    <t>1.1</t>
  </si>
  <si>
    <t>2.3</t>
  </si>
  <si>
    <t>2.2</t>
  </si>
  <si>
    <t>2.4</t>
  </si>
  <si>
    <t>3.1</t>
  </si>
  <si>
    <t>4.1</t>
  </si>
  <si>
    <t>2.1</t>
  </si>
  <si>
    <t>Gastos de gestión, operación, administración y promoción del proyecto</t>
  </si>
  <si>
    <t>% Ejecución Financiera</t>
  </si>
  <si>
    <t>PROCEDA apoyados y consolidados</t>
  </si>
  <si>
    <t>No. De Cideas</t>
  </si>
  <si>
    <t>No. De hectáreas con estudios técnicos  y procesos de socialización  tendientes  a la declaratoria de áreas protegidas  (PNM Acevedo, Páramo de las Oseras, Serranía de Peñas Blancas, Serranía de Minas y  zona aledaña PNR Cerro Páramo de Miraflores)</t>
  </si>
  <si>
    <t xml:space="preserve">No. de has. en áreas protegidas declaradas en la jurisdicción de la Corporación, con planes de manejo en ejecución.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</si>
  <si>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</si>
  <si>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</si>
  <si>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</si>
  <si>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No. has. de reservas naturales de la sociedad civil apoyadas en el proceso de caracterización, registro y/o gestión</t>
  </si>
  <si>
    <t>No de has adquiridas y administradas para la restauración y conservación de áreas naturales</t>
  </si>
  <si>
    <t>No de áreas naturales protegidas con evaluación ecológica y/o investigación en biodiversidad y ecosistemas</t>
  </si>
  <si>
    <t>No de hectáreas de áreas protegidas con inventario de predios y monitoreo del cambio de coberturas</t>
  </si>
  <si>
    <t xml:space="preserve">No. de áreas protegidas con estrategias pedagógicas para promover el conocimiento, la conservación y la protección de los recursos naturales. </t>
  </si>
  <si>
    <t>PNR*</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</si>
  <si>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</si>
  <si>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</si>
  <si>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</si>
  <si>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Número de negocios verdes que reportan comercialización de bienes y servicios promovidos</t>
  </si>
  <si>
    <t>Número de empleos generados a través de negocios inclusivos</t>
  </si>
  <si>
    <t>No de subsectores productivos con sistemas de manejo y/o producción  apoyados para la reconversión hacia la sostenibilidad</t>
  </si>
  <si>
    <t>No. de productos de la biodiversidad caracterizados y evaluados para promover su uso sostenible.</t>
  </si>
  <si>
    <t xml:space="preserve">No. de empresas que adoptan la estrategia Huila corazón verde e incluyen el componente ambiental en su proceso productivo </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</si>
  <si>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</si>
  <si>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</si>
  <si>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Esquema piloto de Pago por Servicios Ambientales para la Cuenca de Rio Las Ceibas.</t>
  </si>
  <si>
    <t>POMCH y/o PMA</t>
  </si>
  <si>
    <t>Esquema PSA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</si>
  <si>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</si>
  <si>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</si>
  <si>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</si>
  <si>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</si>
  <si>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Estrategia de educación ambiental para la conservación y uso eficiente del Recurso Hídrico.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</si>
  <si>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</si>
  <si>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</si>
  <si>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</si>
  <si>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</si>
  <si>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Asesoría, asistencia técnica y seguimiento a la gestión local del recurso hídrico: PSMV, PBA y PUEAA</t>
  </si>
  <si>
    <t>PSMV *</t>
  </si>
  <si>
    <t xml:space="preserve">Cumplimiento promedio de metas de reducción de carga contaminante, en aplicación de la Tasa Retributiva, en las cuencas o tramos de cuencas de la jurisdicción de la Corporación (DBO). </t>
  </si>
  <si>
    <t>Cofinanciación de proyectos que contribuyan a la descontaminación de fuentes hídricas (diseños y/o construcción de Interceptores y/o PTAR).</t>
  </si>
  <si>
    <t>Campaña</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</si>
  <si>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</si>
  <si>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</si>
  <si>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</si>
  <si>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</si>
  <si>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</si>
  <si>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</si>
  <si>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</si>
  <si>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Acotamiento de las rondas hídricas en cuencas hidrográficas prioritarias</t>
  </si>
  <si>
    <t>Gestión de procesos administrativos de carácter preventivo y sancionatorio tendientes a la recuperación de los cauces, rondas hídricas y zonas de protección de fuentes hídricas, humedales y/o cuerpos de agua ocupados o intervenidos ilegalmente</t>
  </si>
  <si>
    <t>Obra</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</si>
  <si>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</si>
  <si>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</si>
  <si>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</si>
  <si>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</si>
  <si>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</si>
  <si>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</si>
  <si>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</si>
  <si>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</si>
  <si>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</si>
  <si>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</si>
  <si>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</si>
  <si>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</si>
  <si>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</si>
  <si>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</si>
  <si>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1.2</t>
  </si>
  <si>
    <t>4.2</t>
  </si>
  <si>
    <t>5.1</t>
  </si>
  <si>
    <t>6.1</t>
  </si>
  <si>
    <t>Formulación  del Plan General de Ordenación Forestal</t>
  </si>
  <si>
    <t>% avance</t>
  </si>
  <si>
    <t>Ha</t>
  </si>
  <si>
    <t>Ha*</t>
  </si>
  <si>
    <t>Unidad  *</t>
  </si>
  <si>
    <t>Unidad*</t>
  </si>
  <si>
    <t>% de ejecucion financiera</t>
  </si>
  <si>
    <t xml:space="preserve">Empresa   </t>
  </si>
  <si>
    <t>Negocios verdes</t>
  </si>
  <si>
    <t>Empleos generados por iniciativa</t>
  </si>
  <si>
    <t>Empresas</t>
  </si>
  <si>
    <t>Programa*</t>
  </si>
  <si>
    <t>%*</t>
  </si>
  <si>
    <t xml:space="preserve">Estudio </t>
  </si>
  <si>
    <t>Campañas/Año</t>
  </si>
  <si>
    <t xml:space="preserve">Estación </t>
  </si>
  <si>
    <t>Red en Operación*</t>
  </si>
  <si>
    <t>% de Usuarios Registrados</t>
  </si>
  <si>
    <t>PSMV*</t>
  </si>
  <si>
    <t>Municipio Asistido y con Seguimiento</t>
  </si>
  <si>
    <t>Municipios Asesorados*</t>
  </si>
  <si>
    <t>Municipio con Seguimiento*</t>
  </si>
  <si>
    <t>Municipio apoyado (Neiva)*</t>
  </si>
  <si>
    <t>Numero de Resguardos</t>
  </si>
  <si>
    <t xml:space="preserve">Municipio apoyado para la formulación e implementación estrategia de gestión ambiental como ciudad sostenible </t>
  </si>
  <si>
    <t>Municipio*</t>
  </si>
  <si>
    <t>Consejo*</t>
  </si>
  <si>
    <t>Tramo fuente hidirca</t>
  </si>
  <si>
    <t>Fuente Hídrica*</t>
  </si>
  <si>
    <t>Red*</t>
  </si>
  <si>
    <t>Vehiculo</t>
  </si>
  <si>
    <t>Dia</t>
  </si>
  <si>
    <t>Global*</t>
  </si>
  <si>
    <t>No. De PRAE</t>
  </si>
  <si>
    <t>No etnias indigenas formadas</t>
  </si>
  <si>
    <t>No. De Procedas</t>
  </si>
  <si>
    <t>Plan de Medios*</t>
  </si>
  <si>
    <t>Consejo Operativo*</t>
  </si>
  <si>
    <t>No.  De Eventos</t>
  </si>
  <si>
    <t>Plan de Accion*</t>
  </si>
  <si>
    <t>No. Estudios</t>
  </si>
  <si>
    <t>Proyecto*</t>
  </si>
  <si>
    <t>Agendas</t>
  </si>
  <si>
    <t xml:space="preserve">Elaboracion, socializacion y aplicación del estudio regional del agua para el departamento del Huila. </t>
  </si>
  <si>
    <t>Formulacion de Planes de Ordenación del Recurso Hidrico</t>
  </si>
  <si>
    <t>CORPORACIÓN AUTÓNOMA REGIONAL DEL ALTO MAGDALENA -CAM-
CONSOLIDADO GESTIÓN FÍSICA Y FINANCIERA DEL PLAN DE ACCIÓN 2012 - 2015</t>
  </si>
  <si>
    <r>
      <t xml:space="preserve">
PROGRAMAS - PROYECTOS  PLAN DE ACCION 2007-2011
</t>
    </r>
  </si>
  <si>
    <t>Fórmula</t>
  </si>
  <si>
    <t>META PLAN DE ACCIÓN 
ENERO 2012 A DICIEMBRE 2015</t>
  </si>
  <si>
    <t>EJECUCION PLAN DE ACCIÓN 2012-2015</t>
  </si>
  <si>
    <t>META PROGRAMADA 
VIGENCIA 2012</t>
  </si>
  <si>
    <t>EJECUCION 2012</t>
  </si>
  <si>
    <t>META PROGRAMADA 
VIGENCIA 2013</t>
  </si>
  <si>
    <t>EJECUCION 2013</t>
  </si>
  <si>
    <t>META PROGRAMADA 
VIGENCIA 2014</t>
  </si>
  <si>
    <t>EJECUCION 2014 A DICIEMBRE 31</t>
  </si>
  <si>
    <t>META PROGRAMADA VIGENCIA 2015 semestre I</t>
  </si>
  <si>
    <t xml:space="preserve">FISICA </t>
  </si>
  <si>
    <t>FINANCIERA</t>
  </si>
  <si>
    <t>FISICA</t>
  </si>
  <si>
    <t>PROGRAMA 1: BIODIVERSIDAD Y SERVICIOS ECOSISTEMICOS</t>
  </si>
  <si>
    <t>Proyecto No. 1.1  PLANIFICACION Y GESTION DE AREAS NATURALES PROTEGIDAS PARA LA CONSERVACION DEL PATRIMONIO NATURAL DEL HUILA</t>
  </si>
  <si>
    <t>Suma</t>
  </si>
  <si>
    <t>Hectáreas</t>
  </si>
  <si>
    <t>Promedio</t>
  </si>
  <si>
    <t>Hectáreas *</t>
  </si>
  <si>
    <t>Unidad *</t>
  </si>
  <si>
    <t>No de ecosistemas compartidos planificados y gestionados con la participación de la Corporación. ( SIRAP Macizo, CEERCCOO, Ecorregión Valle seco del Magdalena)</t>
  </si>
  <si>
    <t>Hectareas</t>
  </si>
  <si>
    <t>Gastos de gestion, operación, administración y promoción del proyecto</t>
  </si>
  <si>
    <t>Proyecto No. 1.2 PLANIFICACION, CONSERVACION Y USO SOSTENIBLE EN ZONAS SECAS Y OTROS ECOSISTEMAS</t>
  </si>
  <si>
    <t xml:space="preserve">Promedio </t>
  </si>
  <si>
    <t>Proyecto No. 1.3 USO SOSTENIBLE DE LA BIODIVERSIDAD Y NEGOCIOS VERDES</t>
  </si>
  <si>
    <t xml:space="preserve"> Empresa </t>
  </si>
  <si>
    <t xml:space="preserve"> Negocios verdes </t>
  </si>
  <si>
    <t xml:space="preserve"> Empleos generados por iniciativa </t>
  </si>
  <si>
    <t xml:space="preserve"> Unidad *</t>
  </si>
  <si>
    <t xml:space="preserve"> Empresas </t>
  </si>
  <si>
    <t>PROGRAMA 2: PLANIFICACION Y GESTION INTEGRAL DEL RECURSO HIDRICO</t>
  </si>
  <si>
    <t>Proyecto No. 2.1  PLANIFICACION, ORDENACION Y MANEJO DE CUENCAS HIDROGRAFICAS</t>
  </si>
  <si>
    <r>
      <t xml:space="preserve">Cuenca </t>
    </r>
    <r>
      <rPr>
        <vertAlign val="superscript"/>
        <sz val="11"/>
        <color indexed="8"/>
        <rFont val="Arial"/>
        <family val="2"/>
      </rPr>
      <t>*</t>
    </r>
  </si>
  <si>
    <t>Proyecto No. 2.2 PROTECCION Y RECUPERACION DEL RECURSO HIDRICO</t>
  </si>
  <si>
    <t>Programa *</t>
  </si>
  <si>
    <t>Estrategia *</t>
  </si>
  <si>
    <t>Proyecto No. 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</si>
  <si>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</si>
  <si>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</si>
  <si>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</si>
  <si>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</si>
  <si>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Estudio</t>
  </si>
  <si>
    <t>Formulación de Planes de Ordenación del Recurso Hídrico</t>
  </si>
  <si>
    <t>Campañas / Año</t>
  </si>
  <si>
    <t>Estación</t>
  </si>
  <si>
    <t>Red en Operación *</t>
  </si>
  <si>
    <t>% de Usuarios registrados</t>
  </si>
  <si>
    <t>Municipio Asistido y con Seguimiento *</t>
  </si>
  <si>
    <t>Proyecto No. 2.4 DESCONTAMINACION DE FUENTES HIDRICAS Y MEJORAMIENTO DE LA CALIDAD DEL RECURSO</t>
  </si>
  <si>
    <t>Concertación de metas de reducción quinquenio 2013 - 2017</t>
  </si>
  <si>
    <t>PROGRAMA 3: PLANIFICACION Y ORDENACION DEL TERRITORIO Y GESTION DEL RIESGO</t>
  </si>
  <si>
    <t>Proyecto No. 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</si>
  <si>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</si>
  <si>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</si>
  <si>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</si>
  <si>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</si>
  <si>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</si>
  <si>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</si>
  <si>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</si>
  <si>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publico</t>
  </si>
  <si>
    <t xml:space="preserve">Programa  </t>
  </si>
  <si>
    <t>% Ejecucion Financiera</t>
  </si>
  <si>
    <t>Proyecto No. 3.2  FORTALECIMIENTO DE LA GESTION DEL RIESGO DE DESASTRES</t>
  </si>
  <si>
    <t xml:space="preserve"> Municipio *</t>
  </si>
  <si>
    <t>Consejo *</t>
  </si>
  <si>
    <t>Tramos de cuenca</t>
  </si>
  <si>
    <t>Fuente hídrica *</t>
  </si>
  <si>
    <t>PROGRAMA 4:  BUEN GOBIERNO PARA LA GESTION AMBIENTAL REGIONAL</t>
  </si>
  <si>
    <t>Proyecto No. 4.1  FORTALECIMIENTO DE LA GOBERNABILIDAD Y LA AUTORIDAD AMBIENTAL</t>
  </si>
  <si>
    <t>Municipio *</t>
  </si>
  <si>
    <t>Red *</t>
  </si>
  <si>
    <t>Plan *</t>
  </si>
  <si>
    <t>Vehículo</t>
  </si>
  <si>
    <t>Día</t>
  </si>
  <si>
    <t>Día *</t>
  </si>
  <si>
    <t xml:space="preserve">% avance </t>
  </si>
  <si>
    <t>Campaña *</t>
  </si>
  <si>
    <t>Fortalecimiento y focalización de las acciones de la Red Interinstitucional de Gobernanza de los Recursos Naturales y Control al Tráfico y Aprovechamiento Ilegal, con el fin de promover la sostenibilidad ambiental y la legalidad en su uso y aprovechamiento</t>
  </si>
  <si>
    <t>Proyecto No. 4.2  FORTALECIMIENTO INSTITUCIONAL Y CONSOLIDACION DEL SISTEMA INTEGRADO DE GESTION</t>
  </si>
  <si>
    <t>Porcentaje *</t>
  </si>
  <si>
    <t xml:space="preserve">Porcentaje </t>
  </si>
  <si>
    <t>Global *</t>
  </si>
  <si>
    <t>Estudio  para modificación de estructura, planta de personal y manual de funciones realizado.</t>
  </si>
  <si>
    <t>PROGRAMA 5:  ADAPTACION Y MITIGACION AL CAMBIO CLIMATICO</t>
  </si>
  <si>
    <t>Proyecto No. 5.1  EDUCACION Y COMUNICACIÓN PARA UNA CULTURA AMBIENTAL PARTICIPATIVA</t>
  </si>
  <si>
    <t>No. de PRAE</t>
  </si>
  <si>
    <t>No. etnias indígenas formadas</t>
  </si>
  <si>
    <t xml:space="preserve"> PROCEDA apoyados y consolidados</t>
  </si>
  <si>
    <t>No. de PROCEDAS</t>
  </si>
  <si>
    <t>No. de CIDEAS</t>
  </si>
  <si>
    <t>Plan de medios *</t>
  </si>
  <si>
    <t>PROGRAMA 6: ADAPTACION Y MITIGACION AL CAMBIO CLIMATICO</t>
  </si>
  <si>
    <t>Proyecto No. 6.1  INSTITUCIONALIZACION, FORMULACION E IMPLEMENTACION DEL PLAN DE ACCION DEPARTAMENTAL DE CAMBIO CLIMATICO</t>
  </si>
  <si>
    <t>Consejo operativo *</t>
  </si>
  <si>
    <t>No de eventos</t>
  </si>
  <si>
    <t>Plan de Acción *</t>
  </si>
  <si>
    <t>No estudios</t>
  </si>
  <si>
    <t>Proyecto *</t>
  </si>
  <si>
    <t>Proyecto No. 6.2 ESTRATEGIAS DE DESARROLLO BAJAS DE CARBONO</t>
  </si>
  <si>
    <t>agendas</t>
  </si>
  <si>
    <t xml:space="preserve"> TOTAL METAS FINANCIERAS</t>
  </si>
  <si>
    <t xml:space="preserve"> </t>
  </si>
  <si>
    <t>INFORME DE EJECUCION PLAN DE ACCION</t>
  </si>
  <si>
    <t xml:space="preserve">Código: T-CAM-034 </t>
  </si>
  <si>
    <t>Versión: 2</t>
  </si>
  <si>
    <t>Fecha: 09 Abr 14</t>
  </si>
  <si>
    <t>VIGENCIA (AÑO)</t>
  </si>
  <si>
    <t>PERIODO</t>
  </si>
  <si>
    <t>A JUNIO 31</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</si>
  <si>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</si>
  <si>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</si>
  <si>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</si>
  <si>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</si>
  <si>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</si>
  <si>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</si>
  <si>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</si>
  <si>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</si>
  <si>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</si>
  <si>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</si>
  <si>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</si>
  <si>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</si>
  <si>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</si>
  <si>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 xml:space="preserve">
P 1: BIODIVERSIDAD Y SERVICIOS ECOSISTEMICOS</t>
  </si>
  <si>
    <t>P 1.1: Planificación y Gestión de Areas Naturales Protegidas para la Conservación del Patrimonio Natural del Huila</t>
  </si>
  <si>
    <t>No. De hectareas con estudios tecnicos y procesos de socialización tendientes a la declaratoria de areas protegidas (PNM Acevedo, Páramo de las Oseras, Serrania de Peñas Blancas, Serrania de Minas y zona aledaña PNR Cerro Páramo de Miraflores)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</si>
  <si>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</si>
  <si>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</si>
  <si>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</si>
  <si>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</si>
  <si>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No. de has de reserva  naturales de la sociedad civil registradas ante PNN u otras instancias regionales o locales; y/o apoyadas con asesoria, asistencia tecnica, capacitación o gestión.</t>
  </si>
  <si>
    <t>FERRETERIA?</t>
  </si>
  <si>
    <t>No. De has adquiridas y administradas para la restauración y conservación de areas naturales</t>
  </si>
  <si>
    <t>25100000+25692258</t>
  </si>
  <si>
    <t>No. De ecosistemas compartidos planificados y gestionados con la participación de la Corporación (SIRAP Macizo, CEERCCO, Ecoregión Valle Seco del Magdalena)</t>
  </si>
  <si>
    <t>No. De areas naturales protegidas con evalución ecologica y/o investigación en biodiversidad y ecosistemas</t>
  </si>
  <si>
    <t>No. De has de areas protegidas con inventario de predios y monitoreo del cambio de coberturas</t>
  </si>
  <si>
    <t>No. De areas protegidas con estrategias pedagogicas para promover el conocimiento, la conservación y la protección de los recursos naturales</t>
  </si>
  <si>
    <t xml:space="preserve">PRESUPUESTO APROPIADO </t>
  </si>
  <si>
    <t>VALOR TOTAL EJECUTADO</t>
  </si>
  <si>
    <t>INDICE DE EJECUCION FINANCIERA DEL PROYECTO (%)</t>
  </si>
  <si>
    <t>P 1.2: Planificación, Conservación y Uso Sostenible en Zonas Secas y otros Ecosistemas</t>
  </si>
  <si>
    <t>No. de has. de ecosistemas estratégicos (Zonas Secas) con plan de manejo u ordenación en ejecución ( Tatacoa)</t>
  </si>
  <si>
    <t>No. De has vinculadas a la estrategia de lucha contra la desertificación en zonas secas del departametno</t>
  </si>
  <si>
    <t>No. De has de ecosistemas incluidos dentro de los POT como areas de importancia para la conservación (Serrania de minas, peñas blanca y zona aledaña al PNR Cerro)</t>
  </si>
  <si>
    <t>P 1.3: Uso Sostenible de la Biodiversidad y Negocios Verdes</t>
  </si>
  <si>
    <t>Mipymes y empresas de base comunitaria vinculadas a Mercados Verdes acompañados por la CAM (Uso y aprovechamiento sostenible de la biodiversidad, ecoproductos, industriales, ecoturismo) acompañadas por la Corporación.</t>
  </si>
  <si>
    <t>Numero de negocios verdes que reportan comercialización de bienes y servicios promovidos</t>
  </si>
  <si>
    <t>Nùmero de empleos generados a traves de negocios inclusivos</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</si>
  <si>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</si>
  <si>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</si>
  <si>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</si>
  <si>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P 2: GESTION INTEGRAL DEL RECURSO HIDRICO</t>
  </si>
  <si>
    <t>P 2.1: Planificación, Ordenación y Manejo de Cuencas Hidrograficas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</si>
  <si>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</si>
  <si>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Cuencas con planes de ordenación y manejo POMCA- en ejecución.</t>
  </si>
  <si>
    <t>Cuenca*</t>
  </si>
  <si>
    <t>Esquema piloto de Pago por Servicios Ambientales para la Cuenca del Rio Las Ceibas</t>
  </si>
  <si>
    <t>Esquema PSA*</t>
  </si>
  <si>
    <t>P 2.2: Protección y Recuperación del Recurso Hidrico</t>
  </si>
  <si>
    <t>Áreas reforestadas para la protección de cuencas abastecedoras.</t>
  </si>
  <si>
    <t xml:space="preserve">Áreas reforestadas para la protección de cuencas abastecedoras en mantenimiento </t>
  </si>
  <si>
    <t>Estrategia de educación ambiental para la conservación y uso eficiente del recurso hídrico</t>
  </si>
  <si>
    <t xml:space="preserve">P 2.3: Planificación, Ordenación y Administración del Recurso Hidrico </t>
  </si>
  <si>
    <t>P 2.4: Descontaminación de Fuentes Hidricas y Mejoramiento de la Calidad del Recurso</t>
  </si>
  <si>
    <t>Programa del monitoreo del recurso hidrico (calidad y cantidad) en el alto magdalena</t>
  </si>
  <si>
    <t xml:space="preserve">P 3: PLANIFICACION Y ORDENACION DEL TERRITORIO </t>
  </si>
  <si>
    <t>P 3.1: Planificación y Ordenación del Territorio</t>
  </si>
  <si>
    <t>P 3.2: Fortalecimiento de la Gestión del Riesgo de Desastres</t>
  </si>
  <si>
    <t>Acotamiento de las rondashidricasen cuencas hidrograficas prioritarias</t>
  </si>
  <si>
    <t>P 4: BUEN GOBIERNO PARA LA GESTION AMBIENTAL REGIONAL</t>
  </si>
  <si>
    <t>P4.1: Fortalecimiento de la Gobernabilidad y la Autoridad Ambiental</t>
  </si>
  <si>
    <t>Formulación  del Plan General de Ordenacion Forestal</t>
  </si>
  <si>
    <t>P4.2: Fortalecimiento Institucional y Consolidación del Sistema Integrado de Gestión</t>
  </si>
  <si>
    <t>Diseño y adopción del sistema de gestión de seguridad industrial y salud ocupacional</t>
  </si>
  <si>
    <t>Modernización y actualizacion tecnológica para mejorar la gestion administrativa y misional de la institución</t>
  </si>
  <si>
    <t>Actualización de la plataforma tecnologica con los estandares exigidos para la implementación de la estrategia gobierno en linea</t>
  </si>
  <si>
    <t>P 5: CONSTRUCCION DE UNA CULTURA DE CONVIVENCIA DEL HUILENSE CON SU NATURALEZA</t>
  </si>
  <si>
    <t>P5.1:  Educación y Comunicación para una Cultura Ambiental Participativa</t>
  </si>
  <si>
    <t>Estrategia de formación ambiental para niños pertenecientes a etnias indigenas formuladas e implementadas</t>
  </si>
  <si>
    <t>CIDEAS con plan de accion formulado e implementado</t>
  </si>
  <si>
    <t>Estrategias de fortalecimiento a las ONG y Promotores Ambientales Comunitarios</t>
  </si>
  <si>
    <t>Estrategia de educacion ambiental para el area urbana formulada</t>
  </si>
  <si>
    <t>Plan de medios formulados y ejecutado</t>
  </si>
  <si>
    <t>P 6: ADAPTACION Y MITIGACIÓN AL CAMBIO CLIMÁTICO</t>
  </si>
  <si>
    <t>P6.1: Institucionalización, Formulación e Implementación del Plan de Acción Departamental de Cambio Climatico</t>
  </si>
  <si>
    <t>Plan de accion departamental de cambio climatico de la Región Andina</t>
  </si>
  <si>
    <t xml:space="preserve">Estudios para el conocimiento de los efectos potenciales del cambio climatico como herramienta para la toma de decisiones </t>
  </si>
  <si>
    <t>Proyecto REDD gestionado y en ejecucion</t>
  </si>
  <si>
    <t xml:space="preserve">
P6.2: Estrategias de Desarrollo Bajas en Carbono</t>
  </si>
  <si>
    <t>Proyecto piloto para la reducción del consumo de energia y/o estrategias de desarrollo bajo en carbono</t>
  </si>
  <si>
    <t>Proyectos piloto de producción más limpia de subsectores productivos, acompañados por la Corporación</t>
  </si>
  <si>
    <t>PRESUPUESTO APROPIADO PLAN DE ACCION VIGENCIA 2015</t>
  </si>
  <si>
    <t>VALOR TOTAL COMPROMETIDO PLAN DE ACCION VIGENCIA 2015</t>
  </si>
  <si>
    <t>INDICE GLOBAL DE EJECUCION FINANCIERA PLAN DE ACCION 2015</t>
  </si>
  <si>
    <t xml:space="preserve">(5-A) DESCRIPCIÓN DEL AVANCE 
</t>
  </si>
  <si>
    <t>En esta columna se puede describir en texto lo que se desea justificar, describir y aclarar del avance del programa, proyecto, actividad.</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</si>
  <si>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</si>
  <si>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 xml:space="preserve">EJECUCION 2015 Isemestre </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</si>
</sst>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 #,##0_ ;_ * \-#,##0_ ;_ * &quot;-&quot;??_ ;_ @_ "/>
    <numFmt numFmtId="184" formatCode="#,##0;[Red]#,##0"/>
    <numFmt numFmtId="185" formatCode="_ [$€]\ * #,##0.00_ ;_ [$€]\ * \-#,##0.00_ ;_ [$€]\ * &quot;-&quot;??_ ;_ @_ "/>
    <numFmt numFmtId="186" formatCode="_(* #,##0_);_(* \(#,##0\);_(* &quot;-&quot;??_);_(@_)"/>
    <numFmt numFmtId="187" formatCode="0;[Red]0"/>
    <numFmt numFmtId="188" formatCode="#,##0.000"/>
    <numFmt numFmtId="189" formatCode="#,##0.0000"/>
    <numFmt numFmtId="190" formatCode="#,##0.00000"/>
    <numFmt numFmtId="191" formatCode="_ * #,##0.0_ ;_ * \-#,##0.0_ ;_ * &quot;-&quot;??_ ;_ @_ "/>
    <numFmt numFmtId="192" formatCode="_ * #.##0.0_ ;_ * \-#.##0.0_ ;_ * &quot;-&quot;??_ ;_ @_ "/>
    <numFmt numFmtId="193" formatCode="_ * #.##0.00_ ;_ * \-#.##0.00_ ;_ * &quot;-&quot;??_ ;_ @_ "/>
    <numFmt numFmtId="194" formatCode="&quot;$&quot;#,##0"/>
    <numFmt numFmtId="195" formatCode="&quot;$&quot;\ #,##0"/>
    <numFmt numFmtId="196" formatCode="_(* #,##0.0000_);_(* \(#,##0.0000\);_(* &quot;-&quot;????_);_(@_)"/>
    <numFmt numFmtId="197" formatCode="_ * #,##0.000_ ;_ * \-#,##0.000_ ;_ * &quot;-&quot;??_ ;_ @_ "/>
    <numFmt numFmtId="198" formatCode="#,##0.0;[Red]#,##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_-* #,##0.00_-;\-* #,##0.00_-;_-* &quot;-&quot;??_-;_-@_-"/>
    <numFmt numFmtId="205" formatCode="0.0%"/>
  </numFmts>
  <fonts count="79">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sz val="10"/>
      <color indexed="10"/>
      <name val="Arial Narrow"/>
      <family val="2"/>
    </font>
    <font>
      <b/>
      <sz val="9"/>
      <name val="Arial Narrow"/>
      <family val="2"/>
    </font>
    <font>
      <b/>
      <sz val="7"/>
      <name val="Arial Narrow"/>
      <family val="2"/>
    </font>
    <font>
      <sz val="7"/>
      <name val="Arial Narrow"/>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sz val="12"/>
      <name val="Arial"/>
      <family val="2"/>
    </font>
    <font>
      <b/>
      <sz val="12"/>
      <name val="Arial"/>
      <family val="2"/>
    </font>
    <font>
      <sz val="14"/>
      <name val="Arial"/>
      <family val="2"/>
    </font>
    <font>
      <sz val="11"/>
      <color indexed="8"/>
      <name val="Arial"/>
      <family val="2"/>
    </font>
    <font>
      <sz val="12"/>
      <color indexed="8"/>
      <name val="Arial"/>
      <family val="2"/>
    </font>
    <font>
      <b/>
      <sz val="14"/>
      <name val="Arial"/>
      <family val="2"/>
    </font>
    <font>
      <vertAlign val="superscript"/>
      <sz val="11"/>
      <color indexed="8"/>
      <name val="Arial"/>
      <family val="2"/>
    </font>
    <font>
      <b/>
      <sz val="9"/>
      <name val="Tahoma"/>
      <family val="2"/>
    </font>
    <font>
      <sz val="9"/>
      <name val="Tahoma"/>
      <family val="2"/>
    </font>
    <font>
      <sz val="13"/>
      <name val="Arial"/>
      <family val="2"/>
    </font>
    <font>
      <b/>
      <sz val="13"/>
      <name val="Arial"/>
      <family val="2"/>
    </font>
    <font>
      <sz val="11"/>
      <color indexed="10"/>
      <name val="Arial"/>
      <family val="2"/>
    </font>
    <font>
      <b/>
      <sz val="12"/>
      <color indexed="8"/>
      <name val="Arial"/>
      <family val="2"/>
    </font>
    <font>
      <b/>
      <sz val="8"/>
      <name val="Tahoma"/>
      <family val="2"/>
    </font>
    <font>
      <sz val="7"/>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0"/>
      <color indexed="8"/>
      <name val="Arial"/>
      <family val="2"/>
    </font>
    <font>
      <sz val="12"/>
      <color indexed="10"/>
      <name val="Arial"/>
      <family val="2"/>
    </font>
    <font>
      <b/>
      <sz val="14"/>
      <color indexed="8"/>
      <name val="Arial"/>
      <family val="2"/>
    </font>
    <font>
      <b/>
      <sz val="10"/>
      <color indexed="63"/>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0"/>
      <color theme="1"/>
      <name val="Arial"/>
      <family val="2"/>
    </font>
    <font>
      <sz val="12"/>
      <color theme="1"/>
      <name val="Arial"/>
      <family val="2"/>
    </font>
    <font>
      <sz val="12"/>
      <color rgb="FFFF0000"/>
      <name val="Arial"/>
      <family val="2"/>
    </font>
    <font>
      <b/>
      <sz val="14"/>
      <color theme="1"/>
      <name val="Arial"/>
      <family val="2"/>
    </font>
    <font>
      <b/>
      <sz val="10"/>
      <color rgb="FF222222"/>
      <name val="Arial"/>
      <family val="2"/>
    </font>
    <font>
      <sz val="10"/>
      <color rgb="FF222222"/>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color indexed="63"/>
      </left>
      <right>
        <color indexed="63"/>
      </right>
      <top style="thin"/>
      <bottom style="thin"/>
    </border>
    <border>
      <left style="medium"/>
      <right style="thin"/>
      <top style="thin"/>
      <bottom style="thin"/>
    </border>
    <border>
      <left style="thin"/>
      <right style="thin"/>
      <top>
        <color indexed="63"/>
      </top>
      <bottom style="medium"/>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thin"/>
      <right style="medium"/>
      <top style="thin"/>
      <bottom>
        <color indexed="63"/>
      </bottom>
    </border>
    <border>
      <left style="medium"/>
      <right style="medium"/>
      <top style="medium"/>
      <bottom style="thin"/>
    </border>
    <border>
      <left/>
      <right style="medium"/>
      <top/>
      <bottom>
        <color indexed="63"/>
      </bottom>
    </border>
    <border>
      <left>
        <color indexed="63"/>
      </left>
      <right style="thin"/>
      <top style="thin"/>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medium"/>
      <right/>
      <top/>
      <botto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top style="medium"/>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style="medium">
        <color indexed="8"/>
      </right>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18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355">
    <xf numFmtId="0" fontId="0" fillId="0" borderId="0" xfId="0" applyAlignment="1">
      <alignment/>
    </xf>
    <xf numFmtId="0" fontId="7" fillId="4" borderId="10" xfId="0" applyFont="1" applyFill="1" applyBorder="1" applyAlignment="1">
      <alignment horizontal="center" wrapText="1"/>
    </xf>
    <xf numFmtId="0" fontId="7" fillId="0" borderId="11" xfId="0" applyFont="1" applyBorder="1" applyAlignment="1">
      <alignment wrapText="1"/>
    </xf>
    <xf numFmtId="0" fontId="8" fillId="0" borderId="11" xfId="0" applyFont="1" applyBorder="1" applyAlignment="1">
      <alignment horizontal="justify" wrapText="1"/>
    </xf>
    <xf numFmtId="0" fontId="8" fillId="0" borderId="12" xfId="0" applyFont="1" applyBorder="1" applyAlignment="1">
      <alignment horizontal="justify" wrapText="1"/>
    </xf>
    <xf numFmtId="0" fontId="13" fillId="0" borderId="0" xfId="0" applyFont="1" applyFill="1" applyAlignment="1">
      <alignment vertical="center" wrapText="1"/>
    </xf>
    <xf numFmtId="3" fontId="13" fillId="0" borderId="0" xfId="0" applyNumberFormat="1" applyFont="1" applyFill="1" applyAlignment="1">
      <alignment vertical="center" wrapText="1"/>
    </xf>
    <xf numFmtId="3" fontId="3" fillId="32" borderId="13" xfId="0" applyNumberFormat="1" applyFont="1" applyFill="1" applyBorder="1" applyAlignment="1">
      <alignment vertical="center" wrapText="1"/>
    </xf>
    <xf numFmtId="3" fontId="4" fillId="32"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3" xfId="0" applyFont="1" applyFill="1" applyBorder="1" applyAlignment="1">
      <alignment horizontal="justify" vertical="center" wrapText="1"/>
    </xf>
    <xf numFmtId="3"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3" fontId="16" fillId="0" borderId="13" xfId="0" applyNumberFormat="1" applyFont="1" applyFill="1" applyBorder="1" applyAlignment="1">
      <alignment horizontal="right" vertical="center" wrapText="1"/>
    </xf>
    <xf numFmtId="0" fontId="0" fillId="0" borderId="0" xfId="0" applyFont="1" applyAlignment="1">
      <alignment/>
    </xf>
    <xf numFmtId="3" fontId="18" fillId="0" borderId="13" xfId="0" applyNumberFormat="1" applyFont="1" applyFill="1" applyBorder="1" applyAlignment="1">
      <alignment horizontal="right" vertical="center" wrapText="1"/>
    </xf>
    <xf numFmtId="3" fontId="71" fillId="0" borderId="13" xfId="0" applyNumberFormat="1" applyFont="1" applyFill="1" applyBorder="1" applyAlignment="1">
      <alignment horizontal="right" vertical="center" wrapText="1"/>
    </xf>
    <xf numFmtId="0" fontId="0" fillId="0" borderId="0" xfId="57" applyFont="1" applyBorder="1" applyAlignment="1">
      <alignment vertical="center" wrapText="1"/>
      <protection/>
    </xf>
    <xf numFmtId="186" fontId="0" fillId="0" borderId="0" xfId="52" applyNumberFormat="1" applyFont="1" applyBorder="1" applyAlignment="1">
      <alignment vertical="center" wrapText="1"/>
    </xf>
    <xf numFmtId="0" fontId="0"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4" fillId="32" borderId="14" xfId="57" applyFont="1" applyFill="1" applyBorder="1" applyAlignment="1">
      <alignment horizontal="justify" vertical="center" wrapText="1"/>
      <protection/>
    </xf>
    <xf numFmtId="0" fontId="4" fillId="32" borderId="15" xfId="57" applyFont="1" applyFill="1" applyBorder="1" applyAlignment="1">
      <alignment horizontal="justify" vertical="center" wrapText="1"/>
      <protection/>
    </xf>
    <xf numFmtId="0" fontId="3" fillId="32" borderId="15" xfId="57" applyFont="1" applyFill="1" applyBorder="1" applyAlignment="1">
      <alignment horizontal="justify" vertical="center" wrapText="1"/>
      <protection/>
    </xf>
    <xf numFmtId="3" fontId="4" fillId="32" borderId="16" xfId="57" applyNumberFormat="1" applyFont="1" applyFill="1" applyBorder="1" applyAlignment="1">
      <alignment horizontal="left" vertical="center" wrapText="1"/>
      <protection/>
    </xf>
    <xf numFmtId="3" fontId="3" fillId="32" borderId="16" xfId="57" applyNumberFormat="1" applyFont="1" applyFill="1" applyBorder="1" applyAlignment="1">
      <alignment horizontal="right" vertical="center" wrapText="1"/>
      <protection/>
    </xf>
    <xf numFmtId="3" fontId="3" fillId="32" borderId="15" xfId="57" applyNumberFormat="1" applyFont="1" applyFill="1" applyBorder="1" applyAlignment="1">
      <alignment horizontal="right" vertical="center" wrapText="1"/>
      <protection/>
    </xf>
    <xf numFmtId="3" fontId="3" fillId="32" borderId="16" xfId="57" applyNumberFormat="1" applyFont="1" applyFill="1" applyBorder="1" applyAlignment="1">
      <alignment horizontal="center" vertical="center" wrapText="1"/>
      <protection/>
    </xf>
    <xf numFmtId="186" fontId="3" fillId="32" borderId="16" xfId="52" applyNumberFormat="1" applyFont="1" applyFill="1" applyBorder="1" applyAlignment="1">
      <alignment horizontal="right" vertical="center" wrapText="1"/>
    </xf>
    <xf numFmtId="0" fontId="4" fillId="0" borderId="17" xfId="57" applyFont="1" applyFill="1" applyBorder="1" applyAlignment="1">
      <alignment vertical="center" wrapText="1"/>
      <protection/>
    </xf>
    <xf numFmtId="0" fontId="19" fillId="0" borderId="13" xfId="57" applyFont="1" applyFill="1" applyBorder="1" applyAlignment="1">
      <alignment horizontal="center" vertical="center" wrapText="1"/>
      <protection/>
    </xf>
    <xf numFmtId="3" fontId="4" fillId="0" borderId="18" xfId="57" applyNumberFormat="1" applyFont="1" applyFill="1" applyBorder="1" applyAlignment="1">
      <alignment horizontal="right" vertical="center" wrapText="1"/>
      <protection/>
    </xf>
    <xf numFmtId="3" fontId="4" fillId="0" borderId="13" xfId="57" applyNumberFormat="1" applyFont="1" applyFill="1" applyBorder="1" applyAlignment="1">
      <alignment horizontal="right" vertical="center" wrapText="1"/>
      <protection/>
    </xf>
    <xf numFmtId="3" fontId="19" fillId="0" borderId="13" xfId="57" applyNumberFormat="1" applyFont="1" applyFill="1" applyBorder="1" applyAlignment="1">
      <alignment horizontal="center" vertical="center" wrapText="1"/>
      <protection/>
    </xf>
    <xf numFmtId="3" fontId="4" fillId="0" borderId="17" xfId="57" applyNumberFormat="1" applyFont="1" applyFill="1" applyBorder="1" applyAlignment="1">
      <alignment horizontal="right" vertical="center" wrapText="1"/>
      <protection/>
    </xf>
    <xf numFmtId="0" fontId="4" fillId="33" borderId="17" xfId="57" applyFont="1" applyFill="1" applyBorder="1" applyAlignment="1">
      <alignment vertical="center" wrapText="1"/>
      <protection/>
    </xf>
    <xf numFmtId="3" fontId="4" fillId="33" borderId="18" xfId="57" applyNumberFormat="1" applyFont="1" applyFill="1" applyBorder="1" applyAlignment="1">
      <alignment horizontal="right" vertical="center" wrapText="1"/>
      <protection/>
    </xf>
    <xf numFmtId="3" fontId="4" fillId="33" borderId="13" xfId="57" applyNumberFormat="1" applyFont="1" applyFill="1" applyBorder="1" applyAlignment="1">
      <alignment horizontal="right" vertical="center" wrapText="1"/>
      <protection/>
    </xf>
    <xf numFmtId="0" fontId="4" fillId="0" borderId="13" xfId="57" applyFont="1" applyFill="1" applyBorder="1" applyAlignment="1">
      <alignment horizontal="center" vertical="center" wrapText="1"/>
      <protection/>
    </xf>
    <xf numFmtId="4" fontId="4" fillId="0" borderId="18" xfId="57" applyNumberFormat="1" applyFont="1" applyFill="1" applyBorder="1" applyAlignment="1">
      <alignment horizontal="right" vertical="center" wrapText="1"/>
      <protection/>
    </xf>
    <xf numFmtId="0" fontId="0" fillId="0" borderId="13" xfId="57" applyFont="1" applyFill="1" applyBorder="1" applyAlignment="1">
      <alignment vertical="center" wrapText="1"/>
      <protection/>
    </xf>
    <xf numFmtId="0" fontId="4" fillId="0" borderId="13" xfId="57" applyFont="1" applyFill="1" applyBorder="1" applyAlignment="1">
      <alignment vertical="center" wrapText="1"/>
      <protection/>
    </xf>
    <xf numFmtId="0" fontId="4" fillId="0" borderId="16" xfId="57" applyFont="1" applyFill="1" applyBorder="1" applyAlignment="1">
      <alignment horizontal="center" vertical="center" wrapText="1"/>
      <protection/>
    </xf>
    <xf numFmtId="0" fontId="4" fillId="32" borderId="19" xfId="57" applyFont="1" applyFill="1" applyBorder="1" applyAlignment="1">
      <alignment horizontal="justify" vertical="center" wrapText="1"/>
      <protection/>
    </xf>
    <xf numFmtId="0" fontId="4" fillId="32" borderId="16" xfId="57" applyFont="1" applyFill="1" applyBorder="1" applyAlignment="1">
      <alignment horizontal="justify" vertical="center" wrapText="1"/>
      <protection/>
    </xf>
    <xf numFmtId="0" fontId="4" fillId="32" borderId="16" xfId="57" applyFont="1" applyFill="1" applyBorder="1" applyAlignment="1">
      <alignment horizontal="center" vertical="center" wrapText="1"/>
      <protection/>
    </xf>
    <xf numFmtId="3" fontId="4" fillId="32" borderId="16" xfId="57" applyNumberFormat="1" applyFont="1" applyFill="1" applyBorder="1" applyAlignment="1">
      <alignment horizontal="center" vertical="center" wrapText="1"/>
      <protection/>
    </xf>
    <xf numFmtId="3" fontId="4" fillId="32" borderId="13" xfId="57" applyNumberFormat="1" applyFont="1" applyFill="1" applyBorder="1" applyAlignment="1">
      <alignment horizontal="center" vertical="center" wrapText="1"/>
      <protection/>
    </xf>
    <xf numFmtId="3" fontId="3" fillId="32" borderId="13" xfId="57" applyNumberFormat="1" applyFont="1" applyFill="1" applyBorder="1" applyAlignment="1">
      <alignment horizontal="right" vertical="center" wrapText="1"/>
      <protection/>
    </xf>
    <xf numFmtId="0" fontId="4" fillId="3" borderId="20" xfId="57" applyFont="1" applyFill="1" applyBorder="1" applyAlignment="1">
      <alignment horizontal="justify" vertical="center" wrapText="1"/>
      <protection/>
    </xf>
    <xf numFmtId="0" fontId="19" fillId="0" borderId="13" xfId="57" applyFont="1" applyBorder="1" applyAlignment="1">
      <alignment horizontal="center" vertical="center" wrapText="1"/>
      <protection/>
    </xf>
    <xf numFmtId="0" fontId="4" fillId="0" borderId="21" xfId="57" applyFont="1" applyFill="1" applyBorder="1" applyAlignment="1">
      <alignment horizontal="justify" vertical="center" wrapText="1"/>
      <protection/>
    </xf>
    <xf numFmtId="0" fontId="4" fillId="33" borderId="13" xfId="57" applyFont="1" applyFill="1" applyBorder="1" applyAlignment="1">
      <alignment horizontal="center" vertical="center" wrapText="1"/>
      <protection/>
    </xf>
    <xf numFmtId="0" fontId="4" fillId="0" borderId="22" xfId="57" applyFont="1" applyFill="1" applyBorder="1" applyAlignment="1">
      <alignment horizontal="justify" vertical="center" wrapText="1"/>
      <protection/>
    </xf>
    <xf numFmtId="0" fontId="4" fillId="33" borderId="23" xfId="57" applyFont="1" applyFill="1" applyBorder="1" applyAlignment="1">
      <alignment vertical="center" wrapText="1"/>
      <protection/>
    </xf>
    <xf numFmtId="3" fontId="4" fillId="33" borderId="23" xfId="57" applyNumberFormat="1" applyFont="1" applyFill="1" applyBorder="1" applyAlignment="1">
      <alignment horizontal="right" vertical="center" wrapText="1"/>
      <protection/>
    </xf>
    <xf numFmtId="3" fontId="19" fillId="0" borderId="15" xfId="57" applyNumberFormat="1" applyFont="1" applyFill="1" applyBorder="1" applyAlignment="1">
      <alignment horizontal="center" vertical="center" wrapText="1"/>
      <protection/>
    </xf>
    <xf numFmtId="0" fontId="4" fillId="32" borderId="23" xfId="57" applyFont="1" applyFill="1" applyBorder="1" applyAlignment="1">
      <alignment horizontal="justify" vertical="center" wrapText="1"/>
      <protection/>
    </xf>
    <xf numFmtId="0" fontId="4" fillId="32" borderId="13" xfId="57" applyFont="1" applyFill="1" applyBorder="1" applyAlignment="1">
      <alignment horizontal="justify" vertical="center" wrapText="1"/>
      <protection/>
    </xf>
    <xf numFmtId="0" fontId="4" fillId="32" borderId="23" xfId="57" applyFont="1" applyFill="1" applyBorder="1" applyAlignment="1">
      <alignment horizontal="center" vertical="center" wrapText="1"/>
      <protection/>
    </xf>
    <xf numFmtId="0" fontId="4" fillId="0" borderId="24" xfId="57" applyFont="1" applyFill="1" applyBorder="1" applyAlignment="1">
      <alignment vertical="center" wrapText="1"/>
      <protection/>
    </xf>
    <xf numFmtId="0" fontId="19" fillId="0" borderId="16" xfId="57" applyFont="1" applyFill="1" applyBorder="1" applyAlignment="1">
      <alignment horizontal="center" vertical="center" wrapText="1"/>
      <protection/>
    </xf>
    <xf numFmtId="0" fontId="3" fillId="34" borderId="25" xfId="57" applyFont="1" applyFill="1" applyBorder="1" applyAlignment="1">
      <alignment horizontal="center" vertical="center" wrapText="1"/>
      <protection/>
    </xf>
    <xf numFmtId="0" fontId="3" fillId="34" borderId="13" xfId="57" applyFont="1" applyFill="1" applyBorder="1" applyAlignment="1">
      <alignment horizontal="center" vertical="center" wrapText="1"/>
      <protection/>
    </xf>
    <xf numFmtId="3" fontId="3" fillId="34" borderId="13" xfId="57" applyNumberFormat="1" applyFont="1" applyFill="1" applyBorder="1" applyAlignment="1">
      <alignment horizontal="center" vertical="center" wrapText="1"/>
      <protection/>
    </xf>
    <xf numFmtId="3" fontId="3" fillId="34" borderId="13" xfId="57" applyNumberFormat="1" applyFont="1" applyFill="1" applyBorder="1" applyAlignment="1">
      <alignment horizontal="right" vertical="center" wrapText="1"/>
      <protection/>
    </xf>
    <xf numFmtId="186" fontId="15" fillId="34" borderId="26" xfId="52" applyNumberFormat="1" applyFont="1" applyFill="1" applyBorder="1" applyAlignment="1">
      <alignment horizontal="right" vertical="center" wrapText="1"/>
    </xf>
    <xf numFmtId="0" fontId="4" fillId="32" borderId="27" xfId="57" applyFont="1" applyFill="1" applyBorder="1" applyAlignment="1">
      <alignment horizontal="justify" vertical="center" wrapText="1"/>
      <protection/>
    </xf>
    <xf numFmtId="0" fontId="4" fillId="32" borderId="28" xfId="57" applyFont="1" applyFill="1" applyBorder="1" applyAlignment="1">
      <alignment horizontal="justify" vertical="center" wrapText="1"/>
      <protection/>
    </xf>
    <xf numFmtId="0" fontId="4" fillId="32" borderId="15" xfId="57" applyFont="1" applyFill="1" applyBorder="1" applyAlignment="1">
      <alignment horizontal="center" vertical="center" wrapText="1"/>
      <protection/>
    </xf>
    <xf numFmtId="3" fontId="3" fillId="32" borderId="23" xfId="57" applyNumberFormat="1" applyFont="1" applyFill="1" applyBorder="1" applyAlignment="1">
      <alignment horizontal="right" vertical="center" wrapText="1"/>
      <protection/>
    </xf>
    <xf numFmtId="0" fontId="4" fillId="32" borderId="13" xfId="57" applyFont="1" applyFill="1" applyBorder="1" applyAlignment="1">
      <alignment horizontal="center" vertical="center" wrapText="1"/>
      <protection/>
    </xf>
    <xf numFmtId="186" fontId="0" fillId="0" borderId="0" xfId="57" applyNumberFormat="1" applyFont="1" applyFill="1" applyAlignment="1">
      <alignment vertical="center" wrapText="1"/>
      <protection/>
    </xf>
    <xf numFmtId="0" fontId="4" fillId="0" borderId="29" xfId="57" applyFont="1" applyFill="1" applyBorder="1" applyAlignment="1">
      <alignment vertical="center" wrapText="1"/>
      <protection/>
    </xf>
    <xf numFmtId="3" fontId="4" fillId="0" borderId="28" xfId="57" applyNumberFormat="1" applyFont="1" applyFill="1" applyBorder="1" applyAlignment="1">
      <alignment horizontal="right" vertical="center" wrapText="1"/>
      <protection/>
    </xf>
    <xf numFmtId="3" fontId="4" fillId="0" borderId="30" xfId="57" applyNumberFormat="1" applyFont="1" applyFill="1" applyBorder="1" applyAlignment="1">
      <alignment horizontal="right" vertical="center" wrapText="1"/>
      <protection/>
    </xf>
    <xf numFmtId="3" fontId="4" fillId="0" borderId="16" xfId="57" applyNumberFormat="1" applyFont="1" applyFill="1" applyBorder="1" applyAlignment="1">
      <alignment horizontal="right" vertical="center" wrapText="1"/>
      <protection/>
    </xf>
    <xf numFmtId="0" fontId="0" fillId="35" borderId="0" xfId="57" applyFont="1" applyFill="1" applyAlignment="1">
      <alignment vertical="center" wrapText="1"/>
      <protection/>
    </xf>
    <xf numFmtId="0" fontId="4" fillId="34" borderId="13" xfId="57" applyFont="1" applyFill="1" applyBorder="1" applyAlignment="1">
      <alignment vertical="center" wrapText="1"/>
      <protection/>
    </xf>
    <xf numFmtId="0" fontId="4" fillId="32" borderId="23" xfId="57" applyFont="1" applyFill="1" applyBorder="1" applyAlignment="1">
      <alignment vertical="center" wrapText="1"/>
      <protection/>
    </xf>
    <xf numFmtId="0" fontId="4" fillId="32" borderId="13" xfId="57" applyFont="1" applyFill="1" applyBorder="1" applyAlignment="1">
      <alignment vertical="center" wrapText="1"/>
      <protection/>
    </xf>
    <xf numFmtId="3" fontId="3" fillId="32" borderId="13" xfId="57" applyNumberFormat="1" applyFont="1" applyFill="1" applyBorder="1" applyAlignment="1">
      <alignment vertical="center" wrapText="1"/>
      <protection/>
    </xf>
    <xf numFmtId="3" fontId="4" fillId="0" borderId="13" xfId="57" applyNumberFormat="1" applyFont="1" applyFill="1" applyBorder="1" applyAlignment="1">
      <alignment horizontal="center" vertical="center" wrapText="1"/>
      <protection/>
    </xf>
    <xf numFmtId="0" fontId="4" fillId="32" borderId="25" xfId="57" applyFont="1" applyFill="1" applyBorder="1" applyAlignment="1">
      <alignment horizontal="justify" vertical="center" wrapText="1"/>
      <protection/>
    </xf>
    <xf numFmtId="0" fontId="4" fillId="0" borderId="16" xfId="57" applyFont="1" applyFill="1" applyBorder="1" applyAlignment="1">
      <alignment vertical="center" wrapText="1"/>
      <protection/>
    </xf>
    <xf numFmtId="0" fontId="4" fillId="0" borderId="13" xfId="57" applyFont="1" applyFill="1" applyBorder="1" applyAlignment="1">
      <alignment horizontal="right" vertical="center" wrapText="1"/>
      <protection/>
    </xf>
    <xf numFmtId="0" fontId="72" fillId="0" borderId="13" xfId="57" applyFont="1" applyFill="1" applyBorder="1" applyAlignment="1">
      <alignment horizontal="center" vertical="center"/>
      <protection/>
    </xf>
    <xf numFmtId="3" fontId="3" fillId="34" borderId="13" xfId="57" applyNumberFormat="1" applyFont="1" applyFill="1" applyBorder="1" applyAlignment="1">
      <alignment vertical="center" wrapText="1"/>
      <protection/>
    </xf>
    <xf numFmtId="0" fontId="0" fillId="0" borderId="0" xfId="57" applyFont="1" applyFill="1" applyBorder="1" applyAlignment="1">
      <alignment vertical="center" wrapText="1"/>
      <protection/>
    </xf>
    <xf numFmtId="3" fontId="3" fillId="0" borderId="0" xfId="57" applyNumberFormat="1" applyFont="1" applyFill="1" applyBorder="1" applyAlignment="1">
      <alignment vertical="center" wrapText="1"/>
      <protection/>
    </xf>
    <xf numFmtId="3" fontId="0" fillId="0" borderId="0" xfId="57" applyNumberFormat="1" applyFont="1" applyFill="1" applyAlignment="1">
      <alignment vertical="center" wrapText="1"/>
      <protection/>
    </xf>
    <xf numFmtId="0" fontId="4" fillId="0" borderId="18" xfId="57" applyFont="1" applyFill="1" applyBorder="1" applyAlignment="1">
      <alignment vertical="center" wrapText="1"/>
      <protection/>
    </xf>
    <xf numFmtId="0" fontId="0" fillId="36" borderId="0" xfId="57" applyFont="1" applyFill="1" applyAlignment="1">
      <alignment vertical="center" wrapText="1"/>
      <protection/>
    </xf>
    <xf numFmtId="0" fontId="4" fillId="32" borderId="0" xfId="57" applyFont="1" applyFill="1" applyBorder="1" applyAlignment="1">
      <alignment vertical="center" wrapText="1"/>
      <protection/>
    </xf>
    <xf numFmtId="3" fontId="3" fillId="32" borderId="16" xfId="57" applyNumberFormat="1" applyFont="1" applyFill="1" applyBorder="1" applyAlignment="1">
      <alignment vertical="center" wrapText="1"/>
      <protection/>
    </xf>
    <xf numFmtId="3" fontId="3" fillId="32" borderId="0" xfId="57" applyNumberFormat="1" applyFont="1" applyFill="1" applyBorder="1" applyAlignment="1">
      <alignment vertical="center" wrapText="1"/>
      <protection/>
    </xf>
    <xf numFmtId="186" fontId="4" fillId="0" borderId="13" xfId="52" applyNumberFormat="1" applyFont="1" applyFill="1" applyBorder="1" applyAlignment="1">
      <alignment horizontal="right" vertical="center" wrapText="1"/>
    </xf>
    <xf numFmtId="186" fontId="0" fillId="0" borderId="13" xfId="52" applyNumberFormat="1" applyFont="1" applyFill="1" applyBorder="1" applyAlignment="1">
      <alignment vertical="center" wrapText="1"/>
    </xf>
    <xf numFmtId="3" fontId="4" fillId="0" borderId="23" xfId="57" applyNumberFormat="1" applyFont="1" applyFill="1" applyBorder="1" applyAlignment="1">
      <alignment horizontal="right" vertical="center" wrapText="1"/>
      <protection/>
    </xf>
    <xf numFmtId="3" fontId="4" fillId="0" borderId="23"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3" fontId="4" fillId="0" borderId="31" xfId="57" applyNumberFormat="1" applyFont="1" applyFill="1" applyBorder="1" applyAlignment="1">
      <alignment horizontal="right" vertical="center" wrapText="1"/>
      <protection/>
    </xf>
    <xf numFmtId="3" fontId="4" fillId="0" borderId="15" xfId="57" applyNumberFormat="1" applyFont="1" applyFill="1" applyBorder="1" applyAlignment="1">
      <alignment horizontal="center" vertical="center" wrapText="1"/>
      <protection/>
    </xf>
    <xf numFmtId="186" fontId="0" fillId="0" borderId="0" xfId="52" applyNumberFormat="1" applyFont="1" applyFill="1" applyAlignment="1">
      <alignment vertical="center" wrapText="1"/>
    </xf>
    <xf numFmtId="0" fontId="0" fillId="37" borderId="0" xfId="57" applyFont="1" applyFill="1" applyAlignment="1">
      <alignment vertical="center" wrapText="1"/>
      <protection/>
    </xf>
    <xf numFmtId="0" fontId="0" fillId="38" borderId="0" xfId="57" applyFont="1" applyFill="1" applyAlignment="1">
      <alignment vertical="center" wrapText="1"/>
      <protection/>
    </xf>
    <xf numFmtId="184" fontId="18" fillId="0" borderId="13" xfId="0" applyNumberFormat="1" applyFont="1" applyFill="1" applyBorder="1" applyAlignment="1">
      <alignment horizontal="center" vertical="center" wrapText="1"/>
    </xf>
    <xf numFmtId="183" fontId="3" fillId="32" borderId="15" xfId="49" applyNumberFormat="1" applyFont="1" applyFill="1" applyBorder="1" applyAlignment="1">
      <alignment horizontal="right" vertical="center" wrapText="1"/>
    </xf>
    <xf numFmtId="183" fontId="3" fillId="32" borderId="15" xfId="49" applyNumberFormat="1" applyFont="1" applyFill="1" applyBorder="1" applyAlignment="1">
      <alignment horizontal="justify" vertical="center" wrapText="1"/>
    </xf>
    <xf numFmtId="0" fontId="4" fillId="0" borderId="23" xfId="57" applyFont="1" applyFill="1" applyBorder="1" applyAlignment="1">
      <alignment horizontal="center" vertical="center" wrapText="1"/>
      <protection/>
    </xf>
    <xf numFmtId="3" fontId="3" fillId="0" borderId="23" xfId="57" applyNumberFormat="1" applyFont="1" applyFill="1" applyBorder="1" applyAlignment="1">
      <alignment horizontal="center" vertical="center" wrapText="1"/>
      <protection/>
    </xf>
    <xf numFmtId="3" fontId="3" fillId="0" borderId="23" xfId="57" applyNumberFormat="1" applyFont="1" applyFill="1" applyBorder="1" applyAlignment="1">
      <alignment horizontal="right" vertical="center" wrapText="1"/>
      <protection/>
    </xf>
    <xf numFmtId="3" fontId="3" fillId="0" borderId="13" xfId="57" applyNumberFormat="1" applyFont="1" applyFill="1" applyBorder="1" applyAlignment="1">
      <alignment horizontal="right" vertical="center" wrapText="1"/>
      <protection/>
    </xf>
    <xf numFmtId="186" fontId="3" fillId="0" borderId="16" xfId="52" applyNumberFormat="1" applyFont="1" applyFill="1" applyBorder="1" applyAlignment="1">
      <alignment horizontal="right" vertical="center" wrapText="1"/>
    </xf>
    <xf numFmtId="3" fontId="15" fillId="0" borderId="0" xfId="57" applyNumberFormat="1" applyFont="1" applyFill="1" applyAlignment="1">
      <alignment vertical="center" wrapText="1"/>
      <protection/>
    </xf>
    <xf numFmtId="3" fontId="15" fillId="39" borderId="26" xfId="57" applyNumberFormat="1" applyFont="1" applyFill="1" applyBorder="1" applyAlignment="1">
      <alignment horizontal="right" vertical="center" wrapText="1"/>
      <protection/>
    </xf>
    <xf numFmtId="0" fontId="3" fillId="39" borderId="13" xfId="57" applyFont="1" applyFill="1" applyBorder="1" applyAlignment="1">
      <alignment horizontal="center" vertical="center" wrapText="1"/>
      <protection/>
    </xf>
    <xf numFmtId="0" fontId="4" fillId="39" borderId="13" xfId="57" applyFont="1" applyFill="1" applyBorder="1" applyAlignment="1">
      <alignment vertical="center" wrapText="1"/>
      <protection/>
    </xf>
    <xf numFmtId="3" fontId="3" fillId="39" borderId="13" xfId="57" applyNumberFormat="1" applyFont="1" applyFill="1" applyBorder="1" applyAlignment="1">
      <alignment vertical="center" wrapText="1"/>
      <protection/>
    </xf>
    <xf numFmtId="186" fontId="15" fillId="39" borderId="26" xfId="52" applyNumberFormat="1" applyFont="1" applyFill="1" applyBorder="1" applyAlignment="1">
      <alignment horizontal="right" vertical="center" wrapText="1"/>
    </xf>
    <xf numFmtId="0" fontId="4" fillId="0" borderId="23" xfId="57" applyFont="1" applyFill="1" applyBorder="1" applyAlignment="1">
      <alignment vertical="center" wrapText="1"/>
      <protection/>
    </xf>
    <xf numFmtId="0" fontId="4" fillId="39" borderId="16" xfId="57" applyFont="1" applyFill="1" applyBorder="1" applyAlignment="1">
      <alignment vertical="center" wrapText="1"/>
      <protection/>
    </xf>
    <xf numFmtId="186" fontId="3" fillId="39" borderId="13" xfId="57" applyNumberFormat="1" applyFont="1" applyFill="1" applyBorder="1" applyAlignment="1">
      <alignment vertical="center" wrapText="1"/>
      <protection/>
    </xf>
    <xf numFmtId="0" fontId="3" fillId="39" borderId="16" xfId="57" applyFont="1" applyFill="1" applyBorder="1" applyAlignment="1">
      <alignment horizontal="center" vertical="center" wrapText="1"/>
      <protection/>
    </xf>
    <xf numFmtId="3" fontId="3" fillId="39" borderId="13" xfId="57" applyNumberFormat="1" applyFont="1" applyFill="1" applyBorder="1" applyAlignment="1">
      <alignment horizontal="center" vertical="center" wrapText="1"/>
      <protection/>
    </xf>
    <xf numFmtId="3" fontId="3" fillId="39" borderId="13" xfId="57" applyNumberFormat="1" applyFont="1" applyFill="1" applyBorder="1" applyAlignment="1">
      <alignment horizontal="right" vertical="center" wrapText="1"/>
      <protection/>
    </xf>
    <xf numFmtId="3" fontId="3" fillId="39" borderId="16" xfId="57" applyNumberFormat="1" applyFont="1" applyFill="1" applyBorder="1" applyAlignment="1">
      <alignment horizontal="center" vertical="center" wrapText="1"/>
      <protection/>
    </xf>
    <xf numFmtId="3" fontId="3" fillId="40" borderId="13" xfId="57" applyNumberFormat="1" applyFont="1" applyFill="1" applyBorder="1" applyAlignment="1">
      <alignment horizontal="right" vertical="center" wrapText="1"/>
      <protection/>
    </xf>
    <xf numFmtId="3" fontId="4" fillId="40" borderId="13" xfId="57" applyNumberFormat="1" applyFont="1" applyFill="1" applyBorder="1" applyAlignment="1">
      <alignment horizontal="center" vertical="center" wrapText="1"/>
      <protection/>
    </xf>
    <xf numFmtId="3" fontId="4" fillId="40" borderId="16" xfId="57" applyNumberFormat="1" applyFont="1" applyFill="1" applyBorder="1" applyAlignment="1">
      <alignment horizontal="center" vertical="center" wrapText="1"/>
      <protection/>
    </xf>
    <xf numFmtId="3" fontId="4" fillId="40" borderId="23" xfId="57" applyNumberFormat="1" applyFont="1" applyFill="1" applyBorder="1" applyAlignment="1">
      <alignment horizontal="center" vertical="center" wrapText="1"/>
      <protection/>
    </xf>
    <xf numFmtId="0" fontId="4" fillId="40" borderId="16" xfId="57" applyFont="1" applyFill="1" applyBorder="1" applyAlignment="1">
      <alignment horizontal="center" vertical="center" wrapText="1"/>
      <protection/>
    </xf>
    <xf numFmtId="3" fontId="3" fillId="40" borderId="23" xfId="57" applyNumberFormat="1" applyFont="1" applyFill="1" applyBorder="1" applyAlignment="1">
      <alignment horizontal="right" vertical="center" wrapText="1"/>
      <protection/>
    </xf>
    <xf numFmtId="0" fontId="4" fillId="40" borderId="15" xfId="57" applyFont="1" applyFill="1" applyBorder="1" applyAlignment="1">
      <alignment horizontal="center" vertical="center" wrapText="1"/>
      <protection/>
    </xf>
    <xf numFmtId="0" fontId="4" fillId="40" borderId="23" xfId="57" applyFont="1" applyFill="1" applyBorder="1" applyAlignment="1">
      <alignment horizontal="center" vertical="center" wrapText="1"/>
      <protection/>
    </xf>
    <xf numFmtId="3" fontId="3" fillId="40" borderId="16" xfId="57" applyNumberFormat="1" applyFont="1" applyFill="1" applyBorder="1" applyAlignment="1">
      <alignment horizontal="right" vertical="center" wrapText="1"/>
      <protection/>
    </xf>
    <xf numFmtId="3" fontId="3" fillId="40" borderId="13" xfId="57" applyNumberFormat="1" applyFont="1" applyFill="1" applyBorder="1" applyAlignment="1">
      <alignment vertical="center" wrapText="1"/>
      <protection/>
    </xf>
    <xf numFmtId="0" fontId="4" fillId="40" borderId="13" xfId="57" applyFont="1" applyFill="1" applyBorder="1" applyAlignment="1">
      <alignment vertical="center" wrapText="1"/>
      <protection/>
    </xf>
    <xf numFmtId="186" fontId="3" fillId="40" borderId="13" xfId="52" applyNumberFormat="1" applyFont="1" applyFill="1" applyBorder="1" applyAlignment="1">
      <alignment horizontal="justify" vertical="center" wrapText="1"/>
    </xf>
    <xf numFmtId="0" fontId="4" fillId="40" borderId="0" xfId="57" applyFont="1" applyFill="1" applyBorder="1" applyAlignment="1">
      <alignment vertical="center" wrapText="1"/>
      <protection/>
    </xf>
    <xf numFmtId="0" fontId="4" fillId="40" borderId="13" xfId="57" applyFont="1" applyFill="1" applyBorder="1" applyAlignment="1">
      <alignment horizontal="justify" vertical="center" wrapText="1"/>
      <protection/>
    </xf>
    <xf numFmtId="3" fontId="21" fillId="0" borderId="13" xfId="0" applyNumberFormat="1" applyFont="1" applyFill="1" applyBorder="1" applyAlignment="1">
      <alignment horizontal="center" vertical="center" wrapText="1"/>
    </xf>
    <xf numFmtId="3" fontId="18" fillId="0" borderId="13" xfId="0" applyNumberFormat="1" applyFont="1" applyFill="1" applyBorder="1" applyAlignment="1">
      <alignment vertical="center" wrapText="1"/>
    </xf>
    <xf numFmtId="3" fontId="71" fillId="0" borderId="13" xfId="0" applyNumberFormat="1" applyFont="1" applyFill="1" applyBorder="1" applyAlignment="1">
      <alignment vertical="center" wrapText="1"/>
    </xf>
    <xf numFmtId="184" fontId="18" fillId="0" borderId="23" xfId="0" applyNumberFormat="1" applyFont="1" applyFill="1" applyBorder="1" applyAlignment="1">
      <alignment horizontal="center" vertical="center" wrapText="1"/>
    </xf>
    <xf numFmtId="184" fontId="71" fillId="0" borderId="13" xfId="0" applyNumberFormat="1" applyFont="1" applyFill="1" applyBorder="1" applyAlignment="1">
      <alignment horizontal="center" vertical="center" wrapText="1"/>
    </xf>
    <xf numFmtId="3" fontId="18" fillId="0" borderId="13" xfId="57" applyNumberFormat="1" applyFont="1" applyFill="1" applyBorder="1" applyAlignment="1">
      <alignment horizontal="right" vertical="center" wrapText="1"/>
      <protection/>
    </xf>
    <xf numFmtId="0" fontId="71" fillId="0" borderId="13" xfId="0" applyFont="1" applyFill="1" applyBorder="1" applyAlignment="1">
      <alignment horizontal="center" vertical="center"/>
    </xf>
    <xf numFmtId="0" fontId="18"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18" fillId="0" borderId="13" xfId="57" applyFont="1" applyFill="1" applyBorder="1" applyAlignment="1">
      <alignment horizontal="center"/>
      <protection/>
    </xf>
    <xf numFmtId="184" fontId="18" fillId="0" borderId="13" xfId="0" applyNumberFormat="1" applyFont="1" applyFill="1" applyBorder="1" applyAlignment="1">
      <alignment horizontal="right" vertical="center" wrapText="1"/>
    </xf>
    <xf numFmtId="184" fontId="71" fillId="0" borderId="13" xfId="0" applyNumberFormat="1" applyFont="1" applyFill="1" applyBorder="1" applyAlignment="1">
      <alignment horizontal="right" vertical="center" wrapText="1"/>
    </xf>
    <xf numFmtId="183" fontId="3" fillId="34" borderId="16" xfId="49" applyNumberFormat="1" applyFont="1" applyFill="1" applyBorder="1" applyAlignment="1">
      <alignment horizontal="center" vertical="center" wrapText="1"/>
    </xf>
    <xf numFmtId="186" fontId="3" fillId="34" borderId="16" xfId="52" applyNumberFormat="1" applyFont="1" applyFill="1" applyBorder="1" applyAlignment="1">
      <alignment horizontal="center" vertical="center" wrapText="1"/>
    </xf>
    <xf numFmtId="0" fontId="15" fillId="41" borderId="32" xfId="57" applyFont="1" applyFill="1" applyBorder="1" applyAlignment="1">
      <alignment horizontal="center" vertical="center" wrapText="1"/>
      <protection/>
    </xf>
    <xf numFmtId="0" fontId="14" fillId="41" borderId="32" xfId="57" applyFont="1" applyFill="1" applyBorder="1" applyAlignment="1">
      <alignment horizontal="center" vertical="center" wrapText="1"/>
      <protection/>
    </xf>
    <xf numFmtId="0" fontId="15" fillId="42" borderId="32" xfId="57" applyFont="1" applyFill="1" applyBorder="1" applyAlignment="1">
      <alignment horizontal="center" vertical="center" wrapText="1"/>
      <protection/>
    </xf>
    <xf numFmtId="186" fontId="15" fillId="41" borderId="32" xfId="52" applyNumberFormat="1" applyFont="1" applyFill="1" applyBorder="1" applyAlignment="1">
      <alignment horizontal="center" vertical="center" wrapText="1"/>
    </xf>
    <xf numFmtId="186" fontId="15" fillId="41" borderId="33" xfId="52" applyNumberFormat="1" applyFont="1" applyFill="1" applyBorder="1" applyAlignment="1">
      <alignment horizontal="center" vertical="center" wrapText="1"/>
    </xf>
    <xf numFmtId="0" fontId="3" fillId="34" borderId="19" xfId="57" applyFont="1" applyFill="1" applyBorder="1" applyAlignment="1">
      <alignment horizontal="center" vertical="center" wrapText="1"/>
      <protection/>
    </xf>
    <xf numFmtId="186" fontId="3" fillId="34" borderId="34" xfId="52" applyNumberFormat="1" applyFont="1" applyFill="1" applyBorder="1" applyAlignment="1">
      <alignment horizontal="center" vertical="center" wrapText="1"/>
    </xf>
    <xf numFmtId="186" fontId="3" fillId="32" borderId="34" xfId="52" applyNumberFormat="1" applyFont="1" applyFill="1" applyBorder="1" applyAlignment="1">
      <alignment horizontal="right" vertical="center" wrapText="1"/>
    </xf>
    <xf numFmtId="0" fontId="4" fillId="3" borderId="25" xfId="57" applyFont="1" applyFill="1" applyBorder="1" applyAlignment="1">
      <alignment horizontal="justify" vertical="center" wrapText="1"/>
      <protection/>
    </xf>
    <xf numFmtId="186" fontId="0" fillId="0" borderId="35" xfId="52" applyNumberFormat="1" applyFont="1" applyFill="1" applyBorder="1" applyAlignment="1">
      <alignment vertical="center" wrapText="1"/>
    </xf>
    <xf numFmtId="0" fontId="4" fillId="0" borderId="25" xfId="57" applyFont="1" applyFill="1" applyBorder="1" applyAlignment="1">
      <alignment horizontal="justify" vertical="center" wrapText="1"/>
      <protection/>
    </xf>
    <xf numFmtId="0" fontId="4" fillId="0" borderId="19" xfId="57" applyFont="1" applyFill="1" applyBorder="1" applyAlignment="1">
      <alignment horizontal="justify" vertical="center" wrapText="1"/>
      <protection/>
    </xf>
    <xf numFmtId="0" fontId="19" fillId="33" borderId="0" xfId="57" applyFont="1" applyFill="1" applyBorder="1" applyAlignment="1">
      <alignment horizontal="center" vertical="center" wrapText="1"/>
      <protection/>
    </xf>
    <xf numFmtId="186" fontId="15" fillId="34" borderId="36" xfId="52" applyNumberFormat="1" applyFont="1" applyFill="1" applyBorder="1" applyAlignment="1">
      <alignment horizontal="right" vertical="center" wrapText="1"/>
    </xf>
    <xf numFmtId="3" fontId="3" fillId="32" borderId="37" xfId="57" applyNumberFormat="1" applyFont="1" applyFill="1" applyBorder="1" applyAlignment="1">
      <alignment horizontal="right" vertical="center" wrapText="1"/>
      <protection/>
    </xf>
    <xf numFmtId="0" fontId="4" fillId="3" borderId="25" xfId="57" applyFont="1" applyFill="1" applyBorder="1" applyAlignment="1">
      <alignment horizontal="justify" wrapText="1"/>
      <protection/>
    </xf>
    <xf numFmtId="186" fontId="15" fillId="39" borderId="36" xfId="52" applyNumberFormat="1" applyFont="1" applyFill="1" applyBorder="1" applyAlignment="1">
      <alignment horizontal="right" vertical="center" wrapText="1"/>
    </xf>
    <xf numFmtId="186" fontId="3" fillId="0" borderId="34" xfId="52" applyNumberFormat="1" applyFont="1" applyFill="1" applyBorder="1" applyAlignment="1">
      <alignment horizontal="right" vertical="center" wrapText="1"/>
    </xf>
    <xf numFmtId="0" fontId="4" fillId="0" borderId="14" xfId="57" applyFont="1" applyFill="1" applyBorder="1" applyAlignment="1">
      <alignment horizontal="justify" vertical="center" wrapText="1"/>
      <protection/>
    </xf>
    <xf numFmtId="3" fontId="15" fillId="39" borderId="36" xfId="57" applyNumberFormat="1" applyFont="1" applyFill="1" applyBorder="1" applyAlignment="1">
      <alignment horizontal="right" vertical="center" wrapText="1"/>
      <protection/>
    </xf>
    <xf numFmtId="0" fontId="25" fillId="41" borderId="38" xfId="0" applyFont="1" applyFill="1" applyBorder="1" applyAlignment="1">
      <alignment vertical="center" wrapText="1"/>
    </xf>
    <xf numFmtId="3" fontId="16" fillId="0" borderId="0" xfId="0" applyNumberFormat="1" applyFont="1" applyAlignment="1">
      <alignment/>
    </xf>
    <xf numFmtId="3" fontId="0" fillId="0" borderId="0" xfId="0" applyNumberFormat="1" applyFont="1" applyAlignment="1">
      <alignment/>
    </xf>
    <xf numFmtId="3" fontId="4" fillId="43" borderId="13" xfId="0" applyNumberFormat="1" applyFont="1" applyFill="1" applyBorder="1" applyAlignment="1">
      <alignment/>
    </xf>
    <xf numFmtId="3" fontId="4" fillId="4" borderId="13" xfId="0" applyNumberFormat="1" applyFont="1" applyFill="1" applyBorder="1" applyAlignment="1">
      <alignment/>
    </xf>
    <xf numFmtId="3" fontId="4" fillId="32" borderId="13" xfId="0" applyNumberFormat="1" applyFont="1" applyFill="1" applyBorder="1" applyAlignment="1">
      <alignment/>
    </xf>
    <xf numFmtId="0" fontId="25" fillId="41" borderId="11" xfId="0" applyFont="1" applyFill="1" applyBorder="1" applyAlignment="1">
      <alignment vertical="center" wrapText="1"/>
    </xf>
    <xf numFmtId="0" fontId="25" fillId="41" borderId="12" xfId="0" applyFont="1" applyFill="1" applyBorder="1" applyAlignment="1">
      <alignment vertical="center" wrapText="1"/>
    </xf>
    <xf numFmtId="0" fontId="0" fillId="0" borderId="25" xfId="0" applyFont="1" applyBorder="1" applyAlignment="1">
      <alignment/>
    </xf>
    <xf numFmtId="0" fontId="21" fillId="0" borderId="13" xfId="0" applyFont="1" applyFill="1" applyBorder="1" applyAlignment="1">
      <alignment horizontal="center" vertical="center" wrapText="1"/>
    </xf>
    <xf numFmtId="0" fontId="21" fillId="41" borderId="13" xfId="0" applyFont="1" applyFill="1" applyBorder="1" applyAlignment="1">
      <alignment horizontal="center" vertical="center" wrapText="1"/>
    </xf>
    <xf numFmtId="0" fontId="13" fillId="44" borderId="25" xfId="0" applyFont="1" applyFill="1" applyBorder="1" applyAlignment="1">
      <alignment vertical="center" wrapText="1"/>
    </xf>
    <xf numFmtId="3" fontId="16" fillId="44" borderId="0" xfId="0" applyNumberFormat="1" applyFont="1" applyFill="1" applyAlignment="1">
      <alignment vertical="center" wrapText="1"/>
    </xf>
    <xf numFmtId="3" fontId="13" fillId="44" borderId="0" xfId="0" applyNumberFormat="1" applyFont="1" applyFill="1" applyAlignment="1">
      <alignment vertical="center" wrapText="1"/>
    </xf>
    <xf numFmtId="3" fontId="4" fillId="32" borderId="13" xfId="0" applyNumberFormat="1" applyFont="1" applyFill="1" applyBorder="1" applyAlignment="1">
      <alignment vertical="center" wrapText="1"/>
    </xf>
    <xf numFmtId="0" fontId="13" fillId="44" borderId="0" xfId="0" applyFont="1" applyFill="1" applyAlignment="1">
      <alignment vertical="center" wrapText="1"/>
    </xf>
    <xf numFmtId="4" fontId="15" fillId="41" borderId="13" xfId="0" applyNumberFormat="1" applyFont="1" applyFill="1" applyBorder="1" applyAlignment="1">
      <alignment horizontal="center" vertical="center" wrapText="1"/>
    </xf>
    <xf numFmtId="4" fontId="15" fillId="41" borderId="35" xfId="0" applyNumberFormat="1" applyFont="1" applyFill="1" applyBorder="1" applyAlignment="1">
      <alignment horizontal="center" vertical="center" wrapText="1"/>
    </xf>
    <xf numFmtId="3" fontId="16" fillId="0" borderId="0" xfId="0" applyNumberFormat="1" applyFont="1" applyFill="1" applyAlignment="1">
      <alignment horizontal="center" vertical="center" wrapText="1"/>
    </xf>
    <xf numFmtId="3" fontId="18"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3" fontId="15" fillId="41" borderId="13" xfId="0" applyNumberFormat="1" applyFont="1" applyFill="1" applyBorder="1" applyAlignment="1">
      <alignment horizontal="center" vertical="center" wrapText="1"/>
    </xf>
    <xf numFmtId="3" fontId="15" fillId="42" borderId="13" xfId="0" applyNumberFormat="1" applyFont="1" applyFill="1" applyBorder="1" applyAlignment="1">
      <alignment horizontal="center" vertical="center" wrapText="1"/>
    </xf>
    <xf numFmtId="4" fontId="15" fillId="42" borderId="13" xfId="0" applyNumberFormat="1" applyFont="1" applyFill="1" applyBorder="1" applyAlignment="1">
      <alignment horizontal="center" vertical="center" wrapText="1"/>
    </xf>
    <xf numFmtId="3" fontId="16" fillId="0" borderId="0" xfId="0" applyNumberFormat="1" applyFont="1" applyFill="1" applyAlignment="1">
      <alignment vertical="center" wrapText="1"/>
    </xf>
    <xf numFmtId="3" fontId="18" fillId="0" borderId="0" xfId="0" applyNumberFormat="1" applyFont="1" applyFill="1" applyAlignment="1">
      <alignment vertical="center" wrapText="1"/>
    </xf>
    <xf numFmtId="3" fontId="3" fillId="43" borderId="13"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0" fontId="18" fillId="0" borderId="0" xfId="0" applyFont="1" applyFill="1" applyAlignment="1">
      <alignment vertical="center" wrapText="1"/>
    </xf>
    <xf numFmtId="0" fontId="16" fillId="3" borderId="13" xfId="0" applyFont="1" applyFill="1" applyBorder="1" applyAlignment="1">
      <alignment horizontal="justify" vertical="center" wrapText="1"/>
    </xf>
    <xf numFmtId="3" fontId="18" fillId="0" borderId="35" xfId="0" applyNumberFormat="1" applyFont="1" applyFill="1" applyBorder="1" applyAlignment="1">
      <alignment horizontal="right" vertical="center" wrapText="1"/>
    </xf>
    <xf numFmtId="3" fontId="16" fillId="45" borderId="0" xfId="0" applyNumberFormat="1" applyFont="1" applyFill="1" applyAlignment="1">
      <alignment vertical="center" wrapText="1"/>
    </xf>
    <xf numFmtId="3" fontId="4" fillId="43" borderId="13" xfId="0" applyNumberFormat="1" applyFont="1" applyFill="1" applyBorder="1" applyAlignment="1">
      <alignment vertical="center" wrapText="1"/>
    </xf>
    <xf numFmtId="3" fontId="4" fillId="4" borderId="13" xfId="0" applyNumberFormat="1" applyFont="1" applyFill="1" applyBorder="1" applyAlignment="1">
      <alignment vertical="center" wrapText="1"/>
    </xf>
    <xf numFmtId="3" fontId="16" fillId="46" borderId="0" xfId="0" applyNumberFormat="1" applyFont="1" applyFill="1" applyAlignment="1">
      <alignment vertical="center" wrapText="1"/>
    </xf>
    <xf numFmtId="3" fontId="18" fillId="35" borderId="13" xfId="0" applyNumberFormat="1" applyFont="1" applyFill="1" applyBorder="1" applyAlignment="1">
      <alignment vertical="center" wrapText="1"/>
    </xf>
    <xf numFmtId="186" fontId="18" fillId="0" borderId="23" xfId="52" applyNumberFormat="1" applyFont="1" applyFill="1" applyBorder="1" applyAlignment="1">
      <alignment horizontal="center" vertical="center" wrapText="1"/>
    </xf>
    <xf numFmtId="3" fontId="21" fillId="0" borderId="13" xfId="0" applyNumberFormat="1" applyFont="1" applyFill="1" applyBorder="1" applyAlignment="1">
      <alignment horizontal="right" vertical="center" wrapText="1"/>
    </xf>
    <xf numFmtId="4" fontId="16" fillId="0" borderId="13" xfId="0" applyNumberFormat="1" applyFont="1" applyFill="1" applyBorder="1" applyAlignment="1">
      <alignment horizontal="right" vertical="center" wrapText="1"/>
    </xf>
    <xf numFmtId="3" fontId="3" fillId="0" borderId="0" xfId="0" applyNumberFormat="1" applyFont="1" applyFill="1" applyAlignment="1">
      <alignment vertical="center" wrapText="1"/>
    </xf>
    <xf numFmtId="3" fontId="17" fillId="0" borderId="0" xfId="0" applyNumberFormat="1" applyFont="1" applyFill="1" applyAlignment="1">
      <alignment vertical="center" wrapText="1"/>
    </xf>
    <xf numFmtId="9" fontId="21" fillId="0" borderId="13" xfId="0" applyNumberFormat="1" applyFont="1" applyFill="1" applyBorder="1" applyAlignment="1">
      <alignment horizontal="right" vertical="center" wrapText="1"/>
    </xf>
    <xf numFmtId="3" fontId="3" fillId="45" borderId="13" xfId="0" applyNumberFormat="1" applyFont="1" applyFill="1" applyBorder="1" applyAlignment="1">
      <alignment vertical="center" wrapText="1"/>
    </xf>
    <xf numFmtId="4" fontId="17" fillId="41" borderId="13" xfId="0" applyNumberFormat="1" applyFont="1" applyFill="1" applyBorder="1" applyAlignment="1">
      <alignment horizontal="center" vertical="center" wrapText="1"/>
    </xf>
    <xf numFmtId="4" fontId="17" fillId="41" borderId="35" xfId="0" applyNumberFormat="1" applyFont="1" applyFill="1" applyBorder="1" applyAlignment="1">
      <alignment horizontal="center" vertical="center" wrapText="1"/>
    </xf>
    <xf numFmtId="3" fontId="17" fillId="41" borderId="13" xfId="0" applyNumberFormat="1" applyFont="1" applyFill="1" applyBorder="1" applyAlignment="1">
      <alignment horizontal="center" vertical="center" wrapText="1"/>
    </xf>
    <xf numFmtId="4" fontId="17" fillId="42" borderId="13" xfId="0" applyNumberFormat="1" applyFont="1" applyFill="1" applyBorder="1" applyAlignment="1">
      <alignment horizontal="center" vertical="center" wrapText="1"/>
    </xf>
    <xf numFmtId="3" fontId="17" fillId="0" borderId="13" xfId="0" applyNumberFormat="1" applyFont="1" applyFill="1" applyBorder="1" applyAlignment="1">
      <alignment horizontal="right" vertical="center" wrapText="1"/>
    </xf>
    <xf numFmtId="184" fontId="18" fillId="0" borderId="13" xfId="0" applyNumberFormat="1" applyFont="1" applyBorder="1" applyAlignment="1">
      <alignment horizontal="center" vertical="center" wrapText="1"/>
    </xf>
    <xf numFmtId="3" fontId="27" fillId="43" borderId="13" xfId="0" applyNumberFormat="1" applyFont="1" applyFill="1" applyBorder="1" applyAlignment="1">
      <alignment vertical="center" wrapText="1"/>
    </xf>
    <xf numFmtId="0" fontId="16" fillId="0" borderId="13" xfId="0" applyFont="1" applyBorder="1" applyAlignment="1">
      <alignment horizontal="center" vertical="center" wrapText="1"/>
    </xf>
    <xf numFmtId="0" fontId="16" fillId="3" borderId="13" xfId="0" applyFont="1" applyFill="1" applyBorder="1" applyAlignment="1">
      <alignment horizontal="justify" vertical="top" wrapText="1"/>
    </xf>
    <xf numFmtId="0" fontId="16" fillId="0" borderId="13" xfId="0" applyFont="1" applyFill="1" applyBorder="1" applyAlignment="1">
      <alignment horizontal="justify" vertical="top" wrapText="1"/>
    </xf>
    <xf numFmtId="3" fontId="74" fillId="0" borderId="13" xfId="0" applyNumberFormat="1" applyFont="1" applyFill="1" applyBorder="1" applyAlignment="1">
      <alignment horizontal="right" vertical="center" wrapText="1"/>
    </xf>
    <xf numFmtId="3" fontId="75" fillId="0" borderId="13" xfId="0" applyNumberFormat="1" applyFont="1" applyFill="1" applyBorder="1" applyAlignment="1">
      <alignment horizontal="right" vertical="center" wrapText="1"/>
    </xf>
    <xf numFmtId="9" fontId="75" fillId="0" borderId="13" xfId="0" applyNumberFormat="1" applyFont="1" applyFill="1" applyBorder="1" applyAlignment="1">
      <alignment horizontal="right" vertical="center" wrapText="1"/>
    </xf>
    <xf numFmtId="3" fontId="18" fillId="0" borderId="35" xfId="0" applyNumberFormat="1" applyFont="1" applyFill="1" applyBorder="1" applyAlignment="1">
      <alignment vertical="center" wrapText="1"/>
    </xf>
    <xf numFmtId="0" fontId="4" fillId="0" borderId="13" xfId="0" applyFont="1" applyFill="1" applyBorder="1" applyAlignment="1">
      <alignment horizontal="justify" vertical="top" wrapText="1"/>
    </xf>
    <xf numFmtId="3" fontId="73" fillId="0" borderId="13" xfId="0" applyNumberFormat="1" applyFont="1" applyFill="1" applyBorder="1" applyAlignment="1">
      <alignment horizontal="right" vertical="center" wrapText="1"/>
    </xf>
    <xf numFmtId="3" fontId="17" fillId="41" borderId="23" xfId="0" applyNumberFormat="1" applyFont="1" applyFill="1" applyBorder="1" applyAlignment="1">
      <alignment horizontal="center" vertical="center" wrapText="1"/>
    </xf>
    <xf numFmtId="4" fontId="17" fillId="42" borderId="23" xfId="0" applyNumberFormat="1" applyFont="1" applyFill="1" applyBorder="1" applyAlignment="1">
      <alignment horizontal="center" vertical="center" wrapText="1"/>
    </xf>
    <xf numFmtId="0" fontId="16" fillId="0" borderId="13" xfId="0" applyFont="1" applyFill="1" applyBorder="1" applyAlignment="1">
      <alignment horizontal="justify"/>
    </xf>
    <xf numFmtId="3" fontId="3" fillId="0" borderId="28" xfId="0" applyNumberFormat="1" applyFont="1" applyFill="1" applyBorder="1" applyAlignment="1">
      <alignment horizontal="right" vertical="center" wrapText="1"/>
    </xf>
    <xf numFmtId="3" fontId="4" fillId="45" borderId="13" xfId="0" applyNumberFormat="1" applyFont="1" applyFill="1" applyBorder="1" applyAlignment="1">
      <alignment vertical="center" wrapText="1"/>
    </xf>
    <xf numFmtId="3" fontId="3" fillId="4" borderId="13" xfId="0" applyNumberFormat="1" applyFont="1" applyFill="1" applyBorder="1" applyAlignment="1">
      <alignment vertical="center" wrapText="1"/>
    </xf>
    <xf numFmtId="0" fontId="16" fillId="0" borderId="13" xfId="0" applyFont="1" applyFill="1" applyBorder="1" applyAlignment="1">
      <alignment horizontal="justify" wrapText="1"/>
    </xf>
    <xf numFmtId="205" fontId="17" fillId="0" borderId="13" xfId="0" applyNumberFormat="1" applyFont="1" applyFill="1" applyBorder="1" applyAlignment="1">
      <alignment horizontal="right" vertical="center" wrapText="1"/>
    </xf>
    <xf numFmtId="3" fontId="17" fillId="42" borderId="13" xfId="0" applyNumberFormat="1" applyFont="1" applyFill="1" applyBorder="1" applyAlignment="1">
      <alignment horizontal="center" vertical="center" wrapText="1"/>
    </xf>
    <xf numFmtId="3" fontId="17" fillId="41" borderId="35" xfId="0" applyNumberFormat="1" applyFont="1" applyFill="1" applyBorder="1" applyAlignment="1">
      <alignment horizontal="center" vertical="center" wrapText="1"/>
    </xf>
    <xf numFmtId="3" fontId="4" fillId="46" borderId="13" xfId="0" applyNumberFormat="1" applyFont="1" applyFill="1" applyBorder="1" applyAlignment="1">
      <alignment vertical="center" wrapText="1"/>
    </xf>
    <xf numFmtId="3" fontId="3"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3" fontId="17" fillId="0" borderId="0" xfId="0" applyNumberFormat="1" applyFont="1" applyFill="1" applyBorder="1" applyAlignment="1">
      <alignment vertical="center" wrapText="1"/>
    </xf>
    <xf numFmtId="0" fontId="20" fillId="0" borderId="13" xfId="0" applyFont="1" applyFill="1" applyBorder="1" applyAlignment="1">
      <alignment horizontal="justify" vertical="center" wrapText="1"/>
    </xf>
    <xf numFmtId="0" fontId="28" fillId="0" borderId="13" xfId="0" applyFont="1" applyFill="1" applyBorder="1" applyAlignment="1">
      <alignment horizontal="justify" vertical="center" wrapText="1"/>
    </xf>
    <xf numFmtId="195" fontId="18" fillId="0" borderId="0" xfId="0" applyNumberFormat="1" applyFont="1" applyFill="1" applyAlignment="1">
      <alignment vertical="center" wrapText="1"/>
    </xf>
    <xf numFmtId="1" fontId="18" fillId="0" borderId="32" xfId="0" applyNumberFormat="1" applyFont="1" applyFill="1" applyBorder="1" applyAlignment="1">
      <alignment horizontal="center" vertical="center" wrapText="1"/>
    </xf>
    <xf numFmtId="3" fontId="17" fillId="0" borderId="0" xfId="0" applyNumberFormat="1" applyFont="1" applyFill="1" applyBorder="1" applyAlignment="1">
      <alignment horizontal="right" vertical="center" wrapText="1"/>
    </xf>
    <xf numFmtId="0" fontId="3" fillId="0" borderId="0" xfId="0" applyFont="1" applyFill="1" applyAlignment="1">
      <alignment vertical="center" wrapText="1"/>
    </xf>
    <xf numFmtId="0" fontId="20" fillId="3" borderId="13" xfId="0" applyFont="1" applyFill="1" applyBorder="1" applyAlignment="1">
      <alignment horizontal="justify" vertical="center" wrapText="1"/>
    </xf>
    <xf numFmtId="3" fontId="3" fillId="45" borderId="0" xfId="0" applyNumberFormat="1" applyFont="1" applyFill="1" applyBorder="1" applyAlignment="1">
      <alignment vertical="center" wrapText="1"/>
    </xf>
    <xf numFmtId="3" fontId="3" fillId="0" borderId="39" xfId="0" applyNumberFormat="1" applyFont="1" applyFill="1" applyBorder="1" applyAlignment="1">
      <alignment horizontal="right" vertical="center" wrapText="1"/>
    </xf>
    <xf numFmtId="9" fontId="21" fillId="0" borderId="40" xfId="0" applyNumberFormat="1" applyFont="1" applyFill="1" applyBorder="1" applyAlignment="1">
      <alignment horizontal="right" vertical="center" wrapText="1"/>
    </xf>
    <xf numFmtId="0" fontId="4" fillId="44" borderId="0" xfId="0" applyFont="1" applyFill="1" applyAlignment="1">
      <alignment horizontal="center" vertical="center" wrapText="1"/>
    </xf>
    <xf numFmtId="4" fontId="4" fillId="0" borderId="0" xfId="0" applyNumberFormat="1" applyFont="1" applyFill="1" applyAlignment="1">
      <alignment horizontal="right" vertical="center" wrapText="1"/>
    </xf>
    <xf numFmtId="4" fontId="4" fillId="44" borderId="0" xfId="0" applyNumberFormat="1" applyFont="1" applyFill="1" applyAlignment="1">
      <alignment horizontal="right" vertical="center" wrapText="1"/>
    </xf>
    <xf numFmtId="0" fontId="18" fillId="44" borderId="0" xfId="0" applyFont="1" applyFill="1" applyAlignment="1">
      <alignment vertical="center" wrapText="1"/>
    </xf>
    <xf numFmtId="0" fontId="76" fillId="0" borderId="0" xfId="0" applyFont="1" applyAlignment="1">
      <alignment wrapText="1"/>
    </xf>
    <xf numFmtId="0" fontId="77" fillId="0" borderId="0" xfId="0" applyFont="1" applyAlignment="1">
      <alignment wrapText="1"/>
    </xf>
    <xf numFmtId="0" fontId="13" fillId="0" borderId="0" xfId="0" applyFont="1" applyFill="1" applyAlignment="1">
      <alignment horizontal="center" vertical="center" wrapText="1"/>
    </xf>
    <xf numFmtId="0" fontId="8" fillId="0" borderId="11" xfId="0" applyFont="1" applyBorder="1" applyAlignment="1">
      <alignment horizontal="justify" vertical="top" wrapText="1"/>
    </xf>
    <xf numFmtId="0" fontId="7" fillId="35" borderId="11" xfId="0" applyFont="1" applyFill="1" applyBorder="1" applyAlignment="1">
      <alignment wrapText="1"/>
    </xf>
    <xf numFmtId="0" fontId="8" fillId="35" borderId="11" xfId="0" applyFont="1" applyFill="1" applyBorder="1" applyAlignment="1">
      <alignment horizontal="justify" vertical="top" wrapText="1"/>
    </xf>
    <xf numFmtId="0" fontId="8" fillId="0" borderId="11" xfId="0" applyFont="1" applyBorder="1" applyAlignment="1">
      <alignment horizontal="justify"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3" fontId="4" fillId="35" borderId="13" xfId="57" applyNumberFormat="1" applyFont="1" applyFill="1" applyBorder="1" applyAlignment="1">
      <alignment horizontal="right" vertical="center" wrapText="1"/>
      <protection/>
    </xf>
    <xf numFmtId="186" fontId="0" fillId="35" borderId="13" xfId="52" applyNumberFormat="1" applyFont="1" applyFill="1" applyBorder="1" applyAlignment="1">
      <alignment vertical="center" wrapText="1"/>
    </xf>
    <xf numFmtId="0" fontId="4" fillId="35" borderId="13" xfId="57" applyFont="1" applyFill="1" applyBorder="1" applyAlignment="1">
      <alignment horizontal="center" vertical="center" wrapText="1"/>
      <protection/>
    </xf>
    <xf numFmtId="186" fontId="0" fillId="35" borderId="35" xfId="52" applyNumberFormat="1" applyFont="1" applyFill="1" applyBorder="1" applyAlignment="1">
      <alignment vertical="center" wrapText="1"/>
    </xf>
    <xf numFmtId="3" fontId="3" fillId="36" borderId="13" xfId="57" applyNumberFormat="1" applyFont="1" applyFill="1" applyBorder="1" applyAlignment="1">
      <alignment vertical="center" wrapText="1"/>
      <protection/>
    </xf>
    <xf numFmtId="194" fontId="18" fillId="0" borderId="13" xfId="0" applyNumberFormat="1" applyFont="1" applyFill="1" applyBorder="1" applyAlignment="1">
      <alignment vertical="center" wrapText="1"/>
    </xf>
    <xf numFmtId="0" fontId="15" fillId="41" borderId="41" xfId="57" applyFont="1" applyFill="1" applyBorder="1" applyAlignment="1">
      <alignment horizontal="center" vertical="center" wrapText="1"/>
      <protection/>
    </xf>
    <xf numFmtId="186" fontId="15" fillId="41" borderId="42" xfId="52" applyNumberFormat="1" applyFont="1" applyFill="1" applyBorder="1" applyAlignment="1">
      <alignment horizontal="center" vertical="center" wrapText="1"/>
    </xf>
    <xf numFmtId="186" fontId="15" fillId="41" borderId="43" xfId="52" applyNumberFormat="1" applyFont="1" applyFill="1" applyBorder="1" applyAlignment="1">
      <alignment horizontal="center" vertical="center" wrapText="1"/>
    </xf>
    <xf numFmtId="0" fontId="15" fillId="34" borderId="44" xfId="57" applyFont="1" applyFill="1" applyBorder="1" applyAlignment="1">
      <alignment horizontal="center" vertical="center" wrapText="1"/>
      <protection/>
    </xf>
    <xf numFmtId="0" fontId="15" fillId="34" borderId="26" xfId="57" applyFont="1" applyFill="1" applyBorder="1" applyAlignment="1">
      <alignment horizontal="center" vertical="center" wrapText="1"/>
      <protection/>
    </xf>
    <xf numFmtId="0" fontId="17" fillId="47" borderId="45" xfId="57" applyFont="1" applyFill="1" applyBorder="1" applyAlignment="1">
      <alignment horizontal="center" vertical="center" wrapText="1"/>
      <protection/>
    </xf>
    <xf numFmtId="0" fontId="17" fillId="47" borderId="0" xfId="57" applyFont="1" applyFill="1" applyBorder="1" applyAlignment="1">
      <alignment horizontal="center" vertical="center" wrapText="1"/>
      <protection/>
    </xf>
    <xf numFmtId="0" fontId="15" fillId="0" borderId="20" xfId="57" applyFont="1" applyFill="1" applyBorder="1" applyAlignment="1">
      <alignment horizontal="center" vertical="center" wrapText="1"/>
      <protection/>
    </xf>
    <xf numFmtId="0" fontId="15" fillId="0" borderId="46" xfId="57" applyFont="1" applyFill="1" applyBorder="1" applyAlignment="1">
      <alignment horizontal="center" vertical="center" wrapText="1"/>
      <protection/>
    </xf>
    <xf numFmtId="0" fontId="15" fillId="41" borderId="47" xfId="57" applyFont="1" applyFill="1" applyBorder="1" applyAlignment="1">
      <alignment horizontal="center" vertical="center" wrapText="1"/>
      <protection/>
    </xf>
    <xf numFmtId="0" fontId="0" fillId="41" borderId="48" xfId="57" applyFont="1" applyFill="1" applyBorder="1" applyAlignment="1">
      <alignment horizontal="center" vertical="center" wrapText="1"/>
      <protection/>
    </xf>
    <xf numFmtId="0" fontId="15" fillId="41" borderId="32" xfId="57" applyFont="1" applyFill="1" applyBorder="1" applyAlignment="1">
      <alignment horizontal="center" vertical="center" wrapText="1"/>
      <protection/>
    </xf>
    <xf numFmtId="0" fontId="26" fillId="41" borderId="25" xfId="0" applyFont="1" applyFill="1" applyBorder="1" applyAlignment="1">
      <alignment horizontal="left" vertical="justify" wrapText="1"/>
    </xf>
    <xf numFmtId="0" fontId="26" fillId="41" borderId="13" xfId="0" applyFont="1" applyFill="1" applyBorder="1" applyAlignment="1">
      <alignment horizontal="left" vertical="justify" wrapText="1"/>
    </xf>
    <xf numFmtId="3" fontId="21" fillId="0" borderId="35" xfId="0" applyNumberFormat="1" applyFont="1" applyFill="1" applyBorder="1" applyAlignment="1">
      <alignment horizontal="right" vertical="center" wrapText="1"/>
    </xf>
    <xf numFmtId="3" fontId="21" fillId="0" borderId="33" xfId="0" applyNumberFormat="1" applyFont="1" applyFill="1" applyBorder="1" applyAlignment="1">
      <alignment horizontal="right" vertical="center" wrapText="1"/>
    </xf>
    <xf numFmtId="0" fontId="26" fillId="41" borderId="27" xfId="0" applyFont="1" applyFill="1" applyBorder="1" applyAlignment="1">
      <alignment horizontal="left" vertical="justify" wrapText="1"/>
    </xf>
    <xf numFmtId="0" fontId="26" fillId="41" borderId="23" xfId="0" applyFont="1" applyFill="1" applyBorder="1" applyAlignment="1">
      <alignment horizontal="left" vertical="justify" wrapText="1"/>
    </xf>
    <xf numFmtId="0" fontId="26" fillId="41" borderId="49" xfId="0" applyFont="1" applyFill="1" applyBorder="1" applyAlignment="1">
      <alignment horizontal="left" vertical="center" wrapText="1"/>
    </xf>
    <xf numFmtId="0" fontId="26" fillId="41" borderId="50" xfId="0" applyFont="1" applyFill="1" applyBorder="1" applyAlignment="1">
      <alignment horizontal="left" vertical="center" wrapText="1"/>
    </xf>
    <xf numFmtId="0" fontId="26" fillId="41" borderId="51" xfId="0" applyFont="1" applyFill="1" applyBorder="1" applyAlignment="1">
      <alignment horizontal="left" vertical="center" wrapText="1"/>
    </xf>
    <xf numFmtId="4" fontId="17" fillId="41" borderId="13" xfId="0" applyNumberFormat="1" applyFont="1" applyFill="1" applyBorder="1" applyAlignment="1">
      <alignment horizontal="center" vertical="center" wrapText="1"/>
    </xf>
    <xf numFmtId="4" fontId="17" fillId="41" borderId="35" xfId="0" applyNumberFormat="1" applyFont="1" applyFill="1" applyBorder="1" applyAlignment="1">
      <alignment horizontal="center" vertical="center" wrapText="1"/>
    </xf>
    <xf numFmtId="0" fontId="26" fillId="0" borderId="23"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17" fillId="0" borderId="16"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6" fillId="0" borderId="52"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5" fillId="0" borderId="13" xfId="0" applyFont="1" applyFill="1" applyBorder="1" applyAlignment="1">
      <alignment/>
    </xf>
    <xf numFmtId="0" fontId="26" fillId="0" borderId="13" xfId="0" applyFont="1" applyFill="1" applyBorder="1" applyAlignment="1">
      <alignment horizontal="left" vertical="center" wrapText="1"/>
    </xf>
    <xf numFmtId="0" fontId="17" fillId="42" borderId="13" xfId="0" applyFont="1" applyFill="1" applyBorder="1" applyAlignment="1">
      <alignment horizontal="center" vertical="center" wrapText="1"/>
    </xf>
    <xf numFmtId="0" fontId="17" fillId="41" borderId="13" xfId="0" applyFont="1" applyFill="1" applyBorder="1" applyAlignment="1">
      <alignment horizontal="center" vertical="center" wrapText="1"/>
    </xf>
    <xf numFmtId="0" fontId="17" fillId="41" borderId="23" xfId="0" applyFont="1" applyFill="1" applyBorder="1" applyAlignment="1">
      <alignment horizontal="center" vertical="center" wrapText="1"/>
    </xf>
    <xf numFmtId="0" fontId="17" fillId="41" borderId="16" xfId="0" applyFont="1" applyFill="1" applyBorder="1" applyAlignment="1">
      <alignment horizontal="center" vertical="center" wrapText="1"/>
    </xf>
    <xf numFmtId="0" fontId="17" fillId="42" borderId="23" xfId="0" applyFont="1" applyFill="1" applyBorder="1" applyAlignment="1">
      <alignment horizontal="center" vertical="center" wrapText="1"/>
    </xf>
    <xf numFmtId="0" fontId="17" fillId="42" borderId="16" xfId="0" applyFont="1" applyFill="1" applyBorder="1" applyAlignment="1">
      <alignment horizontal="center" vertical="center" wrapText="1"/>
    </xf>
    <xf numFmtId="0" fontId="26" fillId="0" borderId="17" xfId="0" applyFont="1" applyFill="1" applyBorder="1" applyAlignment="1">
      <alignment horizontal="center" vertical="top" wrapText="1"/>
    </xf>
    <xf numFmtId="3" fontId="21" fillId="0" borderId="13" xfId="0" applyNumberFormat="1" applyFont="1" applyFill="1" applyBorder="1" applyAlignment="1">
      <alignment horizontal="right" vertical="center" wrapText="1"/>
    </xf>
    <xf numFmtId="3" fontId="26" fillId="0" borderId="13" xfId="0" applyNumberFormat="1" applyFont="1" applyFill="1" applyBorder="1" applyAlignment="1">
      <alignment horizontal="left" vertical="center" wrapText="1"/>
    </xf>
    <xf numFmtId="3" fontId="21" fillId="0" borderId="35" xfId="0" applyNumberFormat="1"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5" fillId="0" borderId="17" xfId="0" applyFont="1" applyFill="1" applyBorder="1" applyAlignment="1">
      <alignment/>
    </xf>
    <xf numFmtId="0" fontId="25" fillId="0" borderId="23" xfId="0" applyFont="1" applyFill="1" applyBorder="1" applyAlignment="1">
      <alignment/>
    </xf>
    <xf numFmtId="3" fontId="26" fillId="0" borderId="16" xfId="0" applyNumberFormat="1" applyFont="1" applyFill="1" applyBorder="1" applyAlignment="1">
      <alignment horizontal="left" vertical="center" wrapText="1"/>
    </xf>
    <xf numFmtId="0" fontId="26" fillId="0" borderId="23" xfId="0" applyFont="1" applyFill="1" applyBorder="1" applyAlignment="1">
      <alignment horizontal="left" vertical="center" wrapText="1"/>
    </xf>
    <xf numFmtId="0" fontId="17" fillId="41" borderId="25" xfId="0" applyFont="1" applyFill="1" applyBorder="1" applyAlignment="1">
      <alignment horizontal="center" vertical="center" wrapText="1"/>
    </xf>
    <xf numFmtId="0" fontId="26" fillId="0" borderId="27"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9" xfId="0" applyFont="1" applyFill="1" applyBorder="1" applyAlignment="1">
      <alignment horizontal="center" vertical="top" wrapText="1"/>
    </xf>
    <xf numFmtId="0" fontId="15" fillId="41" borderId="25" xfId="0" applyFont="1" applyFill="1" applyBorder="1" applyAlignment="1">
      <alignment horizontal="center" vertical="center" wrapText="1"/>
    </xf>
    <xf numFmtId="0" fontId="15" fillId="42" borderId="13" xfId="0" applyFont="1" applyFill="1" applyBorder="1" applyAlignment="1">
      <alignment horizontal="center" vertical="center" wrapText="1"/>
    </xf>
    <xf numFmtId="0" fontId="15" fillId="41" borderId="13" xfId="0" applyFont="1" applyFill="1" applyBorder="1" applyAlignment="1">
      <alignment horizontal="center" vertical="center" wrapText="1"/>
    </xf>
    <xf numFmtId="4" fontId="15" fillId="41" borderId="13" xfId="0" applyNumberFormat="1" applyFont="1" applyFill="1" applyBorder="1" applyAlignment="1">
      <alignment horizontal="center" vertical="center" wrapText="1"/>
    </xf>
    <xf numFmtId="4" fontId="15" fillId="41" borderId="35" xfId="0" applyNumberFormat="1" applyFont="1" applyFill="1" applyBorder="1" applyAlignment="1">
      <alignment horizontal="center" vertical="center" wrapText="1"/>
    </xf>
    <xf numFmtId="0" fontId="18" fillId="0" borderId="35" xfId="0" applyFont="1" applyBorder="1" applyAlignment="1">
      <alignment/>
    </xf>
    <xf numFmtId="0" fontId="3" fillId="41" borderId="25" xfId="0" applyFont="1" applyFill="1" applyBorder="1" applyAlignment="1">
      <alignment horizontal="center" vertical="center" wrapText="1"/>
    </xf>
    <xf numFmtId="0" fontId="3" fillId="42" borderId="13"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12" fillId="41" borderId="47" xfId="0" applyFont="1" applyFill="1" applyBorder="1" applyAlignment="1">
      <alignment horizontal="center" vertical="center" wrapText="1"/>
    </xf>
    <xf numFmtId="0" fontId="12" fillId="41" borderId="41" xfId="0" applyFont="1" applyFill="1" applyBorder="1" applyAlignment="1">
      <alignment horizontal="center" vertical="center" wrapText="1"/>
    </xf>
    <xf numFmtId="0" fontId="12" fillId="41" borderId="25" xfId="0" applyFont="1" applyFill="1" applyBorder="1" applyAlignment="1">
      <alignment horizontal="center" vertical="center" wrapText="1"/>
    </xf>
    <xf numFmtId="0" fontId="12" fillId="41"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41" borderId="25" xfId="0" applyFont="1" applyFill="1" applyBorder="1" applyAlignment="1">
      <alignment horizontal="center" vertical="center" wrapText="1"/>
    </xf>
    <xf numFmtId="0" fontId="21" fillId="41" borderId="13" xfId="0" applyFont="1" applyFill="1" applyBorder="1" applyAlignment="1">
      <alignment horizontal="center" vertical="center" wrapText="1"/>
    </xf>
    <xf numFmtId="0" fontId="13" fillId="44" borderId="13" xfId="0" applyFont="1" applyFill="1" applyBorder="1" applyAlignment="1">
      <alignment horizontal="center" vertical="center" wrapText="1"/>
    </xf>
    <xf numFmtId="0" fontId="13" fillId="44" borderId="35" xfId="0" applyFont="1" applyFill="1" applyBorder="1" applyAlignment="1">
      <alignment horizontal="center" vertical="center" wrapText="1"/>
    </xf>
    <xf numFmtId="0" fontId="6" fillId="4" borderId="53" xfId="0" applyFont="1" applyFill="1" applyBorder="1" applyAlignment="1">
      <alignment horizontal="center" wrapText="1"/>
    </xf>
    <xf numFmtId="0" fontId="6" fillId="4" borderId="54" xfId="0" applyFont="1" applyFill="1" applyBorder="1" applyAlignment="1">
      <alignment horizontal="center" wrapText="1"/>
    </xf>
    <xf numFmtId="0" fontId="6" fillId="4" borderId="55" xfId="0" applyFont="1" applyFill="1" applyBorder="1" applyAlignment="1">
      <alignment horizontal="center" wrapText="1"/>
    </xf>
    <xf numFmtId="0" fontId="6" fillId="4" borderId="56" xfId="0" applyFont="1" applyFill="1" applyBorder="1" applyAlignment="1">
      <alignment horizontal="center" wrapText="1"/>
    </xf>
    <xf numFmtId="0" fontId="6" fillId="0" borderId="57" xfId="0" applyFont="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242"/>
  <sheetViews>
    <sheetView zoomScale="60" zoomScaleNormal="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G7" sqref="G7"/>
    </sheetView>
  </sheetViews>
  <sheetFormatPr defaultColWidth="11.421875" defaultRowHeight="12.75"/>
  <cols>
    <col min="1" max="1" width="62.7109375" style="20" customWidth="1"/>
    <col min="2" max="2" width="12.57421875" style="20" customWidth="1"/>
    <col min="3" max="3" width="16.8515625" style="20" customWidth="1"/>
    <col min="4" max="4" width="11.28125" style="20" customWidth="1"/>
    <col min="5" max="5" width="25.8515625" style="105" customWidth="1"/>
    <col min="6" max="6" width="14.421875" style="20" customWidth="1"/>
    <col min="7" max="7" width="20.8515625" style="106" customWidth="1"/>
    <col min="8" max="8" width="10.421875" style="20" customWidth="1"/>
    <col min="9" max="9" width="20.28125" style="20" customWidth="1"/>
    <col min="10" max="10" width="10.57421875" style="20" customWidth="1"/>
    <col min="11" max="11" width="18.140625" style="20" customWidth="1"/>
    <col min="12" max="12" width="9.57421875" style="20" customWidth="1"/>
    <col min="13" max="13" width="19.140625" style="20" customWidth="1"/>
    <col min="14" max="14" width="10.7109375" style="20" customWidth="1"/>
    <col min="15" max="15" width="19.00390625" style="20" customWidth="1"/>
    <col min="16" max="16" width="10.421875" style="20" customWidth="1"/>
    <col min="17" max="17" width="18.00390625" style="20" customWidth="1"/>
    <col min="18" max="18" width="9.421875" style="104" customWidth="1"/>
    <col min="19" max="19" width="24.57421875" style="104" customWidth="1"/>
    <col min="20" max="20" width="12.57421875" style="20" customWidth="1"/>
    <col min="21" max="21" width="32.140625" style="20" customWidth="1"/>
    <col min="22" max="22" width="12.421875" style="104" customWidth="1"/>
    <col min="23" max="23" width="24.8515625" style="104" customWidth="1"/>
    <col min="24" max="24" width="11.421875" style="20" customWidth="1"/>
    <col min="25" max="25" width="17.28125" style="20" customWidth="1"/>
    <col min="26" max="26" width="14.140625" style="20" customWidth="1"/>
    <col min="27" max="16384" width="11.421875" style="20" customWidth="1"/>
  </cols>
  <sheetData>
    <row r="1" spans="1:23" s="18" customFormat="1" ht="54" customHeight="1" thickBot="1">
      <c r="A1" s="283" t="s">
        <v>214</v>
      </c>
      <c r="B1" s="284"/>
      <c r="C1" s="284"/>
      <c r="D1" s="284"/>
      <c r="E1" s="284"/>
      <c r="F1" s="284"/>
      <c r="G1" s="284"/>
      <c r="H1" s="284"/>
      <c r="I1" s="284"/>
      <c r="J1" s="284"/>
      <c r="K1" s="284"/>
      <c r="L1" s="284"/>
      <c r="M1" s="284"/>
      <c r="N1" s="284"/>
      <c r="O1" s="284"/>
      <c r="P1" s="284"/>
      <c r="Q1" s="284"/>
      <c r="R1" s="284"/>
      <c r="S1" s="284"/>
      <c r="T1" s="284"/>
      <c r="U1" s="284"/>
      <c r="V1" s="284"/>
      <c r="W1" s="284"/>
    </row>
    <row r="2" spans="1:23" s="18" customFormat="1" ht="11.25" customHeight="1" thickBot="1">
      <c r="A2" s="285"/>
      <c r="B2" s="286"/>
      <c r="C2" s="286"/>
      <c r="D2" s="286"/>
      <c r="E2" s="286"/>
      <c r="F2" s="286"/>
      <c r="G2" s="286"/>
      <c r="H2" s="286"/>
      <c r="I2" s="286"/>
      <c r="J2" s="286"/>
      <c r="K2" s="286"/>
      <c r="L2" s="286"/>
      <c r="M2" s="286"/>
      <c r="N2" s="286"/>
      <c r="O2" s="286"/>
      <c r="P2" s="286"/>
      <c r="Q2" s="286"/>
      <c r="R2" s="286"/>
      <c r="S2" s="286"/>
      <c r="T2" s="286"/>
      <c r="U2" s="286"/>
      <c r="V2" s="19"/>
      <c r="W2" s="19"/>
    </row>
    <row r="3" spans="1:23" ht="50.25" customHeight="1">
      <c r="A3" s="287" t="s">
        <v>215</v>
      </c>
      <c r="B3" s="278" t="s">
        <v>216</v>
      </c>
      <c r="C3" s="278" t="s">
        <v>217</v>
      </c>
      <c r="D3" s="278"/>
      <c r="E3" s="278"/>
      <c r="F3" s="278" t="s">
        <v>218</v>
      </c>
      <c r="G3" s="278"/>
      <c r="H3" s="278" t="s">
        <v>219</v>
      </c>
      <c r="I3" s="278"/>
      <c r="J3" s="278" t="s">
        <v>220</v>
      </c>
      <c r="K3" s="278"/>
      <c r="L3" s="278" t="s">
        <v>221</v>
      </c>
      <c r="M3" s="278"/>
      <c r="N3" s="278" t="s">
        <v>222</v>
      </c>
      <c r="O3" s="278"/>
      <c r="P3" s="278" t="s">
        <v>223</v>
      </c>
      <c r="Q3" s="278"/>
      <c r="R3" s="278" t="s">
        <v>224</v>
      </c>
      <c r="S3" s="278"/>
      <c r="T3" s="278" t="s">
        <v>225</v>
      </c>
      <c r="U3" s="278"/>
      <c r="V3" s="279" t="s">
        <v>414</v>
      </c>
      <c r="W3" s="280"/>
    </row>
    <row r="4" spans="1:23" s="21" customFormat="1" ht="30" customHeight="1" thickBot="1">
      <c r="A4" s="288"/>
      <c r="B4" s="289"/>
      <c r="C4" s="157" t="s">
        <v>69</v>
      </c>
      <c r="D4" s="156" t="s">
        <v>226</v>
      </c>
      <c r="E4" s="158" t="s">
        <v>227</v>
      </c>
      <c r="F4" s="156" t="s">
        <v>228</v>
      </c>
      <c r="G4" s="158" t="s">
        <v>227</v>
      </c>
      <c r="H4" s="156" t="s">
        <v>226</v>
      </c>
      <c r="I4" s="156" t="s">
        <v>227</v>
      </c>
      <c r="J4" s="156" t="s">
        <v>228</v>
      </c>
      <c r="K4" s="156" t="s">
        <v>227</v>
      </c>
      <c r="L4" s="156" t="s">
        <v>226</v>
      </c>
      <c r="M4" s="156" t="s">
        <v>227</v>
      </c>
      <c r="N4" s="156" t="s">
        <v>228</v>
      </c>
      <c r="O4" s="156" t="s">
        <v>227</v>
      </c>
      <c r="P4" s="156" t="s">
        <v>228</v>
      </c>
      <c r="Q4" s="156" t="s">
        <v>227</v>
      </c>
      <c r="R4" s="156" t="s">
        <v>228</v>
      </c>
      <c r="S4" s="156" t="s">
        <v>227</v>
      </c>
      <c r="T4" s="156" t="s">
        <v>228</v>
      </c>
      <c r="U4" s="156" t="s">
        <v>227</v>
      </c>
      <c r="V4" s="159" t="s">
        <v>228</v>
      </c>
      <c r="W4" s="160" t="s">
        <v>227</v>
      </c>
    </row>
    <row r="5" spans="1:23" ht="53.25" customHeight="1">
      <c r="A5" s="161" t="s">
        <v>229</v>
      </c>
      <c r="B5" s="124"/>
      <c r="C5" s="124"/>
      <c r="D5" s="124"/>
      <c r="E5" s="154">
        <f>+E6+E19+E24</f>
        <v>10636272373</v>
      </c>
      <c r="F5" s="124"/>
      <c r="G5" s="124"/>
      <c r="H5" s="124"/>
      <c r="I5" s="124"/>
      <c r="J5" s="124"/>
      <c r="K5" s="124"/>
      <c r="L5" s="124"/>
      <c r="M5" s="124"/>
      <c r="N5" s="124"/>
      <c r="O5" s="124"/>
      <c r="P5" s="124"/>
      <c r="Q5" s="124"/>
      <c r="R5" s="124"/>
      <c r="S5" s="124"/>
      <c r="T5" s="124"/>
      <c r="U5" s="124"/>
      <c r="V5" s="155"/>
      <c r="W5" s="162"/>
    </row>
    <row r="6" spans="1:23" ht="48.75" customHeight="1">
      <c r="A6" s="22" t="s">
        <v>230</v>
      </c>
      <c r="B6" s="23"/>
      <c r="C6" s="24"/>
      <c r="D6" s="25"/>
      <c r="E6" s="108">
        <f>SUM(E7:E18)</f>
        <v>9223581178</v>
      </c>
      <c r="F6" s="26"/>
      <c r="G6" s="109">
        <f>SUM(G7:G18)</f>
        <v>8284243316</v>
      </c>
      <c r="H6" s="27"/>
      <c r="I6" s="26">
        <f>SUM(I7:I18)</f>
        <v>3816569342</v>
      </c>
      <c r="J6" s="26"/>
      <c r="K6" s="26">
        <f>SUM(K7:K18)</f>
        <v>3678123993</v>
      </c>
      <c r="L6" s="28"/>
      <c r="M6" s="26">
        <f>SUM(M7:M18)</f>
        <v>2202270262</v>
      </c>
      <c r="N6" s="26"/>
      <c r="O6" s="26">
        <f>SUM(O7:O18)</f>
        <v>2152968037</v>
      </c>
      <c r="P6" s="26"/>
      <c r="Q6" s="26">
        <f>SUM(Q7:Q18)</f>
        <v>1340200000</v>
      </c>
      <c r="R6" s="26"/>
      <c r="S6" s="26">
        <f>SUM(S7:S18)</f>
        <v>1339774513</v>
      </c>
      <c r="T6" s="26"/>
      <c r="U6" s="26">
        <f>SUM(U7:U18)</f>
        <v>1864541574</v>
      </c>
      <c r="V6" s="29"/>
      <c r="W6" s="163">
        <f>SUM(W7:W18)</f>
        <v>1113376773</v>
      </c>
    </row>
    <row r="7" spans="1:23" ht="78.75" customHeight="1">
      <c r="A7" s="164" t="s">
        <v>103</v>
      </c>
      <c r="B7" s="30" t="s">
        <v>231</v>
      </c>
      <c r="C7" s="31" t="s">
        <v>232</v>
      </c>
      <c r="D7" s="32">
        <f>+H7+L7+P7+T7</f>
        <v>106414</v>
      </c>
      <c r="E7" s="33">
        <f>+I7+M7+Q7+U7</f>
        <v>142773315</v>
      </c>
      <c r="F7" s="33">
        <f>+J7+N7+R7+V7</f>
        <v>110813</v>
      </c>
      <c r="G7" s="33">
        <f>+K7+O7+S7+W7</f>
        <v>131597957</v>
      </c>
      <c r="H7" s="31">
        <v>0</v>
      </c>
      <c r="I7" s="33">
        <v>0</v>
      </c>
      <c r="J7" s="33">
        <v>0</v>
      </c>
      <c r="K7" s="33">
        <v>0</v>
      </c>
      <c r="L7" s="33">
        <v>56864</v>
      </c>
      <c r="M7" s="33">
        <v>39646037</v>
      </c>
      <c r="N7" s="33">
        <v>56864</v>
      </c>
      <c r="O7" s="33">
        <v>39609055</v>
      </c>
      <c r="P7" s="33">
        <v>46550</v>
      </c>
      <c r="Q7" s="33">
        <v>75718078</v>
      </c>
      <c r="R7" s="33">
        <v>50949</v>
      </c>
      <c r="S7" s="33">
        <v>75718078</v>
      </c>
      <c r="T7" s="33">
        <v>3000</v>
      </c>
      <c r="U7" s="33">
        <v>27409200</v>
      </c>
      <c r="V7" s="98">
        <v>3000</v>
      </c>
      <c r="W7" s="165">
        <v>16270824</v>
      </c>
    </row>
    <row r="8" spans="1:23" ht="37.5" customHeight="1">
      <c r="A8" s="164" t="s">
        <v>104</v>
      </c>
      <c r="B8" s="30" t="s">
        <v>233</v>
      </c>
      <c r="C8" s="31" t="s">
        <v>234</v>
      </c>
      <c r="D8" s="32">
        <f>AVERAGE(H8,L8,P8,T8)</f>
        <v>330314</v>
      </c>
      <c r="E8" s="33">
        <f aca="true" t="shared" si="0" ref="E8:E18">+I8+M8+Q8+U8</f>
        <v>3467010521</v>
      </c>
      <c r="F8" s="272">
        <f>AVERAGE(J8,N8,R8,V8)</f>
        <v>322735.5</v>
      </c>
      <c r="G8" s="33">
        <f aca="true" t="shared" si="1" ref="G8:G18">+K8+O8+S8+W8</f>
        <v>3025631197</v>
      </c>
      <c r="H8" s="34">
        <v>330314</v>
      </c>
      <c r="I8" s="32">
        <v>1580459393</v>
      </c>
      <c r="J8" s="33">
        <v>330314</v>
      </c>
      <c r="K8" s="35">
        <v>1476728917</v>
      </c>
      <c r="L8" s="33">
        <v>330314</v>
      </c>
      <c r="M8" s="33">
        <v>717591847</v>
      </c>
      <c r="N8" s="33">
        <v>330314</v>
      </c>
      <c r="O8" s="33">
        <v>705940910</v>
      </c>
      <c r="P8" s="33">
        <v>330314</v>
      </c>
      <c r="Q8" s="33">
        <v>447745281</v>
      </c>
      <c r="R8" s="33">
        <v>330314</v>
      </c>
      <c r="S8" s="33">
        <v>447606250</v>
      </c>
      <c r="T8" s="33">
        <v>330314</v>
      </c>
      <c r="U8" s="33">
        <v>721214000</v>
      </c>
      <c r="V8" s="273">
        <v>300000</v>
      </c>
      <c r="W8" s="165">
        <v>395355120</v>
      </c>
    </row>
    <row r="9" spans="1:23" ht="37.5" customHeight="1">
      <c r="A9" s="164" t="s">
        <v>105</v>
      </c>
      <c r="B9" s="36" t="s">
        <v>233</v>
      </c>
      <c r="C9" s="31" t="s">
        <v>232</v>
      </c>
      <c r="D9" s="37">
        <f>+H9+L9+P9+T9</f>
        <v>120000</v>
      </c>
      <c r="E9" s="33">
        <f>+I9+M9+Q9+U9</f>
        <v>107035065</v>
      </c>
      <c r="F9" s="33">
        <f>+J9+N9+R9+V9</f>
        <v>105000</v>
      </c>
      <c r="G9" s="33">
        <f t="shared" si="1"/>
        <v>106617185</v>
      </c>
      <c r="H9" s="34">
        <v>20000</v>
      </c>
      <c r="I9" s="32">
        <v>15055241</v>
      </c>
      <c r="J9" s="33">
        <v>20000</v>
      </c>
      <c r="K9" s="35">
        <v>15055241</v>
      </c>
      <c r="L9" s="33">
        <v>40000</v>
      </c>
      <c r="M9" s="33">
        <v>27432766</v>
      </c>
      <c r="N9" s="33">
        <v>40000</v>
      </c>
      <c r="O9" s="33">
        <v>27432765</v>
      </c>
      <c r="P9" s="33">
        <v>30000</v>
      </c>
      <c r="Q9" s="33">
        <v>25692258</v>
      </c>
      <c r="R9" s="33">
        <v>30000</v>
      </c>
      <c r="S9" s="33">
        <v>25692258</v>
      </c>
      <c r="T9" s="33">
        <v>30000</v>
      </c>
      <c r="U9" s="33">
        <v>38854800</v>
      </c>
      <c r="V9" s="98">
        <v>15000</v>
      </c>
      <c r="W9" s="165">
        <v>38436921</v>
      </c>
    </row>
    <row r="10" spans="1:23" ht="37.5" customHeight="1">
      <c r="A10" s="164" t="s">
        <v>106</v>
      </c>
      <c r="B10" s="30" t="s">
        <v>233</v>
      </c>
      <c r="C10" s="31" t="s">
        <v>234</v>
      </c>
      <c r="D10" s="32">
        <f>AVERAGE(H10,L10,P10,T10)</f>
        <v>4145</v>
      </c>
      <c r="E10" s="33">
        <f>+I10+M10+Q10+U10</f>
        <v>102580502</v>
      </c>
      <c r="F10" s="33">
        <f>AVERAGE(J10,N10,R10)</f>
        <v>4144.666666666667</v>
      </c>
      <c r="G10" s="33">
        <f t="shared" si="1"/>
        <v>63401101</v>
      </c>
      <c r="H10" s="34">
        <v>4145</v>
      </c>
      <c r="I10" s="32">
        <v>16850313</v>
      </c>
      <c r="J10" s="34">
        <v>4145</v>
      </c>
      <c r="K10" s="35">
        <v>16850313</v>
      </c>
      <c r="L10" s="33">
        <v>4145</v>
      </c>
      <c r="M10" s="33">
        <v>17161324</v>
      </c>
      <c r="N10" s="33">
        <v>4145</v>
      </c>
      <c r="O10" s="33">
        <v>16480761</v>
      </c>
      <c r="P10" s="33">
        <v>4145</v>
      </c>
      <c r="Q10" s="33">
        <v>30115665</v>
      </c>
      <c r="R10" s="33">
        <v>4144</v>
      </c>
      <c r="S10" s="33">
        <v>30070027</v>
      </c>
      <c r="T10" s="33">
        <v>4145</v>
      </c>
      <c r="U10" s="33">
        <v>38453200</v>
      </c>
      <c r="V10" s="98">
        <v>2000</v>
      </c>
      <c r="W10" s="165">
        <v>0</v>
      </c>
    </row>
    <row r="11" spans="1:23" ht="51" customHeight="1">
      <c r="A11" s="166" t="s">
        <v>107</v>
      </c>
      <c r="B11" s="30" t="s">
        <v>233</v>
      </c>
      <c r="C11" s="31" t="s">
        <v>235</v>
      </c>
      <c r="D11" s="32">
        <f>AVERAGE(H11,L11,P11,T11)</f>
        <v>3</v>
      </c>
      <c r="E11" s="33">
        <f t="shared" si="0"/>
        <v>180883818</v>
      </c>
      <c r="F11" s="33">
        <f>AVERAGE(J11,N11,R11,V11)</f>
        <v>3</v>
      </c>
      <c r="G11" s="33">
        <f t="shared" si="1"/>
        <v>164816264</v>
      </c>
      <c r="H11" s="31">
        <v>3</v>
      </c>
      <c r="I11" s="32">
        <v>55602690</v>
      </c>
      <c r="J11" s="33">
        <v>3</v>
      </c>
      <c r="K11" s="35">
        <v>55602690</v>
      </c>
      <c r="L11" s="33">
        <v>3</v>
      </c>
      <c r="M11" s="33">
        <v>25783724</v>
      </c>
      <c r="N11" s="33">
        <v>3</v>
      </c>
      <c r="O11" s="33">
        <v>25783724</v>
      </c>
      <c r="P11" s="33">
        <v>3</v>
      </c>
      <c r="Q11" s="33">
        <v>43775404</v>
      </c>
      <c r="R11" s="33">
        <v>3</v>
      </c>
      <c r="S11" s="33">
        <v>43775404</v>
      </c>
      <c r="T11" s="33">
        <v>3</v>
      </c>
      <c r="U11" s="33">
        <v>55722000</v>
      </c>
      <c r="V11" s="98">
        <v>3</v>
      </c>
      <c r="W11" s="165">
        <v>39654446</v>
      </c>
    </row>
    <row r="12" spans="1:23" ht="36" customHeight="1">
      <c r="A12" s="166" t="s">
        <v>108</v>
      </c>
      <c r="B12" s="30" t="s">
        <v>231</v>
      </c>
      <c r="C12" s="31" t="s">
        <v>232</v>
      </c>
      <c r="D12" s="32">
        <f>+H12+L12+P12+T12</f>
        <v>8500</v>
      </c>
      <c r="E12" s="33">
        <f t="shared" si="0"/>
        <v>2115342322</v>
      </c>
      <c r="F12" s="33">
        <f>+J12+N12+R12+V12</f>
        <v>8247</v>
      </c>
      <c r="G12" s="33">
        <f t="shared" si="1"/>
        <v>2053684880</v>
      </c>
      <c r="H12" s="34">
        <v>1500</v>
      </c>
      <c r="I12" s="32">
        <v>1259337107</v>
      </c>
      <c r="J12" s="33">
        <v>1500</v>
      </c>
      <c r="K12" s="35">
        <v>1259283101</v>
      </c>
      <c r="L12" s="33">
        <v>3000</v>
      </c>
      <c r="M12" s="33">
        <v>772672792</v>
      </c>
      <c r="N12" s="33">
        <v>3000</v>
      </c>
      <c r="O12" s="33">
        <v>741390494</v>
      </c>
      <c r="P12" s="33">
        <v>2000</v>
      </c>
      <c r="Q12" s="33">
        <v>48884703</v>
      </c>
      <c r="R12" s="33">
        <v>3047</v>
      </c>
      <c r="S12" s="33">
        <v>48643885</v>
      </c>
      <c r="T12" s="33">
        <v>2000</v>
      </c>
      <c r="U12" s="33">
        <v>34447720</v>
      </c>
      <c r="V12" s="98">
        <v>700</v>
      </c>
      <c r="W12" s="165">
        <v>4367400</v>
      </c>
    </row>
    <row r="13" spans="1:23" ht="36" customHeight="1">
      <c r="A13" s="166" t="s">
        <v>109</v>
      </c>
      <c r="B13" s="30" t="s">
        <v>231</v>
      </c>
      <c r="C13" s="31" t="s">
        <v>232</v>
      </c>
      <c r="D13" s="32">
        <f>+H13+L13+P13+T13</f>
        <v>2776</v>
      </c>
      <c r="E13" s="33">
        <f t="shared" si="0"/>
        <v>2197618937</v>
      </c>
      <c r="F13" s="33">
        <f>+J13+N13+R13+V13</f>
        <v>1762</v>
      </c>
      <c r="G13" s="33">
        <f t="shared" si="1"/>
        <v>2002313687</v>
      </c>
      <c r="H13" s="34">
        <v>1226</v>
      </c>
      <c r="I13" s="32">
        <v>787569583</v>
      </c>
      <c r="J13" s="33">
        <v>600</v>
      </c>
      <c r="K13" s="35">
        <v>752908716</v>
      </c>
      <c r="L13" s="33">
        <v>550</v>
      </c>
      <c r="M13" s="33">
        <v>330016000</v>
      </c>
      <c r="N13" s="33">
        <v>512</v>
      </c>
      <c r="O13" s="33">
        <v>325547431</v>
      </c>
      <c r="P13" s="33">
        <v>650</v>
      </c>
      <c r="Q13" s="33">
        <v>417393354</v>
      </c>
      <c r="R13" s="33">
        <v>650</v>
      </c>
      <c r="S13" s="33">
        <v>417393354</v>
      </c>
      <c r="T13" s="33">
        <v>350</v>
      </c>
      <c r="U13" s="33">
        <v>662640000</v>
      </c>
      <c r="V13" s="98">
        <v>0</v>
      </c>
      <c r="W13" s="165">
        <v>506464186</v>
      </c>
    </row>
    <row r="14" spans="1:23" ht="44.25" customHeight="1">
      <c r="A14" s="166" t="s">
        <v>236</v>
      </c>
      <c r="B14" s="30" t="s">
        <v>233</v>
      </c>
      <c r="C14" s="31" t="s">
        <v>235</v>
      </c>
      <c r="D14" s="32">
        <f>AVERAGE(H14,L14,P14,T14)</f>
        <v>3</v>
      </c>
      <c r="E14" s="272">
        <f t="shared" si="0"/>
        <v>237434958</v>
      </c>
      <c r="F14" s="33">
        <f>AVERAGE(J14,N14,R14,V14)</f>
        <v>3</v>
      </c>
      <c r="G14" s="33">
        <f t="shared" si="1"/>
        <v>159314318</v>
      </c>
      <c r="H14" s="31">
        <v>3</v>
      </c>
      <c r="I14" s="32">
        <v>43914558</v>
      </c>
      <c r="J14" s="33">
        <v>3</v>
      </c>
      <c r="K14" s="35">
        <v>43914558</v>
      </c>
      <c r="L14" s="33">
        <v>3</v>
      </c>
      <c r="M14" s="33">
        <v>40000000</v>
      </c>
      <c r="N14" s="33">
        <v>3</v>
      </c>
      <c r="O14" s="33">
        <v>39999360</v>
      </c>
      <c r="P14" s="33">
        <v>3</v>
      </c>
      <c r="Q14" s="33">
        <v>75400400</v>
      </c>
      <c r="R14" s="33">
        <v>3</v>
      </c>
      <c r="S14" s="33">
        <v>75400400</v>
      </c>
      <c r="T14" s="33">
        <v>3</v>
      </c>
      <c r="U14" s="272">
        <v>78120000</v>
      </c>
      <c r="V14" s="98">
        <v>3</v>
      </c>
      <c r="W14" s="165">
        <v>0</v>
      </c>
    </row>
    <row r="15" spans="1:23" ht="34.5" customHeight="1">
      <c r="A15" s="166" t="s">
        <v>110</v>
      </c>
      <c r="B15" s="30" t="s">
        <v>231</v>
      </c>
      <c r="C15" s="39" t="s">
        <v>86</v>
      </c>
      <c r="D15" s="32">
        <f>+H15+L15+P15+T15</f>
        <v>6</v>
      </c>
      <c r="E15" s="33">
        <f t="shared" si="0"/>
        <v>101942276</v>
      </c>
      <c r="F15" s="33">
        <f>+J15+N15+R15+V15</f>
        <v>5</v>
      </c>
      <c r="G15" s="33">
        <f t="shared" si="1"/>
        <v>99491380</v>
      </c>
      <c r="H15" s="31">
        <v>0</v>
      </c>
      <c r="I15" s="32"/>
      <c r="J15" s="33">
        <v>0</v>
      </c>
      <c r="K15" s="35">
        <v>0</v>
      </c>
      <c r="L15" s="33">
        <v>2</v>
      </c>
      <c r="M15" s="33">
        <v>61842276</v>
      </c>
      <c r="N15" s="33">
        <v>2</v>
      </c>
      <c r="O15" s="33">
        <v>61841380</v>
      </c>
      <c r="P15" s="33">
        <v>2</v>
      </c>
      <c r="Q15" s="33">
        <v>25100000</v>
      </c>
      <c r="R15" s="33">
        <v>2</v>
      </c>
      <c r="S15" s="33">
        <v>25100000</v>
      </c>
      <c r="T15" s="33">
        <v>2</v>
      </c>
      <c r="U15" s="33">
        <v>15000000</v>
      </c>
      <c r="V15" s="98">
        <v>1</v>
      </c>
      <c r="W15" s="165">
        <v>12550000</v>
      </c>
    </row>
    <row r="16" spans="1:23" ht="34.5" customHeight="1">
      <c r="A16" s="166" t="s">
        <v>111</v>
      </c>
      <c r="B16" s="30" t="s">
        <v>231</v>
      </c>
      <c r="C16" s="39" t="s">
        <v>237</v>
      </c>
      <c r="D16" s="37">
        <f>+H16+L16+P16+T16</f>
        <v>47531</v>
      </c>
      <c r="E16" s="272">
        <f t="shared" si="0"/>
        <v>120102337</v>
      </c>
      <c r="F16" s="33">
        <f>+J16+N16+R16+V16</f>
        <v>104090</v>
      </c>
      <c r="G16" s="33">
        <f t="shared" si="1"/>
        <v>120098493</v>
      </c>
      <c r="H16" s="31">
        <v>0</v>
      </c>
      <c r="I16" s="32"/>
      <c r="J16" s="33">
        <v>0</v>
      </c>
      <c r="K16" s="35">
        <v>0</v>
      </c>
      <c r="L16" s="33">
        <v>18088</v>
      </c>
      <c r="M16" s="33">
        <v>120102337</v>
      </c>
      <c r="N16" s="33">
        <v>35000</v>
      </c>
      <c r="O16" s="33">
        <v>120098493</v>
      </c>
      <c r="P16" s="33">
        <v>23669</v>
      </c>
      <c r="Q16" s="33">
        <v>0</v>
      </c>
      <c r="R16" s="33">
        <v>39998</v>
      </c>
      <c r="S16" s="33"/>
      <c r="T16" s="33">
        <v>5774</v>
      </c>
      <c r="U16" s="33">
        <v>0</v>
      </c>
      <c r="V16" s="98">
        <v>29092</v>
      </c>
      <c r="W16" s="165"/>
    </row>
    <row r="17" spans="1:23" ht="42.75">
      <c r="A17" s="166" t="s">
        <v>112</v>
      </c>
      <c r="B17" s="30" t="s">
        <v>233</v>
      </c>
      <c r="C17" s="39" t="s">
        <v>113</v>
      </c>
      <c r="D17" s="32">
        <f>AVERAGE(H17,L17,P17,T17)</f>
        <v>6</v>
      </c>
      <c r="E17" s="33">
        <f t="shared" si="0"/>
        <v>322881474</v>
      </c>
      <c r="F17" s="33">
        <f>AVERAGE(J17,N17,R17,V17)</f>
        <v>4.75</v>
      </c>
      <c r="G17" s="33">
        <f t="shared" si="1"/>
        <v>233828788</v>
      </c>
      <c r="H17" s="39">
        <v>6</v>
      </c>
      <c r="I17" s="40"/>
      <c r="J17" s="33">
        <v>6</v>
      </c>
      <c r="K17" s="35">
        <v>0</v>
      </c>
      <c r="L17" s="33">
        <v>6</v>
      </c>
      <c r="M17" s="33">
        <v>30312663</v>
      </c>
      <c r="N17" s="33">
        <v>6</v>
      </c>
      <c r="O17" s="33">
        <v>30232451</v>
      </c>
      <c r="P17" s="33">
        <v>6</v>
      </c>
      <c r="Q17" s="33">
        <v>124988157</v>
      </c>
      <c r="R17" s="33">
        <v>6</v>
      </c>
      <c r="S17" s="33">
        <v>124988157</v>
      </c>
      <c r="T17" s="33">
        <v>6</v>
      </c>
      <c r="U17" s="33">
        <v>167580654</v>
      </c>
      <c r="V17" s="98">
        <v>1</v>
      </c>
      <c r="W17" s="165">
        <v>78608180</v>
      </c>
    </row>
    <row r="18" spans="1:23" ht="39.75" customHeight="1">
      <c r="A18" s="167" t="s">
        <v>238</v>
      </c>
      <c r="B18" s="41" t="s">
        <v>233</v>
      </c>
      <c r="C18" s="42" t="s">
        <v>175</v>
      </c>
      <c r="D18" s="33">
        <f>AVERAGE(H18,L18,P18,T18)</f>
        <v>100</v>
      </c>
      <c r="E18" s="33">
        <f t="shared" si="0"/>
        <v>127975653</v>
      </c>
      <c r="F18" s="33">
        <f>AVERAGE(J18,N18,R18,V18)</f>
        <v>95.0833625498008</v>
      </c>
      <c r="G18" s="33">
        <f t="shared" si="1"/>
        <v>123448066</v>
      </c>
      <c r="H18" s="43">
        <v>100</v>
      </c>
      <c r="I18" s="32">
        <v>57780457</v>
      </c>
      <c r="J18" s="33">
        <v>100</v>
      </c>
      <c r="K18" s="35">
        <v>57780457</v>
      </c>
      <c r="L18" s="33">
        <v>100</v>
      </c>
      <c r="M18" s="33">
        <v>19708496</v>
      </c>
      <c r="N18" s="33">
        <v>94</v>
      </c>
      <c r="O18" s="33">
        <v>18611213</v>
      </c>
      <c r="P18" s="33">
        <v>100</v>
      </c>
      <c r="Q18" s="33">
        <v>25386700</v>
      </c>
      <c r="R18" s="33">
        <v>100</v>
      </c>
      <c r="S18" s="33">
        <v>25386700</v>
      </c>
      <c r="T18" s="33">
        <v>100</v>
      </c>
      <c r="U18" s="33">
        <v>25100000</v>
      </c>
      <c r="V18" s="98">
        <v>86.33345019920318</v>
      </c>
      <c r="W18" s="165">
        <v>21669696</v>
      </c>
    </row>
    <row r="19" spans="1:23" ht="36.75" customHeight="1" thickBot="1">
      <c r="A19" s="44" t="s">
        <v>239</v>
      </c>
      <c r="B19" s="45"/>
      <c r="C19" s="46"/>
      <c r="D19" s="47"/>
      <c r="E19" s="128">
        <f>SUM(E20:E23)</f>
        <v>909431198</v>
      </c>
      <c r="F19" s="129"/>
      <c r="G19" s="128">
        <f>SUM(G20:G23)</f>
        <v>643475695</v>
      </c>
      <c r="H19" s="130"/>
      <c r="I19" s="128">
        <f>SUM(I20:I23)</f>
        <v>59431198</v>
      </c>
      <c r="J19" s="49"/>
      <c r="K19" s="49">
        <f>SUM(K20:K23)</f>
        <v>59141858</v>
      </c>
      <c r="L19" s="48"/>
      <c r="M19" s="49">
        <f>SUM(M20:M23)</f>
        <v>250000000</v>
      </c>
      <c r="N19" s="48"/>
      <c r="O19" s="49">
        <f>SUM(O20:O23)</f>
        <v>239775769</v>
      </c>
      <c r="P19" s="49"/>
      <c r="Q19" s="49">
        <f>SUM(Q20:Q23)</f>
        <v>250000000</v>
      </c>
      <c r="R19" s="49"/>
      <c r="S19" s="49">
        <f>SUM(S20:S23)</f>
        <v>248842236</v>
      </c>
      <c r="T19" s="48"/>
      <c r="U19" s="49">
        <f>SUM(U20:U23)</f>
        <v>350000000</v>
      </c>
      <c r="V19" s="29"/>
      <c r="W19" s="163">
        <f>SUM(W20:W23)</f>
        <v>95715832</v>
      </c>
    </row>
    <row r="20" spans="1:23" ht="42" customHeight="1" thickBot="1">
      <c r="A20" s="50" t="s">
        <v>114</v>
      </c>
      <c r="B20" s="42" t="s">
        <v>233</v>
      </c>
      <c r="C20" s="51" t="s">
        <v>234</v>
      </c>
      <c r="D20" s="32">
        <f>AVERAGE(H20,L20,P20,T20)</f>
        <v>35356</v>
      </c>
      <c r="E20" s="33">
        <f>+I20+M20+Q20+U20</f>
        <v>588025554</v>
      </c>
      <c r="F20" s="33">
        <f>AVERAGE(J20,N20,R20,V20)</f>
        <v>35356</v>
      </c>
      <c r="G20" s="33">
        <f>+K20+O20+S20+W20</f>
        <v>398282547</v>
      </c>
      <c r="H20" s="34">
        <v>35356</v>
      </c>
      <c r="I20" s="33">
        <v>55718197</v>
      </c>
      <c r="J20" s="33">
        <v>35356</v>
      </c>
      <c r="K20" s="33">
        <v>55428857</v>
      </c>
      <c r="L20" s="33">
        <v>35356</v>
      </c>
      <c r="M20" s="33">
        <v>169969532</v>
      </c>
      <c r="N20" s="33">
        <v>35356</v>
      </c>
      <c r="O20" s="33">
        <v>160294294</v>
      </c>
      <c r="P20" s="33">
        <v>35356</v>
      </c>
      <c r="Q20" s="33">
        <v>118259825</v>
      </c>
      <c r="R20" s="33">
        <v>35356</v>
      </c>
      <c r="S20" s="33">
        <v>118259825</v>
      </c>
      <c r="T20" s="33">
        <v>35356</v>
      </c>
      <c r="U20" s="33">
        <v>244078000</v>
      </c>
      <c r="V20" s="98">
        <v>35356</v>
      </c>
      <c r="W20" s="165">
        <v>64299571</v>
      </c>
    </row>
    <row r="21" spans="1:23" ht="29.25" thickBot="1">
      <c r="A21" s="52" t="s">
        <v>115</v>
      </c>
      <c r="B21" s="36" t="s">
        <v>231</v>
      </c>
      <c r="C21" s="53" t="s">
        <v>237</v>
      </c>
      <c r="D21" s="37">
        <f>+H21+L21+P21+T21</f>
        <v>25000</v>
      </c>
      <c r="E21" s="33">
        <f>+I21+M21+Q21+U21</f>
        <v>279918290</v>
      </c>
      <c r="F21" s="272">
        <f>+J21+N21+R21+V21</f>
        <v>43356</v>
      </c>
      <c r="G21" s="33">
        <f>+K21+O21+S21+W21</f>
        <v>204363439</v>
      </c>
      <c r="H21" s="34">
        <v>0</v>
      </c>
      <c r="I21" s="33">
        <v>0</v>
      </c>
      <c r="J21" s="33">
        <v>0</v>
      </c>
      <c r="K21" s="33">
        <v>0</v>
      </c>
      <c r="L21" s="33">
        <v>1000</v>
      </c>
      <c r="M21" s="33">
        <v>56000000</v>
      </c>
      <c r="N21" s="33">
        <v>1000</v>
      </c>
      <c r="O21" s="33">
        <v>55999104</v>
      </c>
      <c r="P21" s="33">
        <v>11000</v>
      </c>
      <c r="Q21" s="33">
        <v>123518290</v>
      </c>
      <c r="R21" s="33">
        <v>39356</v>
      </c>
      <c r="S21" s="33">
        <v>122360526</v>
      </c>
      <c r="T21" s="33">
        <v>13000</v>
      </c>
      <c r="U21" s="33">
        <v>100400000</v>
      </c>
      <c r="V21" s="273">
        <v>3000</v>
      </c>
      <c r="W21" s="165">
        <v>26003809</v>
      </c>
    </row>
    <row r="22" spans="1:23" ht="57">
      <c r="A22" s="54" t="s">
        <v>116</v>
      </c>
      <c r="B22" s="55" t="s">
        <v>240</v>
      </c>
      <c r="C22" s="168" t="s">
        <v>234</v>
      </c>
      <c r="D22" s="56">
        <v>49900</v>
      </c>
      <c r="E22" s="33">
        <f>+I22+M22+Q22+U22</f>
        <v>15600000</v>
      </c>
      <c r="F22" s="33">
        <v>49900</v>
      </c>
      <c r="G22" s="33">
        <f>+K22+O22+S22+W22</f>
        <v>15530873</v>
      </c>
      <c r="H22" s="34">
        <v>10000</v>
      </c>
      <c r="I22" s="33">
        <v>0</v>
      </c>
      <c r="J22" s="33">
        <v>10000</v>
      </c>
      <c r="K22" s="33">
        <v>0</v>
      </c>
      <c r="L22" s="33">
        <v>49000</v>
      </c>
      <c r="M22" s="33">
        <v>15600000</v>
      </c>
      <c r="N22" s="33">
        <v>49000</v>
      </c>
      <c r="O22" s="33">
        <v>15530873</v>
      </c>
      <c r="P22" s="33">
        <v>49000</v>
      </c>
      <c r="Q22" s="33">
        <v>0</v>
      </c>
      <c r="R22" s="33">
        <v>49000</v>
      </c>
      <c r="S22" s="33"/>
      <c r="T22" s="33">
        <v>49000</v>
      </c>
      <c r="U22" s="33">
        <v>0</v>
      </c>
      <c r="V22" s="98">
        <v>18364</v>
      </c>
      <c r="W22" s="165">
        <v>0</v>
      </c>
    </row>
    <row r="23" spans="1:23" ht="28.5">
      <c r="A23" s="166" t="s">
        <v>238</v>
      </c>
      <c r="B23" s="41" t="s">
        <v>233</v>
      </c>
      <c r="C23" s="42" t="s">
        <v>175</v>
      </c>
      <c r="D23" s="33">
        <f>AVERAGE(H23,L23,P23,T23)</f>
        <v>100</v>
      </c>
      <c r="E23" s="33">
        <f>+I23+M23+Q23+U23</f>
        <v>25887354</v>
      </c>
      <c r="F23" s="33">
        <f>AVERAGE(J23,N23,R23,V23)</f>
        <v>98</v>
      </c>
      <c r="G23" s="33">
        <f>+K23+O23+S23+W23</f>
        <v>25298836</v>
      </c>
      <c r="H23" s="57">
        <v>100</v>
      </c>
      <c r="I23" s="33">
        <v>3713001</v>
      </c>
      <c r="J23" s="33">
        <v>100</v>
      </c>
      <c r="K23" s="33">
        <v>3713001</v>
      </c>
      <c r="L23" s="33">
        <v>100</v>
      </c>
      <c r="M23" s="33">
        <v>8430468</v>
      </c>
      <c r="N23" s="33">
        <v>94</v>
      </c>
      <c r="O23" s="33">
        <v>7951498</v>
      </c>
      <c r="P23" s="33">
        <v>100</v>
      </c>
      <c r="Q23" s="33">
        <v>8221885</v>
      </c>
      <c r="R23" s="33">
        <v>100</v>
      </c>
      <c r="S23" s="33">
        <v>8221885</v>
      </c>
      <c r="T23" s="33">
        <v>100</v>
      </c>
      <c r="U23" s="33">
        <v>5522000</v>
      </c>
      <c r="V23" s="98">
        <v>98</v>
      </c>
      <c r="W23" s="165">
        <v>5412452</v>
      </c>
    </row>
    <row r="24" spans="1:23" ht="28.5">
      <c r="A24" s="68" t="s">
        <v>241</v>
      </c>
      <c r="B24" s="59"/>
      <c r="C24" s="60"/>
      <c r="D24" s="129"/>
      <c r="E24" s="128">
        <f>SUM(E25:E31)</f>
        <v>503259997</v>
      </c>
      <c r="F24" s="129"/>
      <c r="G24" s="128">
        <f>SUM(G25:G31)</f>
        <v>309790061</v>
      </c>
      <c r="H24" s="129"/>
      <c r="I24" s="128">
        <f>SUM(I25:I31)</f>
        <v>28259997</v>
      </c>
      <c r="J24" s="49"/>
      <c r="K24" s="49">
        <f>SUM(K25:K31)</f>
        <v>28259997</v>
      </c>
      <c r="L24" s="48"/>
      <c r="M24" s="49">
        <f>SUM(M25:M30)</f>
        <v>75000000</v>
      </c>
      <c r="N24" s="48"/>
      <c r="O24" s="49">
        <f>SUM(O25:O30)</f>
        <v>74615651</v>
      </c>
      <c r="P24" s="49"/>
      <c r="Q24" s="49">
        <f>SUM(Q25:Q31)</f>
        <v>175000000</v>
      </c>
      <c r="R24" s="49"/>
      <c r="S24" s="49">
        <f>SUM(S25:S31)</f>
        <v>174997547</v>
      </c>
      <c r="T24" s="48"/>
      <c r="U24" s="49">
        <f>SUM(U25:U31)</f>
        <v>225000000</v>
      </c>
      <c r="V24" s="29"/>
      <c r="W24" s="163">
        <f>SUM(W25:W31)</f>
        <v>31916866</v>
      </c>
    </row>
    <row r="25" spans="1:23" ht="57">
      <c r="A25" s="164" t="s">
        <v>78</v>
      </c>
      <c r="B25" s="61" t="s">
        <v>231</v>
      </c>
      <c r="C25" s="31" t="s">
        <v>242</v>
      </c>
      <c r="D25" s="32">
        <f aca="true" t="shared" si="2" ref="D25:G31">+H25+L25+P25+T25</f>
        <v>7</v>
      </c>
      <c r="E25" s="33">
        <f t="shared" si="2"/>
        <v>25939371</v>
      </c>
      <c r="F25" s="33">
        <f t="shared" si="2"/>
        <v>7</v>
      </c>
      <c r="G25" s="33">
        <f t="shared" si="2"/>
        <v>25939371</v>
      </c>
      <c r="H25" s="31">
        <v>1</v>
      </c>
      <c r="I25" s="32">
        <v>25939371</v>
      </c>
      <c r="J25" s="33">
        <v>1</v>
      </c>
      <c r="K25" s="35">
        <v>25939371</v>
      </c>
      <c r="L25" s="33">
        <v>2</v>
      </c>
      <c r="M25" s="33">
        <v>0</v>
      </c>
      <c r="N25" s="33">
        <v>2</v>
      </c>
      <c r="O25" s="33">
        <v>0</v>
      </c>
      <c r="P25" s="33">
        <v>2</v>
      </c>
      <c r="Q25" s="33">
        <v>0</v>
      </c>
      <c r="R25" s="33">
        <v>2</v>
      </c>
      <c r="S25" s="33">
        <v>0</v>
      </c>
      <c r="T25" s="33">
        <v>2</v>
      </c>
      <c r="U25" s="33">
        <v>0</v>
      </c>
      <c r="V25" s="98">
        <v>2</v>
      </c>
      <c r="W25" s="165">
        <v>0</v>
      </c>
    </row>
    <row r="26" spans="1:23" ht="28.5">
      <c r="A26" s="166" t="s">
        <v>117</v>
      </c>
      <c r="B26" s="61" t="s">
        <v>231</v>
      </c>
      <c r="C26" s="31" t="s">
        <v>243</v>
      </c>
      <c r="D26" s="32">
        <f t="shared" si="2"/>
        <v>7</v>
      </c>
      <c r="E26" s="33">
        <f t="shared" si="2"/>
        <v>0</v>
      </c>
      <c r="F26" s="33">
        <f t="shared" si="2"/>
        <v>7</v>
      </c>
      <c r="G26" s="33">
        <f t="shared" si="2"/>
        <v>0</v>
      </c>
      <c r="H26" s="31">
        <v>1</v>
      </c>
      <c r="I26" s="32">
        <v>0</v>
      </c>
      <c r="J26" s="33">
        <v>1</v>
      </c>
      <c r="K26" s="35">
        <v>0</v>
      </c>
      <c r="L26" s="33">
        <v>2</v>
      </c>
      <c r="M26" s="33">
        <v>0</v>
      </c>
      <c r="N26" s="33">
        <v>2</v>
      </c>
      <c r="O26" s="33">
        <v>0</v>
      </c>
      <c r="P26" s="33">
        <v>2</v>
      </c>
      <c r="Q26" s="33">
        <v>0</v>
      </c>
      <c r="R26" s="33">
        <v>2</v>
      </c>
      <c r="S26" s="33">
        <v>0</v>
      </c>
      <c r="T26" s="33">
        <v>2</v>
      </c>
      <c r="U26" s="33">
        <v>0</v>
      </c>
      <c r="V26" s="98">
        <v>2</v>
      </c>
      <c r="W26" s="165">
        <v>0</v>
      </c>
    </row>
    <row r="27" spans="1:23" ht="42.75">
      <c r="A27" s="166" t="s">
        <v>118</v>
      </c>
      <c r="B27" s="61" t="s">
        <v>231</v>
      </c>
      <c r="C27" s="31" t="s">
        <v>244</v>
      </c>
      <c r="D27" s="32">
        <f t="shared" si="2"/>
        <v>7</v>
      </c>
      <c r="E27" s="33">
        <f t="shared" si="2"/>
        <v>42168000</v>
      </c>
      <c r="F27" s="33">
        <f t="shared" si="2"/>
        <v>6</v>
      </c>
      <c r="G27" s="33">
        <f t="shared" si="2"/>
        <v>26505600</v>
      </c>
      <c r="H27" s="31">
        <v>1</v>
      </c>
      <c r="I27" s="32">
        <v>0</v>
      </c>
      <c r="J27" s="33">
        <v>1</v>
      </c>
      <c r="K27" s="35">
        <v>0</v>
      </c>
      <c r="L27" s="33">
        <v>2</v>
      </c>
      <c r="M27" s="33">
        <v>0</v>
      </c>
      <c r="N27" s="33">
        <v>2</v>
      </c>
      <c r="O27" s="33">
        <v>0</v>
      </c>
      <c r="P27" s="33">
        <v>2</v>
      </c>
      <c r="Q27" s="33">
        <v>16264800</v>
      </c>
      <c r="R27" s="33">
        <v>3</v>
      </c>
      <c r="S27" s="33">
        <v>16264800</v>
      </c>
      <c r="T27" s="33">
        <v>2</v>
      </c>
      <c r="U27" s="33">
        <v>25903200</v>
      </c>
      <c r="V27" s="98">
        <v>0</v>
      </c>
      <c r="W27" s="165">
        <v>10240800</v>
      </c>
    </row>
    <row r="28" spans="1:23" ht="42.75">
      <c r="A28" s="166" t="s">
        <v>119</v>
      </c>
      <c r="B28" s="61" t="s">
        <v>231</v>
      </c>
      <c r="C28" s="31" t="s">
        <v>245</v>
      </c>
      <c r="D28" s="32">
        <f t="shared" si="2"/>
        <v>6</v>
      </c>
      <c r="E28" s="33">
        <f t="shared" si="2"/>
        <v>285793292</v>
      </c>
      <c r="F28" s="33">
        <f t="shared" si="2"/>
        <v>6</v>
      </c>
      <c r="G28" s="33">
        <f t="shared" si="2"/>
        <v>117960604</v>
      </c>
      <c r="H28" s="31">
        <v>0</v>
      </c>
      <c r="I28" s="32">
        <v>0</v>
      </c>
      <c r="J28" s="33">
        <v>0</v>
      </c>
      <c r="K28" s="35">
        <v>0</v>
      </c>
      <c r="L28" s="33">
        <v>2</v>
      </c>
      <c r="M28" s="33">
        <v>34000000</v>
      </c>
      <c r="N28" s="33">
        <v>2</v>
      </c>
      <c r="O28" s="33">
        <v>33832583</v>
      </c>
      <c r="P28" s="33">
        <v>2</v>
      </c>
      <c r="Q28" s="33">
        <v>75744277</v>
      </c>
      <c r="R28" s="33">
        <v>2</v>
      </c>
      <c r="S28" s="33">
        <v>75741824</v>
      </c>
      <c r="T28" s="33">
        <v>2</v>
      </c>
      <c r="U28" s="33">
        <v>176049015</v>
      </c>
      <c r="V28" s="98">
        <v>2</v>
      </c>
      <c r="W28" s="165">
        <v>8386197</v>
      </c>
    </row>
    <row r="29" spans="1:23" ht="28.5">
      <c r="A29" s="166" t="s">
        <v>120</v>
      </c>
      <c r="B29" s="61" t="s">
        <v>231</v>
      </c>
      <c r="C29" s="31" t="s">
        <v>245</v>
      </c>
      <c r="D29" s="32">
        <f t="shared" si="2"/>
        <v>6</v>
      </c>
      <c r="E29" s="33">
        <f t="shared" si="2"/>
        <v>89256000</v>
      </c>
      <c r="F29" s="33">
        <f t="shared" si="2"/>
        <v>4</v>
      </c>
      <c r="G29" s="33">
        <f t="shared" si="2"/>
        <v>80062058</v>
      </c>
      <c r="H29" s="31">
        <v>0</v>
      </c>
      <c r="I29" s="32">
        <v>0</v>
      </c>
      <c r="J29" s="33">
        <v>0</v>
      </c>
      <c r="K29" s="35">
        <v>0</v>
      </c>
      <c r="L29" s="33">
        <v>2</v>
      </c>
      <c r="M29" s="33">
        <v>25000000</v>
      </c>
      <c r="N29" s="33">
        <v>2</v>
      </c>
      <c r="O29" s="33">
        <v>24842058</v>
      </c>
      <c r="P29" s="33">
        <v>2</v>
      </c>
      <c r="Q29" s="33">
        <v>55220000</v>
      </c>
      <c r="R29" s="33">
        <v>2</v>
      </c>
      <c r="S29" s="33">
        <v>55220000</v>
      </c>
      <c r="T29" s="33">
        <v>2</v>
      </c>
      <c r="U29" s="33">
        <v>9036000</v>
      </c>
      <c r="V29" s="98">
        <v>0</v>
      </c>
      <c r="W29" s="165">
        <v>0</v>
      </c>
    </row>
    <row r="30" spans="1:23" ht="42.75">
      <c r="A30" s="166" t="s">
        <v>121</v>
      </c>
      <c r="B30" s="61" t="s">
        <v>231</v>
      </c>
      <c r="C30" s="31" t="s">
        <v>246</v>
      </c>
      <c r="D30" s="32">
        <f>+H30+L30+P30+T30</f>
        <v>14</v>
      </c>
      <c r="E30" s="33">
        <f t="shared" si="2"/>
        <v>41878712</v>
      </c>
      <c r="F30" s="33">
        <f t="shared" si="2"/>
        <v>11</v>
      </c>
      <c r="G30" s="33">
        <f t="shared" si="2"/>
        <v>41135386</v>
      </c>
      <c r="H30" s="31">
        <v>0</v>
      </c>
      <c r="I30" s="32">
        <v>0</v>
      </c>
      <c r="J30" s="33">
        <v>0</v>
      </c>
      <c r="K30" s="35">
        <v>0</v>
      </c>
      <c r="L30" s="33">
        <v>3</v>
      </c>
      <c r="M30" s="33">
        <v>16000000</v>
      </c>
      <c r="N30" s="33">
        <v>3</v>
      </c>
      <c r="O30" s="33">
        <v>15941010</v>
      </c>
      <c r="P30" s="33">
        <v>5</v>
      </c>
      <c r="Q30" s="33">
        <v>14160416</v>
      </c>
      <c r="R30" s="33">
        <v>5</v>
      </c>
      <c r="S30" s="33">
        <v>14160416</v>
      </c>
      <c r="T30" s="33">
        <v>6</v>
      </c>
      <c r="U30" s="33">
        <v>11718296</v>
      </c>
      <c r="V30" s="98">
        <v>3</v>
      </c>
      <c r="W30" s="165">
        <v>11033960</v>
      </c>
    </row>
    <row r="31" spans="1:23" ht="28.5">
      <c r="A31" s="166" t="s">
        <v>238</v>
      </c>
      <c r="B31" s="41" t="s">
        <v>233</v>
      </c>
      <c r="C31" s="42" t="s">
        <v>175</v>
      </c>
      <c r="D31" s="33">
        <f>AVERAGE(H31,L31,P31,T31)</f>
        <v>75</v>
      </c>
      <c r="E31" s="33">
        <f>+I31+M31+Q31+U31</f>
        <v>18224622</v>
      </c>
      <c r="F31" s="33">
        <f>AVERAGE(J31,N31,R31,V31)</f>
        <v>74.5</v>
      </c>
      <c r="G31" s="33">
        <f t="shared" si="2"/>
        <v>18187042</v>
      </c>
      <c r="H31" s="62">
        <v>100</v>
      </c>
      <c r="I31" s="32">
        <v>2320626</v>
      </c>
      <c r="J31" s="33">
        <v>100</v>
      </c>
      <c r="K31" s="35">
        <v>2320626</v>
      </c>
      <c r="L31" s="33">
        <v>0</v>
      </c>
      <c r="M31" s="33">
        <v>0</v>
      </c>
      <c r="N31" s="33">
        <v>0</v>
      </c>
      <c r="O31" s="33">
        <v>0</v>
      </c>
      <c r="P31" s="33">
        <v>100</v>
      </c>
      <c r="Q31" s="33">
        <v>13610507</v>
      </c>
      <c r="R31" s="33">
        <v>100</v>
      </c>
      <c r="S31" s="33">
        <v>13610507</v>
      </c>
      <c r="T31" s="33">
        <v>100</v>
      </c>
      <c r="U31" s="33">
        <v>2293489</v>
      </c>
      <c r="V31" s="98">
        <v>98</v>
      </c>
      <c r="W31" s="165">
        <v>2255909</v>
      </c>
    </row>
    <row r="32" spans="1:23" ht="30.75" thickBot="1">
      <c r="A32" s="63" t="s">
        <v>247</v>
      </c>
      <c r="B32" s="64"/>
      <c r="C32" s="124"/>
      <c r="D32" s="125"/>
      <c r="E32" s="126">
        <f>+E33+E37+E46+E57</f>
        <v>33521756479</v>
      </c>
      <c r="F32" s="125"/>
      <c r="G32" s="126">
        <f>+G33+G37+G46+G57</f>
        <v>28370767651</v>
      </c>
      <c r="H32" s="127">
        <v>0</v>
      </c>
      <c r="I32" s="126">
        <v>0</v>
      </c>
      <c r="J32" s="66"/>
      <c r="K32" s="66"/>
      <c r="L32" s="65">
        <v>0</v>
      </c>
      <c r="M32" s="66">
        <v>0</v>
      </c>
      <c r="N32" s="65">
        <v>0</v>
      </c>
      <c r="O32" s="66">
        <v>0</v>
      </c>
      <c r="P32" s="66">
        <v>0</v>
      </c>
      <c r="Q32" s="66">
        <v>0</v>
      </c>
      <c r="R32" s="66">
        <v>0</v>
      </c>
      <c r="S32" s="66">
        <v>0</v>
      </c>
      <c r="T32" s="65">
        <v>0</v>
      </c>
      <c r="U32" s="66">
        <v>0</v>
      </c>
      <c r="V32" s="67"/>
      <c r="W32" s="169"/>
    </row>
    <row r="33" spans="1:23" ht="28.5">
      <c r="A33" s="68" t="s">
        <v>248</v>
      </c>
      <c r="B33" s="58"/>
      <c r="C33" s="60"/>
      <c r="D33" s="131"/>
      <c r="E33" s="128">
        <f>SUM(E34:E36)</f>
        <v>10223903037</v>
      </c>
      <c r="F33" s="129"/>
      <c r="G33" s="128">
        <f>SUM(G34:G36)</f>
        <v>9391740255</v>
      </c>
      <c r="H33" s="131">
        <v>0</v>
      </c>
      <c r="I33" s="128">
        <f>SUM(I34:I36)</f>
        <v>1939300932</v>
      </c>
      <c r="J33" s="49"/>
      <c r="K33" s="49">
        <f>SUM(K34:K36)</f>
        <v>1908110999</v>
      </c>
      <c r="L33" s="48">
        <v>0</v>
      </c>
      <c r="M33" s="49">
        <f>+M34+M35+M36</f>
        <v>1968364062</v>
      </c>
      <c r="N33" s="48">
        <v>0</v>
      </c>
      <c r="O33" s="49">
        <f>+O34+O35+O36</f>
        <v>1867301539</v>
      </c>
      <c r="P33" s="49">
        <v>0</v>
      </c>
      <c r="Q33" s="49">
        <f>SUM(Q34:Q36)</f>
        <v>3602366664</v>
      </c>
      <c r="R33" s="49">
        <v>0</v>
      </c>
      <c r="S33" s="49">
        <f>SUM(S34:S36)</f>
        <v>3481467297</v>
      </c>
      <c r="T33" s="48">
        <v>0</v>
      </c>
      <c r="U33" s="49">
        <f>SUM(U34:U36)</f>
        <v>2713871379</v>
      </c>
      <c r="V33" s="29"/>
      <c r="W33" s="163">
        <f>SUM(W34:W36)</f>
        <v>2134860420</v>
      </c>
    </row>
    <row r="34" spans="1:23" ht="99.75">
      <c r="A34" s="164" t="s">
        <v>122</v>
      </c>
      <c r="B34" s="42" t="s">
        <v>231</v>
      </c>
      <c r="C34" s="31" t="s">
        <v>125</v>
      </c>
      <c r="D34" s="33">
        <f>+H34+L34+P34+T34</f>
        <v>3</v>
      </c>
      <c r="E34" s="33">
        <f>+I34+M34+Q34+U34</f>
        <v>1192186268</v>
      </c>
      <c r="F34" s="33">
        <f>+J34+N34+R34+V34</f>
        <v>2</v>
      </c>
      <c r="G34" s="33">
        <f>+K34+O34+S34+W34</f>
        <v>959360758</v>
      </c>
      <c r="H34" s="31">
        <v>0</v>
      </c>
      <c r="I34" s="32">
        <v>0</v>
      </c>
      <c r="J34" s="33">
        <v>0</v>
      </c>
      <c r="K34" s="35">
        <v>0</v>
      </c>
      <c r="L34" s="33">
        <v>1</v>
      </c>
      <c r="M34" s="33">
        <v>700000000</v>
      </c>
      <c r="N34" s="33">
        <v>1</v>
      </c>
      <c r="O34" s="33">
        <v>642560000</v>
      </c>
      <c r="P34" s="33">
        <v>1</v>
      </c>
      <c r="Q34" s="33">
        <v>437186268</v>
      </c>
      <c r="R34" s="33">
        <v>1</v>
      </c>
      <c r="S34" s="33">
        <v>316800758</v>
      </c>
      <c r="T34" s="33">
        <v>1</v>
      </c>
      <c r="U34" s="33">
        <v>55000000</v>
      </c>
      <c r="V34" s="98">
        <v>0</v>
      </c>
      <c r="W34" s="165">
        <v>0</v>
      </c>
    </row>
    <row r="35" spans="1:23" ht="28.5">
      <c r="A35" s="164" t="s">
        <v>123</v>
      </c>
      <c r="B35" s="42" t="s">
        <v>233</v>
      </c>
      <c r="C35" s="31" t="s">
        <v>249</v>
      </c>
      <c r="D35" s="32">
        <f>AVERAGE(H35,L35,P35,T35)</f>
        <v>6</v>
      </c>
      <c r="E35" s="33">
        <f>+I35+M35+Q35+U35</f>
        <v>9031716769</v>
      </c>
      <c r="F35" s="33">
        <f>AVERAGE(J35,N35,R35,V35)</f>
        <v>6</v>
      </c>
      <c r="G35" s="33">
        <f>+K35+O35+S35+W35</f>
        <v>8432379497</v>
      </c>
      <c r="H35" s="31">
        <v>6</v>
      </c>
      <c r="I35" s="32">
        <v>1939300932</v>
      </c>
      <c r="J35" s="33">
        <v>6</v>
      </c>
      <c r="K35" s="35">
        <v>1908110999</v>
      </c>
      <c r="L35" s="33">
        <v>6</v>
      </c>
      <c r="M35" s="33">
        <v>1268364062</v>
      </c>
      <c r="N35" s="33">
        <v>6</v>
      </c>
      <c r="O35" s="33">
        <v>1224741539</v>
      </c>
      <c r="P35" s="33">
        <v>6</v>
      </c>
      <c r="Q35" s="33">
        <v>3165180396</v>
      </c>
      <c r="R35" s="33">
        <v>6</v>
      </c>
      <c r="S35" s="33">
        <v>3164666539</v>
      </c>
      <c r="T35" s="33">
        <v>6</v>
      </c>
      <c r="U35" s="33">
        <v>2658871379</v>
      </c>
      <c r="V35" s="98">
        <v>6</v>
      </c>
      <c r="W35" s="165">
        <v>2134860420</v>
      </c>
    </row>
    <row r="36" spans="1:23" ht="28.5">
      <c r="A36" s="166" t="s">
        <v>124</v>
      </c>
      <c r="B36" s="42" t="s">
        <v>233</v>
      </c>
      <c r="C36" s="31" t="s">
        <v>126</v>
      </c>
      <c r="D36" s="32">
        <f>AVERAGE(H36,L36,P36,T36)</f>
        <v>0.75</v>
      </c>
      <c r="E36" s="33">
        <f>+I36+M36+Q36+U36</f>
        <v>0</v>
      </c>
      <c r="F36" s="33">
        <f>AVERAGE(J36,N36,R36,V36)</f>
        <v>0.75</v>
      </c>
      <c r="G36" s="33">
        <f>+K36+O36+S36+W36</f>
        <v>0</v>
      </c>
      <c r="H36" s="31">
        <v>0</v>
      </c>
      <c r="I36" s="32">
        <v>0</v>
      </c>
      <c r="J36" s="33">
        <v>0</v>
      </c>
      <c r="K36" s="35">
        <v>0</v>
      </c>
      <c r="L36" s="33">
        <v>1</v>
      </c>
      <c r="M36" s="33">
        <v>0</v>
      </c>
      <c r="N36" s="33">
        <v>1</v>
      </c>
      <c r="O36" s="33">
        <v>0</v>
      </c>
      <c r="P36" s="33">
        <v>1</v>
      </c>
      <c r="Q36" s="33">
        <v>0</v>
      </c>
      <c r="R36" s="33">
        <v>1</v>
      </c>
      <c r="S36" s="33">
        <v>0</v>
      </c>
      <c r="T36" s="33">
        <v>1</v>
      </c>
      <c r="U36" s="33">
        <v>0</v>
      </c>
      <c r="V36" s="98">
        <v>1</v>
      </c>
      <c r="W36" s="165">
        <v>0</v>
      </c>
    </row>
    <row r="37" spans="1:23" ht="28.5">
      <c r="A37" s="84" t="s">
        <v>250</v>
      </c>
      <c r="B37" s="69"/>
      <c r="C37" s="70"/>
      <c r="D37" s="132"/>
      <c r="E37" s="133">
        <f>SUM(E38:E45)</f>
        <v>8399851355</v>
      </c>
      <c r="F37" s="129"/>
      <c r="G37" s="133">
        <f>SUM(G38:G45)</f>
        <v>6789423056</v>
      </c>
      <c r="H37" s="134"/>
      <c r="I37" s="71">
        <f>SUM(I38:I45)</f>
        <v>2329231325</v>
      </c>
      <c r="J37" s="71"/>
      <c r="K37" s="71">
        <f aca="true" t="shared" si="3" ref="K37:W37">SUM(K38:K45)</f>
        <v>2325039050</v>
      </c>
      <c r="L37" s="71"/>
      <c r="M37" s="71">
        <f t="shared" si="3"/>
        <v>2611379576</v>
      </c>
      <c r="N37" s="71"/>
      <c r="O37" s="71">
        <f t="shared" si="3"/>
        <v>2545829271</v>
      </c>
      <c r="P37" s="71"/>
      <c r="Q37" s="71">
        <f t="shared" si="3"/>
        <v>1356227731</v>
      </c>
      <c r="R37" s="71"/>
      <c r="S37" s="71">
        <f t="shared" si="3"/>
        <v>1275271051</v>
      </c>
      <c r="T37" s="71"/>
      <c r="U37" s="71">
        <f t="shared" si="3"/>
        <v>2103012723</v>
      </c>
      <c r="V37" s="71">
        <f t="shared" si="3"/>
        <v>0</v>
      </c>
      <c r="W37" s="170">
        <f t="shared" si="3"/>
        <v>643283684</v>
      </c>
    </row>
    <row r="38" spans="1:23" ht="28.5">
      <c r="A38" s="164" t="s">
        <v>74</v>
      </c>
      <c r="B38" s="61" t="s">
        <v>231</v>
      </c>
      <c r="C38" s="31" t="s">
        <v>232</v>
      </c>
      <c r="D38" s="32">
        <f aca="true" t="shared" si="4" ref="D38:G42">+H38+L38+P38+T38</f>
        <v>392</v>
      </c>
      <c r="E38" s="33">
        <f t="shared" si="4"/>
        <v>1869342203</v>
      </c>
      <c r="F38" s="33">
        <f t="shared" si="4"/>
        <v>285</v>
      </c>
      <c r="G38" s="33">
        <f t="shared" si="4"/>
        <v>1626919898</v>
      </c>
      <c r="H38" s="31">
        <v>102</v>
      </c>
      <c r="I38" s="33">
        <v>496095621</v>
      </c>
      <c r="J38" s="33">
        <v>45</v>
      </c>
      <c r="K38" s="33">
        <v>493999486</v>
      </c>
      <c r="L38" s="33">
        <v>130</v>
      </c>
      <c r="M38" s="33">
        <v>568343493</v>
      </c>
      <c r="N38" s="33">
        <v>160</v>
      </c>
      <c r="O38" s="33">
        <v>552340026</v>
      </c>
      <c r="P38" s="33">
        <v>80</v>
      </c>
      <c r="Q38" s="33">
        <v>364086215</v>
      </c>
      <c r="R38" s="33">
        <v>80</v>
      </c>
      <c r="S38" s="33">
        <v>364085053</v>
      </c>
      <c r="T38" s="33">
        <v>80</v>
      </c>
      <c r="U38" s="33">
        <v>440816874</v>
      </c>
      <c r="V38" s="98">
        <v>0</v>
      </c>
      <c r="W38" s="165">
        <v>216495333</v>
      </c>
    </row>
    <row r="39" spans="1:23" ht="28.5">
      <c r="A39" s="164" t="s">
        <v>75</v>
      </c>
      <c r="B39" s="61" t="s">
        <v>231</v>
      </c>
      <c r="C39" s="31" t="s">
        <v>232</v>
      </c>
      <c r="D39" s="32">
        <f>+H39+L39+P39+T39</f>
        <v>970</v>
      </c>
      <c r="E39" s="33">
        <f t="shared" si="4"/>
        <v>766481007</v>
      </c>
      <c r="F39" s="33">
        <f t="shared" si="4"/>
        <v>372</v>
      </c>
      <c r="G39" s="33">
        <f t="shared" si="4"/>
        <v>481597066</v>
      </c>
      <c r="H39" s="31">
        <v>168</v>
      </c>
      <c r="I39" s="33">
        <v>90692118</v>
      </c>
      <c r="J39" s="33">
        <v>0</v>
      </c>
      <c r="K39" s="33">
        <v>90692118</v>
      </c>
      <c r="L39" s="33">
        <v>255</v>
      </c>
      <c r="M39" s="33">
        <v>202288278</v>
      </c>
      <c r="N39" s="33">
        <v>147</v>
      </c>
      <c r="O39" s="33">
        <v>165542571</v>
      </c>
      <c r="P39" s="38">
        <v>267</v>
      </c>
      <c r="Q39" s="33">
        <v>263564823</v>
      </c>
      <c r="R39" s="33">
        <v>225</v>
      </c>
      <c r="S39" s="33">
        <v>225362377</v>
      </c>
      <c r="T39" s="33">
        <v>280</v>
      </c>
      <c r="U39" s="33">
        <v>209935788</v>
      </c>
      <c r="V39" s="98">
        <v>0</v>
      </c>
      <c r="W39" s="165">
        <v>0</v>
      </c>
    </row>
    <row r="40" spans="1:23" ht="28.5">
      <c r="A40" s="171" t="s">
        <v>127</v>
      </c>
      <c r="B40" s="61" t="s">
        <v>231</v>
      </c>
      <c r="C40" s="31" t="s">
        <v>232</v>
      </c>
      <c r="D40" s="32">
        <f>+H40+L40+P40+T40</f>
        <v>2981</v>
      </c>
      <c r="E40" s="33">
        <f t="shared" si="4"/>
        <v>1743904915</v>
      </c>
      <c r="F40" s="33">
        <f t="shared" si="4"/>
        <v>8302</v>
      </c>
      <c r="G40" s="33">
        <f t="shared" si="4"/>
        <v>1680885809</v>
      </c>
      <c r="H40" s="31">
        <v>581</v>
      </c>
      <c r="I40" s="33">
        <v>451796409</v>
      </c>
      <c r="J40" s="33">
        <v>276</v>
      </c>
      <c r="K40" s="33">
        <v>449700269</v>
      </c>
      <c r="L40" s="33">
        <v>800</v>
      </c>
      <c r="M40" s="33">
        <v>1036392490</v>
      </c>
      <c r="N40" s="33">
        <v>1681</v>
      </c>
      <c r="O40" s="33">
        <v>1033526651</v>
      </c>
      <c r="P40" s="33">
        <v>800</v>
      </c>
      <c r="Q40" s="33">
        <v>197658889</v>
      </c>
      <c r="R40" s="33">
        <v>6345</v>
      </c>
      <c r="S40" s="33">
        <v>197658889</v>
      </c>
      <c r="T40" s="33">
        <v>800</v>
      </c>
      <c r="U40" s="33">
        <v>58057127</v>
      </c>
      <c r="V40" s="98">
        <v>0</v>
      </c>
      <c r="W40" s="165">
        <v>0</v>
      </c>
    </row>
    <row r="41" spans="1:23" ht="28.5">
      <c r="A41" s="171" t="s">
        <v>128</v>
      </c>
      <c r="B41" s="61" t="s">
        <v>231</v>
      </c>
      <c r="C41" s="31" t="s">
        <v>232</v>
      </c>
      <c r="D41" s="32">
        <f>+H41+L41+P41+T41</f>
        <v>3438</v>
      </c>
      <c r="E41" s="33">
        <f t="shared" si="4"/>
        <v>1816136600</v>
      </c>
      <c r="F41" s="33">
        <f t="shared" si="4"/>
        <v>2100</v>
      </c>
      <c r="G41" s="33">
        <f t="shared" si="4"/>
        <v>912585430</v>
      </c>
      <c r="H41" s="31">
        <v>800</v>
      </c>
      <c r="I41" s="33">
        <v>205669742</v>
      </c>
      <c r="J41" s="33">
        <v>0</v>
      </c>
      <c r="K41" s="33">
        <v>205669742</v>
      </c>
      <c r="L41" s="33">
        <v>1038</v>
      </c>
      <c r="M41" s="33">
        <v>459830606</v>
      </c>
      <c r="N41" s="33">
        <v>1271</v>
      </c>
      <c r="O41" s="33">
        <v>459827605</v>
      </c>
      <c r="P41" s="33">
        <v>800</v>
      </c>
      <c r="Q41" s="33">
        <v>247088118</v>
      </c>
      <c r="R41" s="33">
        <v>829</v>
      </c>
      <c r="S41" s="33">
        <v>247088083</v>
      </c>
      <c r="T41" s="33">
        <v>800</v>
      </c>
      <c r="U41" s="33">
        <v>903548134</v>
      </c>
      <c r="V41" s="98">
        <v>0</v>
      </c>
      <c r="W41" s="165">
        <v>0</v>
      </c>
    </row>
    <row r="42" spans="1:23" ht="57">
      <c r="A42" s="166" t="s">
        <v>129</v>
      </c>
      <c r="B42" s="61" t="s">
        <v>231</v>
      </c>
      <c r="C42" s="31" t="s">
        <v>232</v>
      </c>
      <c r="D42" s="32">
        <f>+H42+L42+P42+T42</f>
        <v>2030</v>
      </c>
      <c r="E42" s="33">
        <f>+I42+M42+Q42+U42</f>
        <v>2048296747</v>
      </c>
      <c r="F42" s="33">
        <f t="shared" si="4"/>
        <v>1300</v>
      </c>
      <c r="G42" s="33">
        <f>+K42+O42+S42+W42</f>
        <v>1962884661</v>
      </c>
      <c r="H42" s="34">
        <v>1130</v>
      </c>
      <c r="I42" s="33">
        <v>1084977435</v>
      </c>
      <c r="J42" s="33">
        <v>600</v>
      </c>
      <c r="K42" s="33">
        <v>1084977435</v>
      </c>
      <c r="L42" s="33">
        <v>300</v>
      </c>
      <c r="M42" s="33">
        <v>230500826</v>
      </c>
      <c r="N42" s="33">
        <v>370</v>
      </c>
      <c r="O42" s="33">
        <v>230122226</v>
      </c>
      <c r="P42" s="33">
        <v>300</v>
      </c>
      <c r="Q42" s="33">
        <v>263749686</v>
      </c>
      <c r="R42" s="33">
        <v>330</v>
      </c>
      <c r="S42" s="33">
        <v>220996649</v>
      </c>
      <c r="T42" s="33">
        <v>300</v>
      </c>
      <c r="U42" s="33">
        <v>469068800</v>
      </c>
      <c r="V42" s="98">
        <v>0</v>
      </c>
      <c r="W42" s="165">
        <v>426788351</v>
      </c>
    </row>
    <row r="43" spans="1:23" ht="85.5">
      <c r="A43" s="166" t="s">
        <v>130</v>
      </c>
      <c r="B43" s="61" t="s">
        <v>233</v>
      </c>
      <c r="C43" s="31" t="s">
        <v>251</v>
      </c>
      <c r="D43" s="32">
        <f>AVERAGE(H43,L43,P43,T43)</f>
        <v>1</v>
      </c>
      <c r="E43" s="33">
        <f>+I43+M43+Q43+U43</f>
        <v>110666630</v>
      </c>
      <c r="F43" s="33">
        <f aca="true" t="shared" si="5" ref="F43:F48">AVERAGE(J43,N43,R43,V43)</f>
        <v>0.5</v>
      </c>
      <c r="G43" s="33">
        <f>+K43+O43+S43+W43</f>
        <v>91679696</v>
      </c>
      <c r="H43" s="31">
        <v>1</v>
      </c>
      <c r="I43" s="33">
        <v>0</v>
      </c>
      <c r="J43" s="33">
        <v>0</v>
      </c>
      <c r="K43" s="33">
        <v>0</v>
      </c>
      <c r="L43" s="33">
        <v>1</v>
      </c>
      <c r="M43" s="33">
        <v>80546630</v>
      </c>
      <c r="N43" s="33">
        <v>1</v>
      </c>
      <c r="O43" s="33">
        <v>71599696</v>
      </c>
      <c r="P43" s="33">
        <v>1</v>
      </c>
      <c r="Q43" s="33">
        <v>20080000</v>
      </c>
      <c r="R43" s="33">
        <v>1</v>
      </c>
      <c r="S43" s="33">
        <v>20080000</v>
      </c>
      <c r="T43" s="33">
        <v>1</v>
      </c>
      <c r="U43" s="33">
        <v>10040000</v>
      </c>
      <c r="V43" s="98">
        <v>0</v>
      </c>
      <c r="W43" s="165">
        <v>0</v>
      </c>
    </row>
    <row r="44" spans="1:23" ht="28.5">
      <c r="A44" s="166" t="s">
        <v>131</v>
      </c>
      <c r="B44" s="42" t="s">
        <v>233</v>
      </c>
      <c r="C44" s="31" t="s">
        <v>252</v>
      </c>
      <c r="D44" s="32">
        <f>AVERAGE(H44,L44,P44,T44)</f>
        <v>0.75</v>
      </c>
      <c r="E44" s="33">
        <f>+I44+M44+Q44+U44</f>
        <v>43517253</v>
      </c>
      <c r="F44" s="33">
        <f t="shared" si="5"/>
        <v>0.75</v>
      </c>
      <c r="G44" s="33">
        <f>+K44+O44+S44+W44</f>
        <v>32870496</v>
      </c>
      <c r="H44" s="31">
        <v>0</v>
      </c>
      <c r="I44" s="33">
        <v>0</v>
      </c>
      <c r="J44" s="33">
        <v>0</v>
      </c>
      <c r="K44" s="33">
        <v>0</v>
      </c>
      <c r="L44" s="33">
        <v>1</v>
      </c>
      <c r="M44" s="33">
        <v>33477253</v>
      </c>
      <c r="N44" s="33">
        <v>1</v>
      </c>
      <c r="O44" s="33">
        <v>32870496</v>
      </c>
      <c r="P44" s="33">
        <v>1</v>
      </c>
      <c r="Q44" s="33">
        <v>0</v>
      </c>
      <c r="R44" s="38">
        <v>2</v>
      </c>
      <c r="S44" s="33">
        <v>0</v>
      </c>
      <c r="T44" s="33">
        <v>1</v>
      </c>
      <c r="U44" s="33">
        <v>10040000</v>
      </c>
      <c r="V44" s="98">
        <v>0</v>
      </c>
      <c r="W44" s="165">
        <v>0</v>
      </c>
    </row>
    <row r="45" spans="1:23" ht="29.25" customHeight="1">
      <c r="A45" s="166" t="s">
        <v>99</v>
      </c>
      <c r="B45" s="41" t="s">
        <v>233</v>
      </c>
      <c r="C45" s="42" t="s">
        <v>175</v>
      </c>
      <c r="D45" s="33">
        <f>AVERAGE(H45,L45,P45,T45)</f>
        <v>25</v>
      </c>
      <c r="E45" s="33">
        <f>+I45+M45+Q45+U45</f>
        <v>1506000</v>
      </c>
      <c r="F45" s="33">
        <f t="shared" si="5"/>
        <v>0</v>
      </c>
      <c r="G45" s="33">
        <f>+K45+O45+S45+W45</f>
        <v>0</v>
      </c>
      <c r="H45" s="62">
        <v>0</v>
      </c>
      <c r="I45" s="32">
        <v>0</v>
      </c>
      <c r="J45" s="33">
        <v>0</v>
      </c>
      <c r="K45" s="35">
        <v>0</v>
      </c>
      <c r="L45" s="33">
        <v>0</v>
      </c>
      <c r="M45" s="33">
        <v>0</v>
      </c>
      <c r="N45" s="33">
        <v>0</v>
      </c>
      <c r="O45" s="33">
        <v>0</v>
      </c>
      <c r="P45" s="38">
        <v>0</v>
      </c>
      <c r="Q45" s="33">
        <v>0</v>
      </c>
      <c r="R45" s="33">
        <v>0</v>
      </c>
      <c r="S45" s="33">
        <v>0</v>
      </c>
      <c r="T45" s="33">
        <v>100</v>
      </c>
      <c r="U45" s="33">
        <v>1506000</v>
      </c>
      <c r="V45" s="98">
        <v>0</v>
      </c>
      <c r="W45" s="165">
        <v>0</v>
      </c>
    </row>
    <row r="46" spans="1:23" ht="28.5">
      <c r="A46" s="68" t="s">
        <v>253</v>
      </c>
      <c r="B46" s="59"/>
      <c r="C46" s="60"/>
      <c r="D46" s="72"/>
      <c r="E46" s="133">
        <f>SUM(E47:E56)</f>
        <v>4798836301</v>
      </c>
      <c r="F46" s="135">
        <f t="shared" si="5"/>
        <v>0</v>
      </c>
      <c r="G46" s="133">
        <f>SUM(G47:G56)</f>
        <v>2678692079</v>
      </c>
      <c r="H46" s="60"/>
      <c r="I46" s="71">
        <f>SUM(I47:I56)</f>
        <v>401126297</v>
      </c>
      <c r="J46" s="71"/>
      <c r="K46" s="71">
        <f>SUM(K47:K56)</f>
        <v>396996877</v>
      </c>
      <c r="L46" s="48">
        <v>0</v>
      </c>
      <c r="M46" s="49">
        <f>SUM(M47:M56)</f>
        <v>763464594</v>
      </c>
      <c r="N46" s="48">
        <v>0</v>
      </c>
      <c r="O46" s="49">
        <f>SUM(O47:O56)</f>
        <v>680897978</v>
      </c>
      <c r="P46" s="49">
        <v>0</v>
      </c>
      <c r="Q46" s="49">
        <f>SUM(Q47:Q56)</f>
        <v>1422739942</v>
      </c>
      <c r="R46" s="49">
        <v>0</v>
      </c>
      <c r="S46" s="49">
        <f>SUM(S47:S56)</f>
        <v>1227250523</v>
      </c>
      <c r="T46" s="48">
        <v>0</v>
      </c>
      <c r="U46" s="49">
        <f>SUM(U47:U56)</f>
        <v>2211505468</v>
      </c>
      <c r="V46" s="29"/>
      <c r="W46" s="163">
        <f>SUM(W47:W56)</f>
        <v>373546701</v>
      </c>
    </row>
    <row r="47" spans="1:23" ht="28.5">
      <c r="A47" s="164" t="s">
        <v>72</v>
      </c>
      <c r="B47" s="61" t="s">
        <v>233</v>
      </c>
      <c r="C47" s="31" t="s">
        <v>254</v>
      </c>
      <c r="D47" s="32">
        <f>AVERAGE(H47,L47,P47,T47)</f>
        <v>68</v>
      </c>
      <c r="E47" s="33">
        <f aca="true" t="shared" si="6" ref="E47:E56">+I47+M47+Q47+U47</f>
        <v>0</v>
      </c>
      <c r="F47" s="274">
        <f t="shared" si="5"/>
        <v>51.25</v>
      </c>
      <c r="G47" s="33">
        <f aca="true" t="shared" si="7" ref="G47:G56">+K47+O47+S47+W47</f>
        <v>0</v>
      </c>
      <c r="H47" s="39">
        <v>68</v>
      </c>
      <c r="I47" s="33">
        <v>0</v>
      </c>
      <c r="J47" s="33">
        <v>44</v>
      </c>
      <c r="K47" s="33">
        <v>0</v>
      </c>
      <c r="L47" s="33">
        <v>68</v>
      </c>
      <c r="M47" s="33">
        <v>0</v>
      </c>
      <c r="N47" s="33">
        <v>62</v>
      </c>
      <c r="O47" s="33">
        <v>0</v>
      </c>
      <c r="P47" s="33">
        <v>68</v>
      </c>
      <c r="Q47" s="33">
        <v>0</v>
      </c>
      <c r="R47" s="33">
        <v>62</v>
      </c>
      <c r="S47" s="33">
        <v>0</v>
      </c>
      <c r="T47" s="33">
        <v>68</v>
      </c>
      <c r="U47" s="33">
        <v>0</v>
      </c>
      <c r="V47" s="273">
        <v>37</v>
      </c>
      <c r="W47" s="165">
        <v>0</v>
      </c>
    </row>
    <row r="48" spans="1:23" ht="28.5">
      <c r="A48" s="166" t="s">
        <v>255</v>
      </c>
      <c r="B48" s="42" t="s">
        <v>233</v>
      </c>
      <c r="C48" s="31" t="s">
        <v>256</v>
      </c>
      <c r="D48" s="32">
        <f>AVERAGE(H48,L48,P48,T48)</f>
        <v>0.75</v>
      </c>
      <c r="E48" s="33">
        <f t="shared" si="6"/>
        <v>456377600</v>
      </c>
      <c r="F48" s="33">
        <f t="shared" si="5"/>
        <v>0.5</v>
      </c>
      <c r="G48" s="33">
        <f t="shared" si="7"/>
        <v>257350533</v>
      </c>
      <c r="H48" s="31">
        <v>0</v>
      </c>
      <c r="I48" s="33">
        <v>0</v>
      </c>
      <c r="J48" s="33">
        <v>0</v>
      </c>
      <c r="K48" s="33"/>
      <c r="L48" s="33">
        <v>1</v>
      </c>
      <c r="M48" s="33">
        <v>128300000</v>
      </c>
      <c r="N48" s="33">
        <v>1</v>
      </c>
      <c r="O48" s="33">
        <v>95217162</v>
      </c>
      <c r="P48" s="33">
        <v>1</v>
      </c>
      <c r="Q48" s="33">
        <v>144977600</v>
      </c>
      <c r="R48" s="33">
        <v>1</v>
      </c>
      <c r="S48" s="33">
        <v>130467457</v>
      </c>
      <c r="T48" s="33">
        <v>1</v>
      </c>
      <c r="U48" s="33">
        <v>183100000</v>
      </c>
      <c r="V48" s="98">
        <v>0</v>
      </c>
      <c r="W48" s="165">
        <v>31665914</v>
      </c>
    </row>
    <row r="49" spans="1:23" ht="28.5">
      <c r="A49" s="166" t="s">
        <v>257</v>
      </c>
      <c r="B49" s="61" t="s">
        <v>231</v>
      </c>
      <c r="C49" s="31" t="s">
        <v>258</v>
      </c>
      <c r="D49" s="32">
        <f>+H49+L49+P49+T49</f>
        <v>1</v>
      </c>
      <c r="E49" s="33">
        <f t="shared" si="6"/>
        <v>243412880</v>
      </c>
      <c r="F49" s="33">
        <f>+J49+N49+R49+V49</f>
        <v>1</v>
      </c>
      <c r="G49" s="33">
        <f t="shared" si="7"/>
        <v>239283460</v>
      </c>
      <c r="H49" s="31">
        <v>1</v>
      </c>
      <c r="I49" s="33">
        <v>243412880</v>
      </c>
      <c r="J49" s="33">
        <v>1</v>
      </c>
      <c r="K49" s="33">
        <v>239283460</v>
      </c>
      <c r="L49" s="33">
        <v>0</v>
      </c>
      <c r="M49" s="33">
        <v>0</v>
      </c>
      <c r="N49" s="33">
        <v>0</v>
      </c>
      <c r="O49" s="33">
        <v>0</v>
      </c>
      <c r="P49" s="33">
        <v>0</v>
      </c>
      <c r="Q49" s="33">
        <v>0</v>
      </c>
      <c r="R49" s="33"/>
      <c r="S49" s="33"/>
      <c r="T49" s="13"/>
      <c r="U49" s="33"/>
      <c r="V49" s="98">
        <v>0</v>
      </c>
      <c r="W49" s="165"/>
    </row>
    <row r="50" spans="1:23" ht="27" customHeight="1">
      <c r="A50" s="166" t="s">
        <v>259</v>
      </c>
      <c r="B50" s="61" t="s">
        <v>231</v>
      </c>
      <c r="C50" s="31" t="s">
        <v>83</v>
      </c>
      <c r="D50" s="32">
        <f>+H50+L50+P50+T50</f>
        <v>6</v>
      </c>
      <c r="E50" s="33">
        <f t="shared" si="6"/>
        <v>1389542952</v>
      </c>
      <c r="F50" s="33">
        <f>+J50+N50+R50+V50</f>
        <v>2</v>
      </c>
      <c r="G50" s="33">
        <f t="shared" si="7"/>
        <v>670011731</v>
      </c>
      <c r="H50" s="31">
        <v>0</v>
      </c>
      <c r="I50" s="33">
        <v>0</v>
      </c>
      <c r="J50" s="33"/>
      <c r="K50" s="33"/>
      <c r="L50" s="33">
        <v>2</v>
      </c>
      <c r="M50" s="33">
        <v>236011500</v>
      </c>
      <c r="N50" s="33">
        <v>0</v>
      </c>
      <c r="O50" s="33">
        <v>235940000</v>
      </c>
      <c r="P50" s="33">
        <v>2</v>
      </c>
      <c r="Q50" s="33">
        <v>280800000</v>
      </c>
      <c r="R50" s="33">
        <v>2</v>
      </c>
      <c r="S50" s="33">
        <v>279348060</v>
      </c>
      <c r="T50" s="33">
        <v>2</v>
      </c>
      <c r="U50" s="33">
        <v>872731452</v>
      </c>
      <c r="V50" s="98">
        <v>0</v>
      </c>
      <c r="W50" s="165">
        <v>154723671</v>
      </c>
    </row>
    <row r="51" spans="1:23" ht="28.5">
      <c r="A51" s="166" t="s">
        <v>132</v>
      </c>
      <c r="B51" s="61" t="s">
        <v>231</v>
      </c>
      <c r="C51" s="31" t="s">
        <v>260</v>
      </c>
      <c r="D51" s="32">
        <f>+H51+L51+P51+T51</f>
        <v>8</v>
      </c>
      <c r="E51" s="33">
        <f t="shared" si="6"/>
        <v>301201600</v>
      </c>
      <c r="F51" s="33">
        <f>+J51+N51+R51+V51</f>
        <v>5</v>
      </c>
      <c r="G51" s="33">
        <f t="shared" si="7"/>
        <v>201201600</v>
      </c>
      <c r="H51" s="31">
        <v>2</v>
      </c>
      <c r="I51" s="33">
        <v>0</v>
      </c>
      <c r="J51" s="33">
        <v>1</v>
      </c>
      <c r="K51" s="33"/>
      <c r="L51" s="33">
        <v>2</v>
      </c>
      <c r="M51" s="33">
        <v>100400000</v>
      </c>
      <c r="N51" s="33">
        <v>2</v>
      </c>
      <c r="O51" s="33">
        <v>100400000</v>
      </c>
      <c r="P51" s="33">
        <v>2</v>
      </c>
      <c r="Q51" s="33">
        <v>100801600</v>
      </c>
      <c r="R51" s="33">
        <v>2</v>
      </c>
      <c r="S51" s="33">
        <v>100801600</v>
      </c>
      <c r="T51" s="33">
        <v>2</v>
      </c>
      <c r="U51" s="33">
        <v>100000000</v>
      </c>
      <c r="V51" s="98">
        <v>0</v>
      </c>
      <c r="W51" s="165">
        <v>0</v>
      </c>
    </row>
    <row r="52" spans="1:24" ht="25.5" customHeight="1">
      <c r="A52" s="166" t="s">
        <v>133</v>
      </c>
      <c r="B52" s="61" t="s">
        <v>231</v>
      </c>
      <c r="C52" s="31" t="s">
        <v>261</v>
      </c>
      <c r="D52" s="32">
        <v>37</v>
      </c>
      <c r="E52" s="33">
        <f t="shared" si="6"/>
        <v>408130000</v>
      </c>
      <c r="F52" s="33">
        <v>28</v>
      </c>
      <c r="G52" s="33">
        <f t="shared" si="7"/>
        <v>158130000</v>
      </c>
      <c r="H52" s="39">
        <v>28</v>
      </c>
      <c r="I52" s="33">
        <v>0</v>
      </c>
      <c r="J52" s="33">
        <v>28</v>
      </c>
      <c r="K52" s="33"/>
      <c r="L52" s="33">
        <v>28</v>
      </c>
      <c r="M52" s="33">
        <v>0</v>
      </c>
      <c r="N52" s="33">
        <v>28</v>
      </c>
      <c r="O52" s="33">
        <v>0</v>
      </c>
      <c r="P52" s="33">
        <v>32</v>
      </c>
      <c r="Q52" s="33">
        <v>158130000</v>
      </c>
      <c r="R52" s="33">
        <v>32</v>
      </c>
      <c r="S52" s="33">
        <v>158130000</v>
      </c>
      <c r="T52" s="33">
        <v>37</v>
      </c>
      <c r="U52" s="33">
        <v>250000000</v>
      </c>
      <c r="V52" s="98">
        <v>0</v>
      </c>
      <c r="W52" s="165">
        <v>0</v>
      </c>
      <c r="X52" s="73"/>
    </row>
    <row r="53" spans="1:24" ht="42.75">
      <c r="A53" s="166" t="s">
        <v>134</v>
      </c>
      <c r="B53" s="61" t="s">
        <v>233</v>
      </c>
      <c r="C53" s="31" t="s">
        <v>262</v>
      </c>
      <c r="D53" s="32">
        <f>AVERAGE(H53,L53,P53,T53)</f>
        <v>1</v>
      </c>
      <c r="E53" s="33">
        <f t="shared" si="6"/>
        <v>1279996941</v>
      </c>
      <c r="F53" s="272">
        <f>AVERAGE(J53,N53,R53,V53)</f>
        <v>1</v>
      </c>
      <c r="G53" s="33">
        <f t="shared" si="7"/>
        <v>771299691</v>
      </c>
      <c r="H53" s="31">
        <v>1</v>
      </c>
      <c r="I53" s="33">
        <v>0</v>
      </c>
      <c r="J53" s="33">
        <v>1</v>
      </c>
      <c r="K53" s="33"/>
      <c r="L53" s="33">
        <v>1</v>
      </c>
      <c r="M53" s="33">
        <v>271324883</v>
      </c>
      <c r="N53" s="33">
        <v>1</v>
      </c>
      <c r="O53" s="33">
        <v>233155206</v>
      </c>
      <c r="P53" s="33">
        <v>1</v>
      </c>
      <c r="Q53" s="33">
        <v>527605428</v>
      </c>
      <c r="R53" s="33">
        <v>1</v>
      </c>
      <c r="S53" s="33">
        <v>413285569</v>
      </c>
      <c r="T53" s="33">
        <v>1</v>
      </c>
      <c r="U53" s="33">
        <v>481066630</v>
      </c>
      <c r="V53" s="98">
        <v>1</v>
      </c>
      <c r="W53" s="165">
        <v>124858916</v>
      </c>
      <c r="X53" s="73"/>
    </row>
    <row r="54" spans="1:23" ht="28.5">
      <c r="A54" s="166" t="s">
        <v>135</v>
      </c>
      <c r="B54" s="61" t="s">
        <v>233</v>
      </c>
      <c r="C54" s="31" t="s">
        <v>263</v>
      </c>
      <c r="D54" s="32">
        <f>AVERAGE(H54,L54,P54,T54)</f>
        <v>25</v>
      </c>
      <c r="E54" s="33">
        <f t="shared" si="6"/>
        <v>615730091</v>
      </c>
      <c r="F54" s="33">
        <f>AVERAGE(J54,N54,R54,V54)</f>
        <v>16</v>
      </c>
      <c r="G54" s="33">
        <f t="shared" si="7"/>
        <v>365229454</v>
      </c>
      <c r="H54" s="31">
        <v>19</v>
      </c>
      <c r="I54" s="33">
        <v>157713417</v>
      </c>
      <c r="J54" s="33">
        <v>19</v>
      </c>
      <c r="K54" s="33">
        <v>157713417</v>
      </c>
      <c r="L54" s="33">
        <v>0</v>
      </c>
      <c r="M54" s="33">
        <v>0</v>
      </c>
      <c r="N54" s="33">
        <v>0</v>
      </c>
      <c r="O54" s="33">
        <v>0</v>
      </c>
      <c r="P54" s="33">
        <v>40</v>
      </c>
      <c r="Q54" s="33">
        <v>175409288</v>
      </c>
      <c r="R54" s="33">
        <v>40</v>
      </c>
      <c r="S54" s="33">
        <v>145217837</v>
      </c>
      <c r="T54" s="33">
        <v>41</v>
      </c>
      <c r="U54" s="33">
        <v>282607386</v>
      </c>
      <c r="V54" s="98">
        <v>5</v>
      </c>
      <c r="W54" s="165">
        <v>62298200</v>
      </c>
    </row>
    <row r="55" spans="1:23" ht="57">
      <c r="A55" s="166" t="s">
        <v>70</v>
      </c>
      <c r="B55" s="61" t="s">
        <v>233</v>
      </c>
      <c r="C55" s="39" t="s">
        <v>137</v>
      </c>
      <c r="D55" s="32">
        <f>AVERAGE(H55,L55,P55,T55)</f>
        <v>37</v>
      </c>
      <c r="E55" s="33">
        <f t="shared" si="6"/>
        <v>0</v>
      </c>
      <c r="F55" s="33">
        <f>AVERAGE(J55,N55,R55,V55)</f>
        <v>27.75</v>
      </c>
      <c r="G55" s="33">
        <f t="shared" si="7"/>
        <v>0</v>
      </c>
      <c r="H55" s="39">
        <v>37</v>
      </c>
      <c r="I55" s="33">
        <v>0</v>
      </c>
      <c r="J55" s="33">
        <v>37</v>
      </c>
      <c r="K55" s="33">
        <v>0</v>
      </c>
      <c r="L55" s="33">
        <v>37</v>
      </c>
      <c r="M55" s="33">
        <v>0</v>
      </c>
      <c r="N55" s="33">
        <v>37</v>
      </c>
      <c r="O55" s="33">
        <v>0</v>
      </c>
      <c r="P55" s="33">
        <v>37</v>
      </c>
      <c r="Q55" s="33">
        <v>0</v>
      </c>
      <c r="R55" s="33">
        <v>37</v>
      </c>
      <c r="S55" s="33">
        <v>0</v>
      </c>
      <c r="T55" s="33">
        <v>37</v>
      </c>
      <c r="U55" s="33">
        <v>0</v>
      </c>
      <c r="V55" s="98">
        <v>0</v>
      </c>
      <c r="W55" s="165">
        <v>0</v>
      </c>
    </row>
    <row r="56" spans="1:23" ht="42.75">
      <c r="A56" s="166" t="s">
        <v>136</v>
      </c>
      <c r="B56" s="61" t="s">
        <v>233</v>
      </c>
      <c r="C56" s="31" t="s">
        <v>264</v>
      </c>
      <c r="D56" s="32">
        <f>AVERAGE(H56,L56,P56,T56)</f>
        <v>37</v>
      </c>
      <c r="E56" s="33">
        <f t="shared" si="6"/>
        <v>104444237</v>
      </c>
      <c r="F56" s="33">
        <f>AVERAGE(J56,N56,R56,V56)</f>
        <v>27.75</v>
      </c>
      <c r="G56" s="33">
        <f t="shared" si="7"/>
        <v>16185610</v>
      </c>
      <c r="H56" s="31">
        <v>37</v>
      </c>
      <c r="I56" s="33">
        <v>0</v>
      </c>
      <c r="J56" s="33">
        <v>37</v>
      </c>
      <c r="K56" s="33">
        <v>0</v>
      </c>
      <c r="L56" s="33">
        <v>37</v>
      </c>
      <c r="M56" s="33">
        <v>27428211</v>
      </c>
      <c r="N56" s="33">
        <v>37</v>
      </c>
      <c r="O56" s="33">
        <v>16185610</v>
      </c>
      <c r="P56" s="33">
        <v>37</v>
      </c>
      <c r="Q56" s="33">
        <v>35016026</v>
      </c>
      <c r="R56" s="33">
        <v>37</v>
      </c>
      <c r="S56" s="33">
        <v>0</v>
      </c>
      <c r="T56" s="33">
        <v>37</v>
      </c>
      <c r="U56" s="33">
        <v>42000000</v>
      </c>
      <c r="V56" s="98">
        <v>0</v>
      </c>
      <c r="W56" s="165">
        <v>0</v>
      </c>
    </row>
    <row r="57" spans="1:23" ht="28.5">
      <c r="A57" s="68" t="s">
        <v>265</v>
      </c>
      <c r="B57" s="59"/>
      <c r="C57" s="60"/>
      <c r="D57" s="72"/>
      <c r="E57" s="136">
        <f>SUM(E58:E63)</f>
        <v>10099165786</v>
      </c>
      <c r="F57" s="129"/>
      <c r="G57" s="136">
        <f>SUM(G58:G63)</f>
        <v>9510912261</v>
      </c>
      <c r="H57" s="134">
        <v>0</v>
      </c>
      <c r="I57" s="26">
        <f>SUM(I58:I63)</f>
        <v>1651350000</v>
      </c>
      <c r="J57" s="26"/>
      <c r="K57" s="26">
        <f>SUM(K58:K63)</f>
        <v>1498358942</v>
      </c>
      <c r="L57" s="48">
        <v>0</v>
      </c>
      <c r="M57" s="49">
        <f>SUM(M58:M63)</f>
        <v>4589244833</v>
      </c>
      <c r="N57" s="48">
        <v>0</v>
      </c>
      <c r="O57" s="49">
        <f>SUM(O58:O63)</f>
        <v>4589240858</v>
      </c>
      <c r="P57" s="49">
        <v>0</v>
      </c>
      <c r="Q57" s="49">
        <f>SUM(Q58:Q63)</f>
        <v>2814615951</v>
      </c>
      <c r="R57" s="49">
        <v>0</v>
      </c>
      <c r="S57" s="49">
        <f>SUM(S58:S63)</f>
        <v>2814070831</v>
      </c>
      <c r="T57" s="48">
        <v>0</v>
      </c>
      <c r="U57" s="26">
        <f>SUM(U58:U63)</f>
        <v>1043955002</v>
      </c>
      <c r="V57" s="29"/>
      <c r="W57" s="163">
        <f>SUM(W58:W63)</f>
        <v>609241630</v>
      </c>
    </row>
    <row r="58" spans="1:23" ht="57">
      <c r="A58" s="164" t="s">
        <v>138</v>
      </c>
      <c r="B58" s="61" t="s">
        <v>233</v>
      </c>
      <c r="C58" s="31" t="s">
        <v>254</v>
      </c>
      <c r="D58" s="32">
        <f>AVERAGE(H58,L58,P58,T58)</f>
        <v>13.75</v>
      </c>
      <c r="E58" s="33">
        <f aca="true" t="shared" si="8" ref="E58:E63">+I58+M58+Q58+U58</f>
        <v>0</v>
      </c>
      <c r="F58" s="33">
        <f>AVERAGE(J58,N58,R58,V58)</f>
        <v>10.25</v>
      </c>
      <c r="G58" s="33">
        <f aca="true" t="shared" si="9" ref="G58:G63">+K58+O58+S58+W58</f>
        <v>0</v>
      </c>
      <c r="H58" s="39">
        <v>13</v>
      </c>
      <c r="I58" s="32">
        <v>0</v>
      </c>
      <c r="J58" s="33">
        <v>13</v>
      </c>
      <c r="K58" s="35">
        <v>0</v>
      </c>
      <c r="L58" s="33">
        <v>14</v>
      </c>
      <c r="M58" s="33">
        <v>0</v>
      </c>
      <c r="N58" s="33">
        <v>14</v>
      </c>
      <c r="O58" s="33">
        <v>0</v>
      </c>
      <c r="P58" s="33">
        <v>14</v>
      </c>
      <c r="Q58" s="33">
        <v>0</v>
      </c>
      <c r="R58" s="33">
        <v>14</v>
      </c>
      <c r="S58" s="33">
        <v>0</v>
      </c>
      <c r="T58" s="33">
        <v>14</v>
      </c>
      <c r="U58" s="33">
        <v>0</v>
      </c>
      <c r="V58" s="98">
        <v>0</v>
      </c>
      <c r="W58" s="165">
        <v>0</v>
      </c>
    </row>
    <row r="59" spans="1:23" ht="57">
      <c r="A59" s="164" t="s">
        <v>87</v>
      </c>
      <c r="B59" s="61" t="s">
        <v>233</v>
      </c>
      <c r="C59" s="31" t="s">
        <v>254</v>
      </c>
      <c r="D59" s="32">
        <f>AVERAGE(H59,L59,P59,T59)</f>
        <v>12.75</v>
      </c>
      <c r="E59" s="33">
        <f t="shared" si="8"/>
        <v>0</v>
      </c>
      <c r="F59" s="33">
        <f>AVERAGE(J59,N59,R59,V59)</f>
        <v>9.5</v>
      </c>
      <c r="G59" s="33">
        <f t="shared" si="9"/>
        <v>0</v>
      </c>
      <c r="H59" s="39">
        <v>12</v>
      </c>
      <c r="I59" s="32">
        <v>0</v>
      </c>
      <c r="J59" s="33">
        <v>12</v>
      </c>
      <c r="K59" s="35">
        <v>0</v>
      </c>
      <c r="L59" s="33">
        <v>13</v>
      </c>
      <c r="M59" s="33">
        <v>0</v>
      </c>
      <c r="N59" s="33">
        <v>13</v>
      </c>
      <c r="O59" s="33">
        <v>0</v>
      </c>
      <c r="P59" s="33">
        <v>13</v>
      </c>
      <c r="Q59" s="33">
        <v>0</v>
      </c>
      <c r="R59" s="33">
        <v>13</v>
      </c>
      <c r="S59" s="33">
        <v>0</v>
      </c>
      <c r="T59" s="33">
        <v>13</v>
      </c>
      <c r="U59" s="33">
        <v>0</v>
      </c>
      <c r="V59" s="98">
        <v>0</v>
      </c>
      <c r="W59" s="165">
        <v>0</v>
      </c>
    </row>
    <row r="60" spans="1:23" ht="28.5">
      <c r="A60" s="164" t="s">
        <v>71</v>
      </c>
      <c r="B60" s="74" t="s">
        <v>233</v>
      </c>
      <c r="C60" s="31" t="s">
        <v>254</v>
      </c>
      <c r="D60" s="32">
        <f>AVERAGE(H60,L60,P60,T60)</f>
        <v>87</v>
      </c>
      <c r="E60" s="33">
        <f t="shared" si="8"/>
        <v>0</v>
      </c>
      <c r="F60" s="33">
        <f>AVERAGE(J60,N60,R60,V60)</f>
        <v>63.25</v>
      </c>
      <c r="G60" s="33">
        <f t="shared" si="9"/>
        <v>0</v>
      </c>
      <c r="H60" s="31">
        <v>87</v>
      </c>
      <c r="I60" s="75">
        <v>0</v>
      </c>
      <c r="J60" s="33">
        <v>50</v>
      </c>
      <c r="K60" s="76">
        <v>0</v>
      </c>
      <c r="L60" s="33">
        <v>87</v>
      </c>
      <c r="M60" s="33">
        <v>0</v>
      </c>
      <c r="N60" s="33">
        <v>71</v>
      </c>
      <c r="O60" s="33">
        <v>0</v>
      </c>
      <c r="P60" s="33">
        <v>87</v>
      </c>
      <c r="Q60" s="33">
        <v>0</v>
      </c>
      <c r="R60" s="33">
        <v>87</v>
      </c>
      <c r="S60" s="33"/>
      <c r="T60" s="33">
        <v>87</v>
      </c>
      <c r="U60" s="33">
        <v>0</v>
      </c>
      <c r="V60" s="98">
        <v>45</v>
      </c>
      <c r="W60" s="165">
        <v>0</v>
      </c>
    </row>
    <row r="61" spans="1:23" ht="42.75">
      <c r="A61" s="166" t="s">
        <v>139</v>
      </c>
      <c r="B61" s="74" t="s">
        <v>231</v>
      </c>
      <c r="C61" s="31" t="s">
        <v>85</v>
      </c>
      <c r="D61" s="32">
        <f>+H61+L61+P61+T61</f>
        <v>5</v>
      </c>
      <c r="E61" s="33">
        <f t="shared" si="8"/>
        <v>9723187336</v>
      </c>
      <c r="F61" s="33">
        <f>+J61+N61+R61+V61</f>
        <v>5</v>
      </c>
      <c r="G61" s="33">
        <f t="shared" si="9"/>
        <v>9252798104</v>
      </c>
      <c r="H61" s="31">
        <v>2</v>
      </c>
      <c r="I61" s="75">
        <v>1624468848</v>
      </c>
      <c r="J61" s="272"/>
      <c r="K61" s="76">
        <v>1471477790</v>
      </c>
      <c r="L61" s="33">
        <v>1</v>
      </c>
      <c r="M61" s="33">
        <v>4474438701</v>
      </c>
      <c r="N61" s="272"/>
      <c r="O61" s="77">
        <v>4474438701</v>
      </c>
      <c r="P61" s="33">
        <v>1</v>
      </c>
      <c r="Q61" s="77">
        <v>2697639983</v>
      </c>
      <c r="R61" s="33">
        <v>1</v>
      </c>
      <c r="S61" s="33">
        <v>2697639983</v>
      </c>
      <c r="T61" s="33">
        <v>1</v>
      </c>
      <c r="U61" s="77">
        <v>926639804</v>
      </c>
      <c r="V61" s="98">
        <v>4</v>
      </c>
      <c r="W61" s="165">
        <v>609241630</v>
      </c>
    </row>
    <row r="62" spans="1:23" s="78" customFormat="1" ht="21.75" customHeight="1">
      <c r="A62" s="166" t="s">
        <v>266</v>
      </c>
      <c r="B62" s="74" t="s">
        <v>231</v>
      </c>
      <c r="C62" s="31" t="s">
        <v>258</v>
      </c>
      <c r="D62" s="32">
        <f>+H62+L62+P62+T62</f>
        <v>1</v>
      </c>
      <c r="E62" s="33">
        <f t="shared" si="8"/>
        <v>26881152</v>
      </c>
      <c r="F62" s="33">
        <f>+J62+N62+R62+V62</f>
        <v>1</v>
      </c>
      <c r="G62" s="33">
        <f t="shared" si="9"/>
        <v>26881152</v>
      </c>
      <c r="H62" s="39">
        <v>1</v>
      </c>
      <c r="I62" s="75">
        <v>26881152</v>
      </c>
      <c r="J62" s="33">
        <v>1</v>
      </c>
      <c r="K62" s="76">
        <v>26881152</v>
      </c>
      <c r="L62" s="33">
        <v>0</v>
      </c>
      <c r="M62" s="77">
        <v>0</v>
      </c>
      <c r="N62" s="33">
        <v>0</v>
      </c>
      <c r="O62" s="77"/>
      <c r="P62" s="33">
        <v>0</v>
      </c>
      <c r="Q62" s="77">
        <v>0</v>
      </c>
      <c r="R62" s="33">
        <v>0</v>
      </c>
      <c r="S62" s="33">
        <v>0</v>
      </c>
      <c r="T62" s="33"/>
      <c r="U62" s="77">
        <v>0</v>
      </c>
      <c r="V62" s="98"/>
      <c r="W62" s="165">
        <v>0</v>
      </c>
    </row>
    <row r="63" spans="1:23" s="78" customFormat="1" ht="28.5">
      <c r="A63" s="166" t="s">
        <v>132</v>
      </c>
      <c r="B63" s="74" t="s">
        <v>231</v>
      </c>
      <c r="C63" s="31" t="s">
        <v>140</v>
      </c>
      <c r="D63" s="32">
        <f>+H63+L63+P63+T63</f>
        <v>8</v>
      </c>
      <c r="E63" s="33">
        <f t="shared" si="8"/>
        <v>349097298</v>
      </c>
      <c r="F63" s="33">
        <f>+J63+N63+R63+V63</f>
        <v>3</v>
      </c>
      <c r="G63" s="33">
        <f t="shared" si="9"/>
        <v>231233005</v>
      </c>
      <c r="H63" s="31">
        <v>2</v>
      </c>
      <c r="I63" s="75">
        <v>0</v>
      </c>
      <c r="J63" s="33">
        <v>1</v>
      </c>
      <c r="K63" s="76">
        <v>0</v>
      </c>
      <c r="L63" s="33">
        <v>2</v>
      </c>
      <c r="M63" s="77">
        <v>114806132</v>
      </c>
      <c r="N63" s="33">
        <v>2</v>
      </c>
      <c r="O63" s="77">
        <v>114802157</v>
      </c>
      <c r="P63" s="33">
        <v>2</v>
      </c>
      <c r="Q63" s="77">
        <v>116975968</v>
      </c>
      <c r="R63" s="33">
        <v>0</v>
      </c>
      <c r="S63" s="33">
        <v>116430848</v>
      </c>
      <c r="T63" s="33">
        <v>2</v>
      </c>
      <c r="U63" s="77">
        <v>117315198</v>
      </c>
      <c r="V63" s="98">
        <v>0</v>
      </c>
      <c r="W63" s="165">
        <v>0</v>
      </c>
    </row>
    <row r="64" spans="1:23" ht="30.75" thickBot="1">
      <c r="A64" s="63" t="s">
        <v>267</v>
      </c>
      <c r="B64" s="64"/>
      <c r="C64" s="122"/>
      <c r="D64" s="118"/>
      <c r="E64" s="119">
        <f>+E65+E73</f>
        <v>12525440223</v>
      </c>
      <c r="F64" s="118"/>
      <c r="G64" s="123">
        <f>+G65+G73</f>
        <v>11246486661</v>
      </c>
      <c r="H64" s="122">
        <v>0</v>
      </c>
      <c r="I64" s="79">
        <v>0</v>
      </c>
      <c r="J64" s="79"/>
      <c r="K64" s="79"/>
      <c r="L64" s="79">
        <v>0</v>
      </c>
      <c r="M64" s="79">
        <v>0</v>
      </c>
      <c r="N64" s="79">
        <v>0</v>
      </c>
      <c r="O64" s="79">
        <v>0</v>
      </c>
      <c r="P64" s="79">
        <v>0</v>
      </c>
      <c r="Q64" s="79">
        <v>0</v>
      </c>
      <c r="R64" s="79">
        <v>0</v>
      </c>
      <c r="S64" s="79">
        <v>0</v>
      </c>
      <c r="T64" s="79">
        <v>0</v>
      </c>
      <c r="U64" s="79">
        <v>0</v>
      </c>
      <c r="V64" s="67"/>
      <c r="W64" s="169"/>
    </row>
    <row r="65" spans="1:23" ht="28.5">
      <c r="A65" s="68" t="s">
        <v>268</v>
      </c>
      <c r="B65" s="59"/>
      <c r="C65" s="80"/>
      <c r="D65" s="81"/>
      <c r="E65" s="137">
        <f>SUM(E66:E72)</f>
        <v>998000002</v>
      </c>
      <c r="F65" s="138"/>
      <c r="G65" s="137">
        <f>SUM(G66:G72)</f>
        <v>820436567</v>
      </c>
      <c r="H65" s="138">
        <v>0</v>
      </c>
      <c r="I65" s="82">
        <f>SUM(I66:I72)</f>
        <v>168000000</v>
      </c>
      <c r="J65" s="82"/>
      <c r="K65" s="82">
        <f>SUM(K66:K72)</f>
        <v>118153776</v>
      </c>
      <c r="L65" s="81">
        <v>0</v>
      </c>
      <c r="M65" s="82">
        <f>SUM(M66:M72)</f>
        <v>250000000</v>
      </c>
      <c r="N65" s="81">
        <v>0</v>
      </c>
      <c r="O65" s="82">
        <f>SUM(O66:O72)</f>
        <v>248571160</v>
      </c>
      <c r="P65" s="82">
        <v>0</v>
      </c>
      <c r="Q65" s="82">
        <f>SUM(Q66:Q72)</f>
        <v>260000002</v>
      </c>
      <c r="R65" s="82">
        <v>0</v>
      </c>
      <c r="S65" s="82">
        <f>SUM(S66:S72)</f>
        <v>232291447</v>
      </c>
      <c r="T65" s="82">
        <v>0</v>
      </c>
      <c r="U65" s="26">
        <f>SUM(U66:U72)</f>
        <v>320000000</v>
      </c>
      <c r="V65" s="29"/>
      <c r="W65" s="163">
        <f>SUM(W66:W72)</f>
        <v>221420184</v>
      </c>
    </row>
    <row r="66" spans="1:23" ht="71.25">
      <c r="A66" s="164" t="s">
        <v>141</v>
      </c>
      <c r="B66" s="61" t="s">
        <v>233</v>
      </c>
      <c r="C66" s="31" t="s">
        <v>269</v>
      </c>
      <c r="D66" s="32">
        <f>AVERAGE(H66,L66,P66,T66)</f>
        <v>37</v>
      </c>
      <c r="E66" s="33">
        <f>+I66+M66+Q66+U66</f>
        <v>91227792</v>
      </c>
      <c r="F66" s="33">
        <f>AVERAGE(J66,N66,R66,V66)</f>
        <v>32</v>
      </c>
      <c r="G66" s="33">
        <f aca="true" t="shared" si="10" ref="G66:G72">+K66+O66+S66+W66</f>
        <v>91070832</v>
      </c>
      <c r="H66" s="83">
        <v>37</v>
      </c>
      <c r="I66" s="33">
        <v>70227792</v>
      </c>
      <c r="J66" s="33">
        <v>37</v>
      </c>
      <c r="K66" s="33">
        <v>70227792</v>
      </c>
      <c r="L66" s="33">
        <v>37</v>
      </c>
      <c r="M66" s="33">
        <v>21000000</v>
      </c>
      <c r="N66" s="33">
        <v>37</v>
      </c>
      <c r="O66" s="33">
        <v>20843040</v>
      </c>
      <c r="P66" s="33">
        <v>37</v>
      </c>
      <c r="Q66" s="33">
        <v>0</v>
      </c>
      <c r="R66" s="33">
        <v>37</v>
      </c>
      <c r="S66" s="33">
        <v>0</v>
      </c>
      <c r="T66" s="33">
        <v>37</v>
      </c>
      <c r="U66" s="33">
        <v>0</v>
      </c>
      <c r="V66" s="98">
        <v>17</v>
      </c>
      <c r="W66" s="165">
        <v>0</v>
      </c>
    </row>
    <row r="67" spans="1:23" ht="42.75">
      <c r="A67" s="166" t="s">
        <v>270</v>
      </c>
      <c r="B67" s="61" t="s">
        <v>231</v>
      </c>
      <c r="C67" s="31" t="s">
        <v>271</v>
      </c>
      <c r="D67" s="32">
        <f>+H67+L67+P67+T67</f>
        <v>1</v>
      </c>
      <c r="E67" s="33">
        <f aca="true" t="shared" si="11" ref="E67:E72">+I67+M67+Q67+U67</f>
        <v>0</v>
      </c>
      <c r="F67" s="33">
        <f>+J67+N67+R67+V67</f>
        <v>1</v>
      </c>
      <c r="G67" s="33">
        <f t="shared" si="10"/>
        <v>0</v>
      </c>
      <c r="H67" s="83">
        <v>1</v>
      </c>
      <c r="I67" s="33"/>
      <c r="J67" s="33">
        <v>1</v>
      </c>
      <c r="K67" s="33"/>
      <c r="L67" s="33">
        <v>0</v>
      </c>
      <c r="M67" s="33">
        <v>0</v>
      </c>
      <c r="N67" s="33"/>
      <c r="O67" s="33"/>
      <c r="P67" s="33">
        <v>0</v>
      </c>
      <c r="Q67" s="33">
        <v>0</v>
      </c>
      <c r="R67" s="33"/>
      <c r="S67" s="33"/>
      <c r="T67" s="33"/>
      <c r="U67" s="33">
        <v>0</v>
      </c>
      <c r="V67" s="98"/>
      <c r="W67" s="165"/>
    </row>
    <row r="68" spans="1:23" ht="42.75">
      <c r="A68" s="166" t="s">
        <v>142</v>
      </c>
      <c r="B68" s="61" t="s">
        <v>233</v>
      </c>
      <c r="C68" s="31" t="s">
        <v>272</v>
      </c>
      <c r="D68" s="32">
        <f>AVERAGE(H68,L68,P68,T68)</f>
        <v>37</v>
      </c>
      <c r="E68" s="33">
        <f t="shared" si="11"/>
        <v>182988555</v>
      </c>
      <c r="F68" s="33">
        <f>AVERAGE(J68,N68,R68,V68)</f>
        <v>31.25</v>
      </c>
      <c r="G68" s="33">
        <f t="shared" si="10"/>
        <v>129932058</v>
      </c>
      <c r="H68" s="39">
        <v>37</v>
      </c>
      <c r="I68" s="33">
        <v>0</v>
      </c>
      <c r="J68" s="33">
        <v>37</v>
      </c>
      <c r="K68" s="33"/>
      <c r="L68" s="33">
        <v>37</v>
      </c>
      <c r="M68" s="33">
        <v>85000000</v>
      </c>
      <c r="N68" s="33">
        <v>37</v>
      </c>
      <c r="O68" s="33">
        <v>84752058</v>
      </c>
      <c r="P68" s="33">
        <v>37</v>
      </c>
      <c r="Q68" s="33">
        <v>27708555</v>
      </c>
      <c r="R68" s="33">
        <v>37</v>
      </c>
      <c r="S68" s="33">
        <v>0</v>
      </c>
      <c r="T68" s="33">
        <v>37</v>
      </c>
      <c r="U68" s="33">
        <v>70280000</v>
      </c>
      <c r="V68" s="98">
        <v>14</v>
      </c>
      <c r="W68" s="165">
        <v>45180000</v>
      </c>
    </row>
    <row r="69" spans="1:23" ht="42.75">
      <c r="A69" s="166" t="s">
        <v>273</v>
      </c>
      <c r="B69" s="61" t="s">
        <v>233</v>
      </c>
      <c r="C69" s="31" t="s">
        <v>274</v>
      </c>
      <c r="D69" s="32">
        <f>AVERAGE(H69,L69,P69,T69)</f>
        <v>0.75</v>
      </c>
      <c r="E69" s="33">
        <f t="shared" si="11"/>
        <v>187983110</v>
      </c>
      <c r="F69" s="33">
        <f>AVERAGE(J69,N69,R69,V69)</f>
        <v>0.6666666666666666</v>
      </c>
      <c r="G69" s="33">
        <f t="shared" si="10"/>
        <v>137370074</v>
      </c>
      <c r="H69" s="39">
        <v>0</v>
      </c>
      <c r="I69" s="33">
        <v>0</v>
      </c>
      <c r="J69" s="33"/>
      <c r="K69" s="33"/>
      <c r="L69" s="33">
        <v>1</v>
      </c>
      <c r="M69" s="33">
        <v>100000000</v>
      </c>
      <c r="N69" s="33">
        <v>1</v>
      </c>
      <c r="O69" s="33">
        <v>99386964</v>
      </c>
      <c r="P69" s="33">
        <v>1</v>
      </c>
      <c r="Q69" s="33">
        <v>37983110</v>
      </c>
      <c r="R69" s="33">
        <v>1</v>
      </c>
      <c r="S69" s="33">
        <v>37983110</v>
      </c>
      <c r="T69" s="33">
        <v>1</v>
      </c>
      <c r="U69" s="33">
        <v>50000000</v>
      </c>
      <c r="V69" s="98">
        <v>0</v>
      </c>
      <c r="W69" s="165">
        <v>0</v>
      </c>
    </row>
    <row r="70" spans="1:23" ht="28.5">
      <c r="A70" s="166" t="s">
        <v>143</v>
      </c>
      <c r="B70" s="61" t="s">
        <v>231</v>
      </c>
      <c r="C70" s="31" t="s">
        <v>275</v>
      </c>
      <c r="D70" s="32">
        <f>+H70+L70+P70+T70</f>
        <v>4</v>
      </c>
      <c r="E70" s="33">
        <f t="shared" si="11"/>
        <v>384276494</v>
      </c>
      <c r="F70" s="33">
        <f>+J70+N70+R70+V70</f>
        <v>6</v>
      </c>
      <c r="G70" s="33">
        <f t="shared" si="10"/>
        <v>364128894</v>
      </c>
      <c r="H70" s="83">
        <v>1</v>
      </c>
      <c r="I70" s="33">
        <v>17148320</v>
      </c>
      <c r="J70" s="33">
        <v>2</v>
      </c>
      <c r="K70" s="33">
        <v>17148320</v>
      </c>
      <c r="L70" s="33">
        <v>1</v>
      </c>
      <c r="M70" s="33">
        <v>39000000</v>
      </c>
      <c r="N70" s="33">
        <v>1</v>
      </c>
      <c r="O70" s="33">
        <v>38955200</v>
      </c>
      <c r="P70" s="33">
        <v>1</v>
      </c>
      <c r="Q70" s="33">
        <v>158128174</v>
      </c>
      <c r="R70" s="33">
        <v>2</v>
      </c>
      <c r="S70" s="33">
        <v>158128174</v>
      </c>
      <c r="T70" s="33">
        <v>1</v>
      </c>
      <c r="U70" s="33">
        <v>170000000</v>
      </c>
      <c r="V70" s="98">
        <v>1</v>
      </c>
      <c r="W70" s="165">
        <v>149897200</v>
      </c>
    </row>
    <row r="71" spans="1:23" ht="28.5">
      <c r="A71" s="166" t="s">
        <v>276</v>
      </c>
      <c r="B71" s="61" t="s">
        <v>231</v>
      </c>
      <c r="C71" s="31" t="s">
        <v>277</v>
      </c>
      <c r="D71" s="32">
        <v>1</v>
      </c>
      <c r="E71" s="33">
        <f t="shared" si="11"/>
        <v>68077092</v>
      </c>
      <c r="F71" s="33">
        <f>+J71+N71+R71+V71</f>
        <v>1</v>
      </c>
      <c r="G71" s="33">
        <f t="shared" si="10"/>
        <v>18230868</v>
      </c>
      <c r="H71" s="83">
        <v>1</v>
      </c>
      <c r="I71" s="33">
        <v>68077092</v>
      </c>
      <c r="J71" s="33">
        <v>1</v>
      </c>
      <c r="K71" s="33">
        <v>18230868</v>
      </c>
      <c r="L71" s="33"/>
      <c r="M71" s="33">
        <v>0</v>
      </c>
      <c r="N71" s="33"/>
      <c r="O71" s="33"/>
      <c r="P71" s="33"/>
      <c r="Q71" s="33">
        <v>0</v>
      </c>
      <c r="R71" s="33"/>
      <c r="S71" s="33"/>
      <c r="T71" s="33"/>
      <c r="U71" s="33">
        <v>0</v>
      </c>
      <c r="V71" s="98"/>
      <c r="W71" s="165"/>
    </row>
    <row r="72" spans="1:23" s="78" customFormat="1" ht="28.5">
      <c r="A72" s="166" t="s">
        <v>238</v>
      </c>
      <c r="B72" s="61" t="s">
        <v>233</v>
      </c>
      <c r="C72" s="31" t="s">
        <v>278</v>
      </c>
      <c r="D72" s="32">
        <f>AVERAGE(H72,L72,P72,T72)</f>
        <v>100</v>
      </c>
      <c r="E72" s="33">
        <f t="shared" si="11"/>
        <v>83446959</v>
      </c>
      <c r="F72" s="33">
        <f>AVERAGE(J72,N72,R72,V72)</f>
        <v>95.5</v>
      </c>
      <c r="G72" s="33">
        <f t="shared" si="10"/>
        <v>79703841</v>
      </c>
      <c r="H72" s="83">
        <v>100</v>
      </c>
      <c r="I72" s="33">
        <v>12546796</v>
      </c>
      <c r="J72" s="33">
        <v>100</v>
      </c>
      <c r="K72" s="33">
        <v>12546796</v>
      </c>
      <c r="L72" s="33">
        <v>100</v>
      </c>
      <c r="M72" s="33">
        <v>5000000</v>
      </c>
      <c r="N72" s="33">
        <v>93</v>
      </c>
      <c r="O72" s="33">
        <v>4633898</v>
      </c>
      <c r="P72" s="33">
        <v>100</v>
      </c>
      <c r="Q72" s="33">
        <v>36180163</v>
      </c>
      <c r="R72" s="33">
        <v>100</v>
      </c>
      <c r="S72" s="33">
        <v>36180163</v>
      </c>
      <c r="T72" s="33">
        <v>100</v>
      </c>
      <c r="U72" s="33">
        <v>29720000</v>
      </c>
      <c r="V72" s="98">
        <v>89</v>
      </c>
      <c r="W72" s="165">
        <v>26342984</v>
      </c>
    </row>
    <row r="73" spans="1:23" ht="28.5">
      <c r="A73" s="84" t="s">
        <v>279</v>
      </c>
      <c r="B73" s="59"/>
      <c r="C73" s="81"/>
      <c r="D73" s="138"/>
      <c r="E73" s="137">
        <f>SUM(E74:E79)</f>
        <v>11527440221</v>
      </c>
      <c r="F73" s="139"/>
      <c r="G73" s="137">
        <f>SUM(G74:G79)</f>
        <v>10426050094</v>
      </c>
      <c r="H73" s="138">
        <v>0</v>
      </c>
      <c r="I73" s="82">
        <f>SUM(I74:I79)</f>
        <v>1863500000</v>
      </c>
      <c r="J73" s="82"/>
      <c r="K73" s="82">
        <f>SUM(K74:K79)</f>
        <v>1517387505</v>
      </c>
      <c r="L73" s="81">
        <v>0</v>
      </c>
      <c r="M73" s="82">
        <f>SUM(M74:M79)</f>
        <v>6511311726</v>
      </c>
      <c r="N73" s="81">
        <v>0</v>
      </c>
      <c r="O73" s="82">
        <f>SUM(O74:O79)</f>
        <v>6495999030</v>
      </c>
      <c r="P73" s="82">
        <v>0</v>
      </c>
      <c r="Q73" s="82">
        <f>SUM(Q74:Q80)</f>
        <v>1457100914</v>
      </c>
      <c r="R73" s="82">
        <v>0</v>
      </c>
      <c r="S73" s="82">
        <f>SUM(S74:S79)</f>
        <v>1377268664</v>
      </c>
      <c r="T73" s="48">
        <v>0</v>
      </c>
      <c r="U73" s="82">
        <f>SUM(U74:U79)</f>
        <v>1695527581</v>
      </c>
      <c r="V73" s="29"/>
      <c r="W73" s="163">
        <f>SUM(W74:W79)</f>
        <v>1035394895</v>
      </c>
    </row>
    <row r="74" spans="1:23" ht="42.75">
      <c r="A74" s="166" t="s">
        <v>144</v>
      </c>
      <c r="B74" s="85" t="s">
        <v>233</v>
      </c>
      <c r="C74" s="31" t="s">
        <v>280</v>
      </c>
      <c r="D74" s="32">
        <f>AVERAGE(H74,L74,P74,T74)</f>
        <v>37</v>
      </c>
      <c r="E74" s="33">
        <f aca="true" t="shared" si="12" ref="E74:E79">+I74+M74+Q74+U74</f>
        <v>0</v>
      </c>
      <c r="F74" s="272">
        <f>AVERAGE(J74,N74,R74,V74)</f>
        <v>31.75</v>
      </c>
      <c r="G74" s="33">
        <f aca="true" t="shared" si="13" ref="G74:G79">+K74+O74+S74+W74</f>
        <v>0</v>
      </c>
      <c r="H74" s="83">
        <v>37</v>
      </c>
      <c r="I74" s="33">
        <v>0</v>
      </c>
      <c r="J74" s="86">
        <v>37</v>
      </c>
      <c r="K74" s="86">
        <v>0</v>
      </c>
      <c r="L74" s="86">
        <v>37</v>
      </c>
      <c r="M74" s="86">
        <v>0</v>
      </c>
      <c r="N74" s="86">
        <v>37</v>
      </c>
      <c r="O74" s="86">
        <v>0</v>
      </c>
      <c r="P74" s="33">
        <v>37</v>
      </c>
      <c r="Q74" s="33">
        <v>0</v>
      </c>
      <c r="R74" s="33">
        <v>37</v>
      </c>
      <c r="S74" s="33">
        <v>0</v>
      </c>
      <c r="T74" s="33">
        <v>37</v>
      </c>
      <c r="U74" s="33">
        <v>0</v>
      </c>
      <c r="V74" s="273">
        <v>16</v>
      </c>
      <c r="W74" s="165">
        <v>0</v>
      </c>
    </row>
    <row r="75" spans="1:23" ht="42.75">
      <c r="A75" s="166" t="s">
        <v>145</v>
      </c>
      <c r="B75" s="85" t="s">
        <v>233</v>
      </c>
      <c r="C75" s="31" t="s">
        <v>281</v>
      </c>
      <c r="D75" s="32">
        <f>AVERAGE(H75,L75,P75,T75)</f>
        <v>38</v>
      </c>
      <c r="E75" s="33">
        <f t="shared" si="12"/>
        <v>400978671</v>
      </c>
      <c r="F75" s="33">
        <f>AVERAGE(J75,N75,R75,V75)</f>
        <v>32.5</v>
      </c>
      <c r="G75" s="33">
        <f t="shared" si="13"/>
        <v>224584448</v>
      </c>
      <c r="H75" s="83">
        <v>38</v>
      </c>
      <c r="I75" s="33">
        <v>104317003</v>
      </c>
      <c r="J75" s="86">
        <v>38</v>
      </c>
      <c r="K75" s="33">
        <v>59604593</v>
      </c>
      <c r="L75" s="86">
        <v>38</v>
      </c>
      <c r="M75" s="33">
        <v>116276805</v>
      </c>
      <c r="N75" s="86">
        <v>38</v>
      </c>
      <c r="O75" s="33">
        <v>107839098</v>
      </c>
      <c r="P75" s="33">
        <v>38</v>
      </c>
      <c r="Q75" s="33">
        <v>58462920</v>
      </c>
      <c r="R75" s="33">
        <v>38</v>
      </c>
      <c r="S75" s="33">
        <v>57140757</v>
      </c>
      <c r="T75" s="33">
        <v>38</v>
      </c>
      <c r="U75" s="33">
        <v>121921943</v>
      </c>
      <c r="V75" s="98">
        <v>16</v>
      </c>
      <c r="W75" s="165">
        <v>0</v>
      </c>
    </row>
    <row r="76" spans="1:23" ht="42.75">
      <c r="A76" s="166" t="s">
        <v>146</v>
      </c>
      <c r="B76" s="85" t="s">
        <v>231</v>
      </c>
      <c r="C76" s="31" t="s">
        <v>258</v>
      </c>
      <c r="D76" s="32">
        <f>+H76+L76+P76+T76</f>
        <v>13</v>
      </c>
      <c r="E76" s="33">
        <f t="shared" si="12"/>
        <v>4238300841</v>
      </c>
      <c r="F76" s="33">
        <f>+J76+N76+R76+V76</f>
        <v>6</v>
      </c>
      <c r="G76" s="33">
        <f t="shared" si="13"/>
        <v>3664052978</v>
      </c>
      <c r="H76" s="83">
        <v>5</v>
      </c>
      <c r="I76" s="33">
        <v>300000000</v>
      </c>
      <c r="J76" s="86">
        <v>0</v>
      </c>
      <c r="K76" s="86">
        <v>0</v>
      </c>
      <c r="L76" s="86">
        <v>4</v>
      </c>
      <c r="M76" s="33">
        <v>1319934647</v>
      </c>
      <c r="N76" s="86">
        <v>4</v>
      </c>
      <c r="O76" s="33">
        <v>1319072176</v>
      </c>
      <c r="P76" s="33">
        <v>2</v>
      </c>
      <c r="Q76" s="33">
        <v>1388095994</v>
      </c>
      <c r="R76" s="33">
        <v>2</v>
      </c>
      <c r="S76" s="33">
        <v>1309585907</v>
      </c>
      <c r="T76" s="33">
        <v>2</v>
      </c>
      <c r="U76" s="33">
        <v>1230270200</v>
      </c>
      <c r="V76" s="98">
        <v>0</v>
      </c>
      <c r="W76" s="165">
        <v>1035394895</v>
      </c>
    </row>
    <row r="77" spans="1:23" ht="114">
      <c r="A77" s="166" t="s">
        <v>147</v>
      </c>
      <c r="B77" s="85" t="s">
        <v>231</v>
      </c>
      <c r="C77" s="31" t="s">
        <v>150</v>
      </c>
      <c r="D77" s="32">
        <f>+H77+L77+P77+T77</f>
        <v>32</v>
      </c>
      <c r="E77" s="33">
        <f t="shared" si="12"/>
        <v>6490190775</v>
      </c>
      <c r="F77" s="272">
        <f>+J77+N77+R77+V77</f>
        <v>32</v>
      </c>
      <c r="G77" s="33">
        <f t="shared" si="13"/>
        <v>6482778172</v>
      </c>
      <c r="H77" s="83">
        <v>4</v>
      </c>
      <c r="I77" s="33">
        <v>1437582997</v>
      </c>
      <c r="J77" s="86">
        <v>2</v>
      </c>
      <c r="K77" s="33">
        <v>1436182912</v>
      </c>
      <c r="L77" s="86">
        <v>4</v>
      </c>
      <c r="M77" s="33">
        <v>5052607778</v>
      </c>
      <c r="N77" s="86">
        <v>4</v>
      </c>
      <c r="O77" s="33">
        <v>5046595260</v>
      </c>
      <c r="P77" s="33">
        <v>18</v>
      </c>
      <c r="Q77" s="33">
        <v>0</v>
      </c>
      <c r="R77" s="33">
        <v>20</v>
      </c>
      <c r="S77" s="33">
        <v>0</v>
      </c>
      <c r="T77" s="33">
        <v>6</v>
      </c>
      <c r="U77" s="33">
        <v>0</v>
      </c>
      <c r="V77" s="273">
        <v>6</v>
      </c>
      <c r="W77" s="165">
        <v>0</v>
      </c>
    </row>
    <row r="78" spans="1:23" ht="28.5">
      <c r="A78" s="166" t="s">
        <v>148</v>
      </c>
      <c r="B78" s="85" t="s">
        <v>231</v>
      </c>
      <c r="C78" s="87" t="s">
        <v>282</v>
      </c>
      <c r="D78" s="32">
        <f>+H78+L78+P78+T78</f>
        <v>6</v>
      </c>
      <c r="E78" s="33">
        <f t="shared" si="12"/>
        <v>343335438</v>
      </c>
      <c r="F78" s="33">
        <f>+J78+N78+R78+V78</f>
        <v>0</v>
      </c>
      <c r="G78" s="33">
        <f t="shared" si="13"/>
        <v>0</v>
      </c>
      <c r="H78" s="83">
        <v>0</v>
      </c>
      <c r="I78" s="33">
        <v>0</v>
      </c>
      <c r="J78" s="86">
        <v>0</v>
      </c>
      <c r="K78" s="86">
        <v>0</v>
      </c>
      <c r="L78" s="86">
        <v>0</v>
      </c>
      <c r="M78" s="33">
        <v>0</v>
      </c>
      <c r="N78" s="86"/>
      <c r="O78" s="86"/>
      <c r="P78" s="33">
        <v>0</v>
      </c>
      <c r="Q78" s="33">
        <v>0</v>
      </c>
      <c r="R78" s="33">
        <v>0</v>
      </c>
      <c r="S78" s="33">
        <v>0</v>
      </c>
      <c r="T78" s="33">
        <v>6</v>
      </c>
      <c r="U78" s="33">
        <v>343335438</v>
      </c>
      <c r="V78" s="98">
        <v>0</v>
      </c>
      <c r="W78" s="165">
        <v>0</v>
      </c>
    </row>
    <row r="79" spans="1:23" ht="71.25">
      <c r="A79" s="166" t="s">
        <v>149</v>
      </c>
      <c r="B79" s="85" t="s">
        <v>233</v>
      </c>
      <c r="C79" s="31" t="s">
        <v>283</v>
      </c>
      <c r="D79" s="32">
        <f>AVERAGE(H79,L79,P79,T79)</f>
        <v>37</v>
      </c>
      <c r="E79" s="33">
        <f t="shared" si="12"/>
        <v>54634496</v>
      </c>
      <c r="F79" s="33">
        <f>AVERAGE(J79,N79,R79,V79)</f>
        <v>32</v>
      </c>
      <c r="G79" s="33">
        <f t="shared" si="13"/>
        <v>54634496</v>
      </c>
      <c r="H79" s="83">
        <v>37</v>
      </c>
      <c r="I79" s="33">
        <v>21600000</v>
      </c>
      <c r="J79" s="86">
        <v>37</v>
      </c>
      <c r="K79" s="33">
        <v>21600000</v>
      </c>
      <c r="L79" s="86">
        <v>37</v>
      </c>
      <c r="M79" s="33">
        <v>22492496</v>
      </c>
      <c r="N79" s="86">
        <v>37</v>
      </c>
      <c r="O79" s="33">
        <v>22492496</v>
      </c>
      <c r="P79" s="33">
        <v>37</v>
      </c>
      <c r="Q79" s="33">
        <v>10542000</v>
      </c>
      <c r="R79" s="33">
        <v>37</v>
      </c>
      <c r="S79" s="33">
        <v>10542000</v>
      </c>
      <c r="T79" s="33">
        <v>37</v>
      </c>
      <c r="U79" s="33">
        <v>0</v>
      </c>
      <c r="V79" s="98">
        <v>17</v>
      </c>
      <c r="W79" s="165">
        <v>0</v>
      </c>
    </row>
    <row r="80" spans="1:25" ht="30.75" thickBot="1">
      <c r="A80" s="63" t="s">
        <v>284</v>
      </c>
      <c r="B80" s="64"/>
      <c r="C80" s="118"/>
      <c r="D80" s="118"/>
      <c r="E80" s="119">
        <f>+E81+E102</f>
        <v>10594474512</v>
      </c>
      <c r="F80" s="118"/>
      <c r="G80" s="119">
        <f>+G81+G102</f>
        <v>6814690097</v>
      </c>
      <c r="H80" s="118"/>
      <c r="I80" s="88"/>
      <c r="J80" s="88"/>
      <c r="K80" s="88"/>
      <c r="L80" s="79">
        <v>0</v>
      </c>
      <c r="M80" s="79">
        <v>0</v>
      </c>
      <c r="N80" s="79">
        <v>0</v>
      </c>
      <c r="O80" s="79">
        <v>0</v>
      </c>
      <c r="P80" s="79">
        <v>0</v>
      </c>
      <c r="Q80" s="79"/>
      <c r="R80" s="79">
        <v>0</v>
      </c>
      <c r="S80" s="79">
        <v>0</v>
      </c>
      <c r="T80" s="79">
        <v>0</v>
      </c>
      <c r="U80" s="79">
        <v>0</v>
      </c>
      <c r="V80" s="67"/>
      <c r="W80" s="169"/>
      <c r="Y80" s="89"/>
    </row>
    <row r="81" spans="1:26" ht="28.5">
      <c r="A81" s="68" t="s">
        <v>285</v>
      </c>
      <c r="B81" s="59"/>
      <c r="C81" s="81"/>
      <c r="D81" s="138"/>
      <c r="E81" s="137">
        <f>SUM(E82:E101)</f>
        <v>7903831233</v>
      </c>
      <c r="F81" s="138"/>
      <c r="G81" s="137">
        <f>SUM(G82:G101)</f>
        <v>5445618316</v>
      </c>
      <c r="H81" s="138">
        <v>0</v>
      </c>
      <c r="I81" s="137">
        <f>SUM(I82:I101)</f>
        <v>1752983400</v>
      </c>
      <c r="J81" s="82"/>
      <c r="K81" s="82">
        <f>SUM(K82:K101)</f>
        <v>1699661186</v>
      </c>
      <c r="L81" s="81">
        <v>0</v>
      </c>
      <c r="M81" s="82">
        <f>SUM(M82:M100)</f>
        <v>992419163</v>
      </c>
      <c r="N81" s="81">
        <v>0</v>
      </c>
      <c r="O81" s="82">
        <f>SUM(O82:O100)</f>
        <v>920941098</v>
      </c>
      <c r="P81" s="82">
        <v>0</v>
      </c>
      <c r="Q81" s="82">
        <f>SUM(Q82:Q100)</f>
        <v>1447377865</v>
      </c>
      <c r="R81" s="82">
        <v>0</v>
      </c>
      <c r="S81" s="82">
        <f>SUM(S82:S100)</f>
        <v>1421875175</v>
      </c>
      <c r="T81" s="81">
        <v>0</v>
      </c>
      <c r="U81" s="276">
        <f>SUM(U82:U100)</f>
        <v>3711050805</v>
      </c>
      <c r="V81" s="29"/>
      <c r="W81" s="163">
        <f>SUM(W82:W101)</f>
        <v>1403140857</v>
      </c>
      <c r="Y81" s="90"/>
      <c r="Z81" s="91"/>
    </row>
    <row r="82" spans="1:25" ht="57">
      <c r="A82" s="164" t="s">
        <v>73</v>
      </c>
      <c r="B82" s="92" t="s">
        <v>233</v>
      </c>
      <c r="C82" s="31" t="s">
        <v>286</v>
      </c>
      <c r="D82" s="32">
        <f aca="true" t="shared" si="14" ref="D82:D87">AVERAGE(H82,L82,P82,T82)</f>
        <v>37</v>
      </c>
      <c r="E82" s="33">
        <f aca="true" t="shared" si="15" ref="E82:F101">+I82+M82+Q82+U82</f>
        <v>0</v>
      </c>
      <c r="F82" s="33">
        <f aca="true" t="shared" si="16" ref="F82:F87">AVERAGE(J82,N82,R82,V82)</f>
        <v>37</v>
      </c>
      <c r="G82" s="33">
        <f aca="true" t="shared" si="17" ref="G82:G101">+K82+O82+S82+W82</f>
        <v>0</v>
      </c>
      <c r="H82" s="83">
        <v>37</v>
      </c>
      <c r="I82" s="33">
        <v>0</v>
      </c>
      <c r="J82" s="33">
        <v>37</v>
      </c>
      <c r="K82" s="33"/>
      <c r="L82" s="33">
        <v>37</v>
      </c>
      <c r="M82" s="33">
        <v>0</v>
      </c>
      <c r="N82" s="33">
        <v>37</v>
      </c>
      <c r="O82" s="33">
        <v>0</v>
      </c>
      <c r="P82" s="33">
        <v>37</v>
      </c>
      <c r="Q82" s="33"/>
      <c r="R82" s="33">
        <v>37</v>
      </c>
      <c r="S82" s="41">
        <v>0</v>
      </c>
      <c r="T82" s="33">
        <v>37</v>
      </c>
      <c r="U82" s="33">
        <v>0</v>
      </c>
      <c r="V82" s="98">
        <v>37</v>
      </c>
      <c r="W82" s="165">
        <v>0</v>
      </c>
      <c r="Y82" s="89"/>
    </row>
    <row r="83" spans="1:23" ht="28.5">
      <c r="A83" s="164" t="s">
        <v>151</v>
      </c>
      <c r="B83" s="92" t="s">
        <v>233</v>
      </c>
      <c r="C83" s="31" t="s">
        <v>1</v>
      </c>
      <c r="D83" s="32">
        <f t="shared" si="14"/>
        <v>60</v>
      </c>
      <c r="E83" s="33">
        <f t="shared" si="15"/>
        <v>0</v>
      </c>
      <c r="F83" s="33">
        <f t="shared" si="16"/>
        <v>52.25</v>
      </c>
      <c r="G83" s="33">
        <f t="shared" si="17"/>
        <v>0</v>
      </c>
      <c r="H83" s="83">
        <v>50</v>
      </c>
      <c r="I83" s="33">
        <v>0</v>
      </c>
      <c r="J83" s="33">
        <v>64</v>
      </c>
      <c r="K83" s="33"/>
      <c r="L83" s="33">
        <v>60</v>
      </c>
      <c r="M83" s="33">
        <v>0</v>
      </c>
      <c r="N83" s="33">
        <v>72</v>
      </c>
      <c r="O83" s="33">
        <v>0</v>
      </c>
      <c r="P83" s="33">
        <v>60</v>
      </c>
      <c r="Q83" s="33"/>
      <c r="R83" s="33">
        <v>73</v>
      </c>
      <c r="S83" s="41">
        <v>0</v>
      </c>
      <c r="T83" s="33">
        <v>70</v>
      </c>
      <c r="U83" s="33">
        <v>0</v>
      </c>
      <c r="V83" s="98">
        <v>0</v>
      </c>
      <c r="W83" s="165">
        <v>0</v>
      </c>
    </row>
    <row r="84" spans="1:23" ht="28.5">
      <c r="A84" s="164" t="s">
        <v>152</v>
      </c>
      <c r="B84" s="92" t="s">
        <v>233</v>
      </c>
      <c r="C84" s="31" t="s">
        <v>1</v>
      </c>
      <c r="D84" s="32">
        <f t="shared" si="14"/>
        <v>67.5</v>
      </c>
      <c r="E84" s="33">
        <f t="shared" si="15"/>
        <v>123271409</v>
      </c>
      <c r="F84" s="33">
        <f t="shared" si="16"/>
        <v>76</v>
      </c>
      <c r="G84" s="33">
        <f t="shared" si="17"/>
        <v>123271409</v>
      </c>
      <c r="H84" s="83">
        <v>50</v>
      </c>
      <c r="I84" s="33">
        <v>28542766</v>
      </c>
      <c r="J84" s="33">
        <v>94</v>
      </c>
      <c r="K84" s="33">
        <v>28542766</v>
      </c>
      <c r="L84" s="33">
        <v>60</v>
      </c>
      <c r="M84" s="33">
        <v>28346573</v>
      </c>
      <c r="N84" s="33">
        <v>120</v>
      </c>
      <c r="O84" s="33">
        <v>28346573</v>
      </c>
      <c r="P84" s="33">
        <v>70</v>
      </c>
      <c r="Q84" s="33">
        <v>28915200</v>
      </c>
      <c r="R84" s="33">
        <v>70</v>
      </c>
      <c r="S84" s="33">
        <v>28915200</v>
      </c>
      <c r="T84" s="33">
        <v>90</v>
      </c>
      <c r="U84" s="33">
        <v>37466870</v>
      </c>
      <c r="V84" s="98">
        <v>20</v>
      </c>
      <c r="W84" s="165">
        <v>37466870</v>
      </c>
    </row>
    <row r="85" spans="1:23" ht="42.75">
      <c r="A85" s="166" t="s">
        <v>153</v>
      </c>
      <c r="B85" s="92" t="s">
        <v>233</v>
      </c>
      <c r="C85" s="31" t="s">
        <v>286</v>
      </c>
      <c r="D85" s="32">
        <f t="shared" si="14"/>
        <v>37</v>
      </c>
      <c r="E85" s="33">
        <f t="shared" si="15"/>
        <v>46621935</v>
      </c>
      <c r="F85" s="33">
        <f t="shared" si="16"/>
        <v>37</v>
      </c>
      <c r="G85" s="33">
        <f t="shared" si="17"/>
        <v>46621935</v>
      </c>
      <c r="H85" s="83">
        <v>37</v>
      </c>
      <c r="I85" s="33">
        <v>0</v>
      </c>
      <c r="J85" s="33">
        <v>37</v>
      </c>
      <c r="K85" s="33"/>
      <c r="L85" s="33">
        <v>37</v>
      </c>
      <c r="M85" s="33">
        <v>0</v>
      </c>
      <c r="N85" s="33">
        <v>37</v>
      </c>
      <c r="O85" s="33">
        <v>0</v>
      </c>
      <c r="P85" s="33">
        <v>37</v>
      </c>
      <c r="Q85" s="33">
        <v>16398666</v>
      </c>
      <c r="R85" s="33">
        <v>37</v>
      </c>
      <c r="S85" s="33">
        <v>16398666</v>
      </c>
      <c r="T85" s="33">
        <v>37</v>
      </c>
      <c r="U85" s="272">
        <v>30223269</v>
      </c>
      <c r="V85" s="98">
        <v>37</v>
      </c>
      <c r="W85" s="165">
        <v>30223269</v>
      </c>
    </row>
    <row r="86" spans="1:23" ht="57">
      <c r="A86" s="164" t="s">
        <v>154</v>
      </c>
      <c r="B86" s="92" t="s">
        <v>233</v>
      </c>
      <c r="C86" s="31" t="s">
        <v>287</v>
      </c>
      <c r="D86" s="32">
        <f t="shared" si="14"/>
        <v>1</v>
      </c>
      <c r="E86" s="33">
        <f t="shared" si="15"/>
        <v>387084428</v>
      </c>
      <c r="F86" s="33">
        <f t="shared" si="16"/>
        <v>1</v>
      </c>
      <c r="G86" s="33">
        <f t="shared" si="17"/>
        <v>367510841</v>
      </c>
      <c r="H86" s="83">
        <v>1</v>
      </c>
      <c r="I86" s="33">
        <v>161159483</v>
      </c>
      <c r="J86" s="33">
        <v>1</v>
      </c>
      <c r="K86" s="33">
        <v>161159483</v>
      </c>
      <c r="L86" s="33">
        <v>1</v>
      </c>
      <c r="M86" s="33">
        <v>26651827</v>
      </c>
      <c r="N86" s="33">
        <v>1</v>
      </c>
      <c r="O86" s="33">
        <v>26651827</v>
      </c>
      <c r="P86" s="33">
        <v>1</v>
      </c>
      <c r="Q86" s="33">
        <v>180021495</v>
      </c>
      <c r="R86" s="33">
        <v>1</v>
      </c>
      <c r="S86" s="33">
        <v>179699531</v>
      </c>
      <c r="T86" s="33">
        <v>1</v>
      </c>
      <c r="U86" s="33">
        <v>19251623</v>
      </c>
      <c r="V86" s="98">
        <v>1</v>
      </c>
      <c r="W86" s="165">
        <v>0</v>
      </c>
    </row>
    <row r="87" spans="1:23" ht="42.75">
      <c r="A87" s="166" t="s">
        <v>155</v>
      </c>
      <c r="B87" s="92" t="s">
        <v>233</v>
      </c>
      <c r="C87" s="31" t="s">
        <v>288</v>
      </c>
      <c r="D87" s="32">
        <f t="shared" si="14"/>
        <v>1</v>
      </c>
      <c r="E87" s="33">
        <f t="shared" si="15"/>
        <v>117053866</v>
      </c>
      <c r="F87" s="33">
        <f t="shared" si="16"/>
        <v>1</v>
      </c>
      <c r="G87" s="33">
        <f t="shared" si="17"/>
        <v>116984396</v>
      </c>
      <c r="H87" s="83">
        <v>1</v>
      </c>
      <c r="I87" s="33">
        <v>0</v>
      </c>
      <c r="J87" s="33">
        <v>1</v>
      </c>
      <c r="K87" s="33"/>
      <c r="L87" s="33">
        <v>1</v>
      </c>
      <c r="M87" s="33">
        <v>100000000</v>
      </c>
      <c r="N87" s="33">
        <v>1</v>
      </c>
      <c r="O87" s="33">
        <v>99930530</v>
      </c>
      <c r="P87" s="33">
        <v>1</v>
      </c>
      <c r="Q87" s="33">
        <v>17053866</v>
      </c>
      <c r="R87" s="33">
        <v>1</v>
      </c>
      <c r="S87" s="33">
        <v>17053866</v>
      </c>
      <c r="T87" s="33"/>
      <c r="U87" s="33"/>
      <c r="V87" s="98"/>
      <c r="W87" s="165"/>
    </row>
    <row r="88" spans="1:23" ht="28.5">
      <c r="A88" s="166" t="s">
        <v>156</v>
      </c>
      <c r="B88" s="92" t="s">
        <v>231</v>
      </c>
      <c r="C88" s="31" t="s">
        <v>289</v>
      </c>
      <c r="D88" s="32">
        <f>+H88+L88+P88+T88</f>
        <v>2171</v>
      </c>
      <c r="E88" s="33">
        <f t="shared" si="15"/>
        <v>81423980</v>
      </c>
      <c r="F88" s="33">
        <f>+J88+N88+R88+V88</f>
        <v>1401</v>
      </c>
      <c r="G88" s="33">
        <f t="shared" si="17"/>
        <v>51204000</v>
      </c>
      <c r="H88" s="83">
        <v>351</v>
      </c>
      <c r="I88" s="33">
        <v>0</v>
      </c>
      <c r="J88" s="33">
        <v>167</v>
      </c>
      <c r="K88" s="33"/>
      <c r="L88" s="33">
        <v>456</v>
      </c>
      <c r="M88" s="33">
        <v>51303980</v>
      </c>
      <c r="N88" s="33">
        <v>456</v>
      </c>
      <c r="O88" s="33">
        <v>51204000</v>
      </c>
      <c r="P88" s="33">
        <v>593</v>
      </c>
      <c r="Q88" s="33">
        <v>0</v>
      </c>
      <c r="R88" s="33">
        <v>778</v>
      </c>
      <c r="S88" s="41">
        <v>0</v>
      </c>
      <c r="T88" s="33">
        <v>771</v>
      </c>
      <c r="U88" s="33">
        <v>30120000</v>
      </c>
      <c r="V88" s="98">
        <v>0</v>
      </c>
      <c r="W88" s="165">
        <v>0</v>
      </c>
    </row>
    <row r="89" spans="1:23" ht="85.5">
      <c r="A89" s="164" t="s">
        <v>80</v>
      </c>
      <c r="B89" s="92" t="s">
        <v>233</v>
      </c>
      <c r="C89" s="31" t="s">
        <v>1</v>
      </c>
      <c r="D89" s="32">
        <f aca="true" t="shared" si="18" ref="D89:D95">AVERAGE(H89,L89,P89,T89)</f>
        <v>35</v>
      </c>
      <c r="E89" s="33">
        <f t="shared" si="15"/>
        <v>218794167</v>
      </c>
      <c r="F89" s="33">
        <f aca="true" t="shared" si="19" ref="F89:F95">AVERAGE(J89,N89,R89,V89)</f>
        <v>39.25</v>
      </c>
      <c r="G89" s="33">
        <f t="shared" si="17"/>
        <v>198265505</v>
      </c>
      <c r="H89" s="83">
        <v>20</v>
      </c>
      <c r="I89" s="33">
        <v>138794167</v>
      </c>
      <c r="J89" s="33">
        <v>20</v>
      </c>
      <c r="K89" s="33">
        <v>138794167</v>
      </c>
      <c r="L89" s="33">
        <v>30</v>
      </c>
      <c r="M89" s="33">
        <v>0</v>
      </c>
      <c r="N89" s="33">
        <v>30</v>
      </c>
      <c r="O89" s="33">
        <v>0</v>
      </c>
      <c r="P89" s="33">
        <v>40</v>
      </c>
      <c r="Q89" s="33">
        <v>0</v>
      </c>
      <c r="R89" s="33">
        <v>75</v>
      </c>
      <c r="S89" s="41">
        <v>0</v>
      </c>
      <c r="T89" s="33">
        <v>50</v>
      </c>
      <c r="U89" s="33">
        <v>80000000</v>
      </c>
      <c r="V89" s="98">
        <v>32</v>
      </c>
      <c r="W89" s="165">
        <v>59471338</v>
      </c>
    </row>
    <row r="90" spans="1:23" ht="28.5">
      <c r="A90" s="164" t="s">
        <v>157</v>
      </c>
      <c r="B90" s="92" t="s">
        <v>233</v>
      </c>
      <c r="C90" s="31" t="s">
        <v>290</v>
      </c>
      <c r="D90" s="32">
        <f t="shared" si="18"/>
        <v>90</v>
      </c>
      <c r="E90" s="33">
        <f t="shared" si="15"/>
        <v>0</v>
      </c>
      <c r="F90" s="33">
        <f t="shared" si="19"/>
        <v>77.5</v>
      </c>
      <c r="G90" s="33">
        <f t="shared" si="17"/>
        <v>0</v>
      </c>
      <c r="H90" s="83">
        <v>90</v>
      </c>
      <c r="I90" s="33">
        <v>0</v>
      </c>
      <c r="J90" s="33">
        <v>60</v>
      </c>
      <c r="K90" s="33"/>
      <c r="L90" s="33">
        <v>90</v>
      </c>
      <c r="M90" s="33">
        <v>0</v>
      </c>
      <c r="N90" s="33">
        <v>90</v>
      </c>
      <c r="O90" s="33">
        <v>0</v>
      </c>
      <c r="P90" s="33">
        <v>90</v>
      </c>
      <c r="Q90" s="33">
        <v>0</v>
      </c>
      <c r="R90" s="33">
        <v>90</v>
      </c>
      <c r="S90" s="41">
        <v>0</v>
      </c>
      <c r="T90" s="33">
        <v>90</v>
      </c>
      <c r="U90" s="33">
        <v>0</v>
      </c>
      <c r="V90" s="98">
        <v>70</v>
      </c>
      <c r="W90" s="165">
        <v>0</v>
      </c>
    </row>
    <row r="91" spans="1:23" ht="42.75">
      <c r="A91" s="164" t="s">
        <v>158</v>
      </c>
      <c r="B91" s="92" t="s">
        <v>233</v>
      </c>
      <c r="C91" s="31" t="s">
        <v>291</v>
      </c>
      <c r="D91" s="32">
        <f t="shared" si="18"/>
        <v>60</v>
      </c>
      <c r="E91" s="33">
        <f t="shared" si="15"/>
        <v>0</v>
      </c>
      <c r="F91" s="33">
        <f t="shared" si="19"/>
        <v>53.75</v>
      </c>
      <c r="G91" s="33">
        <f t="shared" si="17"/>
        <v>0</v>
      </c>
      <c r="H91" s="83">
        <v>60</v>
      </c>
      <c r="I91" s="33">
        <v>0</v>
      </c>
      <c r="J91" s="33">
        <v>35</v>
      </c>
      <c r="K91" s="33"/>
      <c r="L91" s="33">
        <v>60</v>
      </c>
      <c r="M91" s="33">
        <v>0</v>
      </c>
      <c r="N91" s="33">
        <v>60</v>
      </c>
      <c r="O91" s="33">
        <v>0</v>
      </c>
      <c r="P91" s="33">
        <v>60</v>
      </c>
      <c r="Q91" s="33">
        <v>0</v>
      </c>
      <c r="R91" s="33">
        <v>60</v>
      </c>
      <c r="S91" s="41">
        <v>0</v>
      </c>
      <c r="T91" s="33">
        <v>60</v>
      </c>
      <c r="U91" s="33">
        <v>0</v>
      </c>
      <c r="V91" s="98">
        <v>60</v>
      </c>
      <c r="W91" s="165">
        <v>0</v>
      </c>
    </row>
    <row r="92" spans="1:23" ht="42.75">
      <c r="A92" s="166" t="s">
        <v>159</v>
      </c>
      <c r="B92" s="92" t="s">
        <v>233</v>
      </c>
      <c r="C92" s="31" t="s">
        <v>252</v>
      </c>
      <c r="D92" s="32">
        <f t="shared" si="18"/>
        <v>1</v>
      </c>
      <c r="E92" s="33">
        <f t="shared" si="15"/>
        <v>962241093</v>
      </c>
      <c r="F92" s="33">
        <f t="shared" si="19"/>
        <v>1</v>
      </c>
      <c r="G92" s="33">
        <f t="shared" si="17"/>
        <v>338906921</v>
      </c>
      <c r="H92" s="83">
        <v>1</v>
      </c>
      <c r="I92" s="33">
        <v>0</v>
      </c>
      <c r="J92" s="33">
        <v>1</v>
      </c>
      <c r="K92" s="33"/>
      <c r="L92" s="33">
        <v>1</v>
      </c>
      <c r="M92" s="33">
        <v>93968722</v>
      </c>
      <c r="N92" s="33">
        <v>1</v>
      </c>
      <c r="O92" s="33">
        <v>93004882</v>
      </c>
      <c r="P92" s="33">
        <v>1</v>
      </c>
      <c r="Q92" s="33">
        <v>99976248</v>
      </c>
      <c r="R92" s="33">
        <v>1</v>
      </c>
      <c r="S92" s="33">
        <v>99976248</v>
      </c>
      <c r="T92" s="33">
        <v>1</v>
      </c>
      <c r="U92" s="33">
        <v>768296123</v>
      </c>
      <c r="V92" s="98">
        <v>1</v>
      </c>
      <c r="W92" s="165">
        <v>145925791</v>
      </c>
    </row>
    <row r="93" spans="1:23" ht="57">
      <c r="A93" s="166" t="s">
        <v>160</v>
      </c>
      <c r="B93" s="92" t="s">
        <v>233</v>
      </c>
      <c r="C93" s="31" t="s">
        <v>254</v>
      </c>
      <c r="D93" s="32">
        <f t="shared" si="18"/>
        <v>100</v>
      </c>
      <c r="E93" s="33">
        <f t="shared" si="15"/>
        <v>5933203</v>
      </c>
      <c r="F93" s="33">
        <f t="shared" si="19"/>
        <v>80</v>
      </c>
      <c r="G93" s="33">
        <f t="shared" si="17"/>
        <v>5421600</v>
      </c>
      <c r="H93" s="83">
        <v>100</v>
      </c>
      <c r="I93" s="33">
        <v>0</v>
      </c>
      <c r="J93" s="33">
        <v>100</v>
      </c>
      <c r="K93" s="33"/>
      <c r="L93" s="33">
        <v>100</v>
      </c>
      <c r="M93" s="33">
        <v>5933203</v>
      </c>
      <c r="N93" s="33">
        <v>100</v>
      </c>
      <c r="O93" s="33">
        <v>5421600</v>
      </c>
      <c r="P93" s="33">
        <v>100</v>
      </c>
      <c r="Q93" s="33">
        <v>0</v>
      </c>
      <c r="R93" s="33">
        <v>100</v>
      </c>
      <c r="S93" s="33">
        <v>0</v>
      </c>
      <c r="T93" s="33">
        <v>100</v>
      </c>
      <c r="U93" s="33">
        <v>0</v>
      </c>
      <c r="V93" s="98">
        <v>20</v>
      </c>
      <c r="W93" s="165">
        <v>0</v>
      </c>
    </row>
    <row r="94" spans="1:23" ht="42.75">
      <c r="A94" s="166" t="s">
        <v>161</v>
      </c>
      <c r="B94" s="92" t="s">
        <v>233</v>
      </c>
      <c r="C94" s="31" t="s">
        <v>1</v>
      </c>
      <c r="D94" s="32">
        <f t="shared" si="18"/>
        <v>65</v>
      </c>
      <c r="E94" s="33">
        <f t="shared" si="15"/>
        <v>113777378</v>
      </c>
      <c r="F94" s="33">
        <f t="shared" si="19"/>
        <v>75</v>
      </c>
      <c r="G94" s="33">
        <f t="shared" si="17"/>
        <v>113777378</v>
      </c>
      <c r="H94" s="83">
        <v>50</v>
      </c>
      <c r="I94" s="33">
        <v>113777378</v>
      </c>
      <c r="J94" s="33">
        <v>90</v>
      </c>
      <c r="K94" s="33">
        <v>113777378</v>
      </c>
      <c r="L94" s="33">
        <v>60</v>
      </c>
      <c r="M94" s="33">
        <v>0</v>
      </c>
      <c r="N94" s="33">
        <v>100</v>
      </c>
      <c r="O94" s="33">
        <v>0</v>
      </c>
      <c r="P94" s="33">
        <v>70</v>
      </c>
      <c r="Q94" s="33">
        <v>0</v>
      </c>
      <c r="R94" s="33">
        <v>70</v>
      </c>
      <c r="S94" s="33">
        <v>0</v>
      </c>
      <c r="T94" s="33">
        <v>80</v>
      </c>
      <c r="U94" s="33">
        <v>0</v>
      </c>
      <c r="V94" s="98">
        <v>40</v>
      </c>
      <c r="W94" s="165">
        <v>0</v>
      </c>
    </row>
    <row r="95" spans="1:23" ht="28.5">
      <c r="A95" s="166" t="s">
        <v>162</v>
      </c>
      <c r="B95" s="92" t="s">
        <v>233</v>
      </c>
      <c r="C95" s="31" t="s">
        <v>1</v>
      </c>
      <c r="D95" s="32">
        <f t="shared" si="18"/>
        <v>65</v>
      </c>
      <c r="E95" s="33">
        <f t="shared" si="15"/>
        <v>30718163</v>
      </c>
      <c r="F95" s="33">
        <f t="shared" si="19"/>
        <v>52.5</v>
      </c>
      <c r="G95" s="33">
        <f t="shared" si="17"/>
        <v>18681732</v>
      </c>
      <c r="H95" s="83">
        <v>50</v>
      </c>
      <c r="I95" s="33">
        <v>0</v>
      </c>
      <c r="J95" s="33">
        <v>50</v>
      </c>
      <c r="K95" s="33"/>
      <c r="L95" s="33">
        <v>60</v>
      </c>
      <c r="M95" s="33">
        <v>14684075</v>
      </c>
      <c r="N95" s="33">
        <v>60</v>
      </c>
      <c r="O95" s="33">
        <v>14665732</v>
      </c>
      <c r="P95" s="33">
        <v>70</v>
      </c>
      <c r="Q95" s="33">
        <v>4990088</v>
      </c>
      <c r="R95" s="33">
        <v>70</v>
      </c>
      <c r="S95" s="33">
        <v>4016000</v>
      </c>
      <c r="T95" s="33">
        <v>80</v>
      </c>
      <c r="U95" s="33">
        <v>11044000</v>
      </c>
      <c r="V95" s="98">
        <v>30</v>
      </c>
      <c r="W95" s="165">
        <v>0</v>
      </c>
    </row>
    <row r="96" spans="1:23" s="93" customFormat="1" ht="27" customHeight="1">
      <c r="A96" s="166" t="s">
        <v>169</v>
      </c>
      <c r="B96" s="92" t="s">
        <v>231</v>
      </c>
      <c r="C96" s="31" t="s">
        <v>292</v>
      </c>
      <c r="D96" s="32">
        <v>100</v>
      </c>
      <c r="E96" s="33">
        <f t="shared" si="15"/>
        <v>1351108612</v>
      </c>
      <c r="F96" s="33">
        <f>+J96+N96+R96+V96</f>
        <v>45</v>
      </c>
      <c r="G96" s="33">
        <f t="shared" si="17"/>
        <v>501958109</v>
      </c>
      <c r="H96" s="83">
        <v>0</v>
      </c>
      <c r="I96" s="33">
        <v>0</v>
      </c>
      <c r="J96" s="33">
        <v>0</v>
      </c>
      <c r="K96" s="33"/>
      <c r="L96" s="33">
        <v>0</v>
      </c>
      <c r="M96" s="33">
        <v>0</v>
      </c>
      <c r="N96" s="33">
        <v>0</v>
      </c>
      <c r="O96" s="33">
        <v>0</v>
      </c>
      <c r="P96" s="33">
        <v>20</v>
      </c>
      <c r="Q96" s="33">
        <v>150908612</v>
      </c>
      <c r="R96" s="33">
        <v>20</v>
      </c>
      <c r="S96" s="33">
        <v>150600000</v>
      </c>
      <c r="T96" s="33">
        <v>80</v>
      </c>
      <c r="U96" s="33">
        <v>1200200000</v>
      </c>
      <c r="V96" s="98">
        <v>25</v>
      </c>
      <c r="W96" s="165">
        <v>351358109</v>
      </c>
    </row>
    <row r="97" spans="1:23" ht="42.75">
      <c r="A97" s="166" t="s">
        <v>163</v>
      </c>
      <c r="B97" s="92" t="s">
        <v>231</v>
      </c>
      <c r="C97" s="31" t="s">
        <v>293</v>
      </c>
      <c r="D97" s="32">
        <v>1</v>
      </c>
      <c r="E97" s="33">
        <f t="shared" si="15"/>
        <v>96617639</v>
      </c>
      <c r="F97" s="33">
        <f>AVERAGE(J97,N97,R97,V97)</f>
        <v>1</v>
      </c>
      <c r="G97" s="33">
        <f t="shared" si="17"/>
        <v>45510662</v>
      </c>
      <c r="H97" s="83">
        <v>1</v>
      </c>
      <c r="I97" s="33">
        <v>0</v>
      </c>
      <c r="J97" s="33">
        <v>1</v>
      </c>
      <c r="K97" s="33"/>
      <c r="L97" s="33">
        <v>1</v>
      </c>
      <c r="M97" s="33">
        <v>45664699</v>
      </c>
      <c r="N97" s="33">
        <v>1</v>
      </c>
      <c r="O97" s="33">
        <v>45510662</v>
      </c>
      <c r="P97" s="33">
        <v>1</v>
      </c>
      <c r="Q97" s="33">
        <v>6977740</v>
      </c>
      <c r="R97" s="33">
        <v>1</v>
      </c>
      <c r="S97" s="33">
        <v>0</v>
      </c>
      <c r="T97" s="33">
        <v>1</v>
      </c>
      <c r="U97" s="33">
        <v>43975200</v>
      </c>
      <c r="V97" s="98">
        <v>1</v>
      </c>
      <c r="W97" s="165">
        <v>0</v>
      </c>
    </row>
    <row r="98" spans="1:23" ht="57">
      <c r="A98" s="166" t="s">
        <v>164</v>
      </c>
      <c r="B98" s="92" t="s">
        <v>233</v>
      </c>
      <c r="C98" s="31" t="s">
        <v>269</v>
      </c>
      <c r="D98" s="32">
        <f>AVERAGE(H98,L98,P98,T98)</f>
        <v>32.5</v>
      </c>
      <c r="E98" s="33">
        <f t="shared" si="15"/>
        <v>338299235</v>
      </c>
      <c r="F98" s="33">
        <f>AVERAGE(J98,N98,R98,V98)</f>
        <v>32.5</v>
      </c>
      <c r="G98" s="33">
        <f t="shared" si="17"/>
        <v>162360988</v>
      </c>
      <c r="H98" s="83">
        <v>19</v>
      </c>
      <c r="I98" s="33">
        <v>79530384</v>
      </c>
      <c r="J98" s="33">
        <v>19</v>
      </c>
      <c r="K98" s="33">
        <v>79530384</v>
      </c>
      <c r="L98" s="33">
        <v>37</v>
      </c>
      <c r="M98" s="33">
        <v>105933203</v>
      </c>
      <c r="N98" s="33">
        <v>37</v>
      </c>
      <c r="O98" s="33">
        <v>66635040</v>
      </c>
      <c r="P98" s="33">
        <v>37</v>
      </c>
      <c r="Q98" s="33">
        <v>19223616</v>
      </c>
      <c r="R98" s="33">
        <v>37</v>
      </c>
      <c r="S98" s="33">
        <v>5095099</v>
      </c>
      <c r="T98" s="33">
        <v>37</v>
      </c>
      <c r="U98" s="272">
        <v>133612032</v>
      </c>
      <c r="V98" s="98">
        <v>37</v>
      </c>
      <c r="W98" s="165">
        <v>11100465</v>
      </c>
    </row>
    <row r="99" spans="1:23" ht="42.75">
      <c r="A99" s="166" t="s">
        <v>0</v>
      </c>
      <c r="B99" s="92" t="s">
        <v>233</v>
      </c>
      <c r="C99" s="31" t="s">
        <v>2</v>
      </c>
      <c r="D99" s="32">
        <f>AVERAGE(H99,L99,P99,T99)</f>
        <v>70</v>
      </c>
      <c r="E99" s="33">
        <f t="shared" si="15"/>
        <v>247100331</v>
      </c>
      <c r="F99" s="33">
        <f>AVERAGE(J99,N99,R99,V99)</f>
        <v>75</v>
      </c>
      <c r="G99" s="33">
        <f t="shared" si="17"/>
        <v>217056907</v>
      </c>
      <c r="H99" s="83">
        <v>40</v>
      </c>
      <c r="I99" s="33">
        <v>6024000</v>
      </c>
      <c r="J99" s="33">
        <v>70</v>
      </c>
      <c r="K99" s="33">
        <v>6024000</v>
      </c>
      <c r="L99" s="33">
        <v>60</v>
      </c>
      <c r="M99" s="33">
        <v>73333454</v>
      </c>
      <c r="N99" s="33">
        <v>60</v>
      </c>
      <c r="O99" s="33">
        <v>69860328</v>
      </c>
      <c r="P99" s="33">
        <v>80</v>
      </c>
      <c r="Q99" s="33">
        <v>49660406</v>
      </c>
      <c r="R99" s="33">
        <v>90</v>
      </c>
      <c r="S99" s="33">
        <v>49660405</v>
      </c>
      <c r="T99" s="33">
        <v>100</v>
      </c>
      <c r="U99" s="272">
        <v>118082471</v>
      </c>
      <c r="V99" s="98">
        <v>80</v>
      </c>
      <c r="W99" s="165">
        <v>91512174</v>
      </c>
    </row>
    <row r="100" spans="1:23" ht="71.25">
      <c r="A100" s="166" t="s">
        <v>294</v>
      </c>
      <c r="B100" s="92" t="s">
        <v>233</v>
      </c>
      <c r="C100" s="31" t="s">
        <v>287</v>
      </c>
      <c r="D100" s="32">
        <f>AVERAGE(H100,L100,P100,T100)</f>
        <v>1</v>
      </c>
      <c r="E100" s="33">
        <f t="shared" si="15"/>
        <v>3660758438</v>
      </c>
      <c r="F100" s="33">
        <f>AVERAGE(J100,N100,R100,V100)</f>
        <v>1</v>
      </c>
      <c r="G100" s="33">
        <f t="shared" si="17"/>
        <v>3017547595</v>
      </c>
      <c r="H100" s="83">
        <v>1</v>
      </c>
      <c r="I100" s="33">
        <v>1102127866</v>
      </c>
      <c r="J100" s="33">
        <v>1</v>
      </c>
      <c r="K100" s="33">
        <f>1052455687-581667-579350</f>
        <v>1051294670</v>
      </c>
      <c r="L100" s="33">
        <v>1</v>
      </c>
      <c r="M100" s="33">
        <v>446599427</v>
      </c>
      <c r="N100" s="33">
        <v>1</v>
      </c>
      <c r="O100" s="33">
        <v>419709924</v>
      </c>
      <c r="P100" s="33">
        <v>1</v>
      </c>
      <c r="Q100" s="33">
        <v>873251928</v>
      </c>
      <c r="R100" s="33">
        <v>1</v>
      </c>
      <c r="S100" s="33">
        <v>870460160</v>
      </c>
      <c r="T100" s="33">
        <v>1</v>
      </c>
      <c r="U100" s="272">
        <v>1238779217</v>
      </c>
      <c r="V100" s="98">
        <v>1</v>
      </c>
      <c r="W100" s="165">
        <v>676082841</v>
      </c>
    </row>
    <row r="101" spans="1:23" ht="28.5">
      <c r="A101" s="166" t="s">
        <v>76</v>
      </c>
      <c r="B101" s="42" t="s">
        <v>233</v>
      </c>
      <c r="C101" s="31" t="s">
        <v>77</v>
      </c>
      <c r="D101" s="32">
        <f>+H101+L101+P101+T101</f>
        <v>1</v>
      </c>
      <c r="E101" s="33">
        <f t="shared" si="15"/>
        <v>123027356</v>
      </c>
      <c r="F101" s="33">
        <f t="shared" si="15"/>
        <v>1</v>
      </c>
      <c r="G101" s="33">
        <f t="shared" si="17"/>
        <v>120538338</v>
      </c>
      <c r="H101" s="83">
        <v>1</v>
      </c>
      <c r="I101" s="33">
        <v>123027356</v>
      </c>
      <c r="J101" s="33">
        <v>1</v>
      </c>
      <c r="K101" s="33">
        <v>120538338</v>
      </c>
      <c r="L101" s="33"/>
      <c r="M101" s="33">
        <v>0</v>
      </c>
      <c r="N101" s="33"/>
      <c r="O101" s="33"/>
      <c r="P101" s="33"/>
      <c r="Q101" s="33"/>
      <c r="R101" s="33"/>
      <c r="S101" s="41"/>
      <c r="T101" s="33"/>
      <c r="U101" s="33"/>
      <c r="V101" s="98"/>
      <c r="W101" s="165"/>
    </row>
    <row r="102" spans="1:23" ht="28.5">
      <c r="A102" s="84" t="s">
        <v>295</v>
      </c>
      <c r="B102" s="59"/>
      <c r="C102" s="81"/>
      <c r="D102" s="138"/>
      <c r="E102" s="137">
        <f>SUM(E103:E110)</f>
        <v>2690643279</v>
      </c>
      <c r="F102" s="138"/>
      <c r="G102" s="137">
        <f>SUM(G103:G110)</f>
        <v>1369071781</v>
      </c>
      <c r="H102" s="138">
        <v>0</v>
      </c>
      <c r="I102" s="137">
        <f>SUM(I103:I110)</f>
        <v>195300000</v>
      </c>
      <c r="J102" s="96"/>
      <c r="K102" s="96">
        <f>SUM(K103:K110)</f>
        <v>192138370</v>
      </c>
      <c r="L102" s="94">
        <v>0</v>
      </c>
      <c r="M102" s="95">
        <f>SUM(M103:M110)</f>
        <v>350000000</v>
      </c>
      <c r="N102" s="94">
        <v>0</v>
      </c>
      <c r="O102" s="95">
        <f>SUM(O103:O109)</f>
        <v>347571280</v>
      </c>
      <c r="P102" s="95">
        <v>0</v>
      </c>
      <c r="Q102" s="95">
        <f>SUM(Q103:Q110)</f>
        <v>589580893</v>
      </c>
      <c r="R102" s="95">
        <v>0</v>
      </c>
      <c r="S102" s="95">
        <f>SUM(S103:S109)</f>
        <v>580195063</v>
      </c>
      <c r="T102" s="95">
        <v>0</v>
      </c>
      <c r="U102" s="26">
        <f>SUM(U103:U109)</f>
        <v>1555762386</v>
      </c>
      <c r="V102" s="29"/>
      <c r="W102" s="163">
        <f>SUM(W103:W110)</f>
        <v>249167068</v>
      </c>
    </row>
    <row r="103" spans="1:24" ht="57">
      <c r="A103" s="166" t="s">
        <v>3</v>
      </c>
      <c r="B103" s="42" t="s">
        <v>233</v>
      </c>
      <c r="C103" s="31" t="s">
        <v>296</v>
      </c>
      <c r="D103" s="32">
        <f aca="true" t="shared" si="20" ref="D103:D108">AVERAGE(H103,L103,P103,T103)</f>
        <v>87.5</v>
      </c>
      <c r="E103" s="33">
        <f>+I103+M103+Q103+U103</f>
        <v>190037880</v>
      </c>
      <c r="F103" s="33">
        <f aca="true" t="shared" si="21" ref="F103:F108">AVERAGE(J103,N103,R103,V103)</f>
        <v>75</v>
      </c>
      <c r="G103" s="33">
        <f>+K103+O103+S103+W103</f>
        <v>179180226</v>
      </c>
      <c r="H103" s="83">
        <v>50</v>
      </c>
      <c r="I103" s="33">
        <v>33924481</v>
      </c>
      <c r="J103" s="33">
        <v>50</v>
      </c>
      <c r="K103" s="33">
        <v>30762851</v>
      </c>
      <c r="L103" s="33">
        <v>100</v>
      </c>
      <c r="M103" s="33">
        <v>51025423</v>
      </c>
      <c r="N103" s="33">
        <v>90</v>
      </c>
      <c r="O103" s="33">
        <v>50016918</v>
      </c>
      <c r="P103" s="33">
        <v>100</v>
      </c>
      <c r="Q103" s="33">
        <v>65853382</v>
      </c>
      <c r="R103" s="33">
        <v>100</v>
      </c>
      <c r="S103" s="33">
        <v>65834540</v>
      </c>
      <c r="T103" s="33">
        <v>100</v>
      </c>
      <c r="U103" s="272">
        <v>39234594</v>
      </c>
      <c r="V103" s="98">
        <v>60</v>
      </c>
      <c r="W103" s="275">
        <v>32565917</v>
      </c>
      <c r="X103" s="91"/>
    </row>
    <row r="104" spans="1:23" ht="28.5">
      <c r="A104" s="166" t="s">
        <v>4</v>
      </c>
      <c r="B104" s="42" t="s">
        <v>233</v>
      </c>
      <c r="C104" s="31" t="s">
        <v>84</v>
      </c>
      <c r="D104" s="32">
        <f>AVERAGE(H104,L104,P104,T104)</f>
        <v>45</v>
      </c>
      <c r="E104" s="33">
        <f>+I104+M104+Q104+U104</f>
        <v>30966259</v>
      </c>
      <c r="F104" s="33">
        <f t="shared" si="21"/>
        <v>25</v>
      </c>
      <c r="G104" s="33">
        <f>+K104+O104+S104+W104</f>
        <v>27498681</v>
      </c>
      <c r="H104" s="83">
        <v>0</v>
      </c>
      <c r="I104" s="33">
        <v>0</v>
      </c>
      <c r="J104" s="33">
        <v>0</v>
      </c>
      <c r="K104" s="33">
        <v>0</v>
      </c>
      <c r="L104" s="33">
        <v>30</v>
      </c>
      <c r="M104" s="33">
        <v>5933200</v>
      </c>
      <c r="N104" s="33">
        <v>30</v>
      </c>
      <c r="O104" s="33">
        <v>5933200</v>
      </c>
      <c r="P104" s="33">
        <v>50</v>
      </c>
      <c r="Q104" s="33">
        <v>17001059</v>
      </c>
      <c r="R104" s="33">
        <v>35</v>
      </c>
      <c r="S104" s="33">
        <v>13533481</v>
      </c>
      <c r="T104" s="33">
        <v>100</v>
      </c>
      <c r="U104" s="272">
        <v>8032000</v>
      </c>
      <c r="V104" s="98">
        <v>35</v>
      </c>
      <c r="W104" s="275">
        <v>8032000</v>
      </c>
    </row>
    <row r="105" spans="1:23" ht="28.5">
      <c r="A105" s="166" t="s">
        <v>5</v>
      </c>
      <c r="B105" s="42" t="s">
        <v>233</v>
      </c>
      <c r="C105" s="31" t="s">
        <v>297</v>
      </c>
      <c r="D105" s="32">
        <f t="shared" si="20"/>
        <v>87.5</v>
      </c>
      <c r="E105" s="33">
        <f aca="true" t="shared" si="22" ref="E105:E110">+I105+M105+Q105+U105</f>
        <v>1162235814</v>
      </c>
      <c r="F105" s="272">
        <f t="shared" si="21"/>
        <v>72.5</v>
      </c>
      <c r="G105" s="33">
        <f aca="true" t="shared" si="23" ref="G105:G110">+K105+O105+S105+W105</f>
        <v>946388751</v>
      </c>
      <c r="H105" s="83">
        <v>100</v>
      </c>
      <c r="I105" s="33">
        <v>155094547</v>
      </c>
      <c r="J105" s="33">
        <v>100</v>
      </c>
      <c r="K105" s="33">
        <v>155094547</v>
      </c>
      <c r="L105" s="33">
        <v>50</v>
      </c>
      <c r="M105" s="33">
        <v>257122875</v>
      </c>
      <c r="N105" s="33">
        <v>50</v>
      </c>
      <c r="O105" s="33">
        <v>256360682</v>
      </c>
      <c r="P105" s="33">
        <v>100</v>
      </c>
      <c r="Q105" s="33">
        <v>393043216</v>
      </c>
      <c r="R105" s="33">
        <v>100</v>
      </c>
      <c r="S105" s="33">
        <v>388399926</v>
      </c>
      <c r="T105" s="33">
        <v>100</v>
      </c>
      <c r="U105" s="272">
        <v>356975176</v>
      </c>
      <c r="V105" s="273">
        <v>40</v>
      </c>
      <c r="W105" s="275">
        <v>146533596</v>
      </c>
    </row>
    <row r="106" spans="1:23" ht="42.75">
      <c r="A106" s="166" t="s">
        <v>6</v>
      </c>
      <c r="B106" s="42" t="s">
        <v>233</v>
      </c>
      <c r="C106" s="31" t="s">
        <v>84</v>
      </c>
      <c r="D106" s="32">
        <f t="shared" si="20"/>
        <v>70</v>
      </c>
      <c r="E106" s="33">
        <f t="shared" si="22"/>
        <v>29226240</v>
      </c>
      <c r="F106" s="33">
        <f t="shared" si="21"/>
        <v>70</v>
      </c>
      <c r="G106" s="33">
        <f t="shared" si="23"/>
        <v>27952564</v>
      </c>
      <c r="H106" s="83">
        <v>0</v>
      </c>
      <c r="I106" s="33">
        <v>0</v>
      </c>
      <c r="J106" s="33">
        <v>0</v>
      </c>
      <c r="K106" s="33">
        <v>0</v>
      </c>
      <c r="L106" s="33">
        <v>80</v>
      </c>
      <c r="M106" s="33">
        <v>25878502</v>
      </c>
      <c r="N106" s="33">
        <v>80</v>
      </c>
      <c r="O106" s="33">
        <v>25220480</v>
      </c>
      <c r="P106" s="33">
        <v>100</v>
      </c>
      <c r="Q106" s="33">
        <v>1204800</v>
      </c>
      <c r="R106" s="33">
        <v>100</v>
      </c>
      <c r="S106" s="33">
        <v>693964</v>
      </c>
      <c r="T106" s="33">
        <v>100</v>
      </c>
      <c r="U106" s="272">
        <v>2142938</v>
      </c>
      <c r="V106" s="98">
        <v>100</v>
      </c>
      <c r="W106" s="275">
        <v>2038120</v>
      </c>
    </row>
    <row r="107" spans="1:23" ht="28.5">
      <c r="A107" s="166" t="s">
        <v>7</v>
      </c>
      <c r="B107" s="42" t="s">
        <v>233</v>
      </c>
      <c r="C107" s="31" t="s">
        <v>84</v>
      </c>
      <c r="D107" s="32">
        <f t="shared" si="20"/>
        <v>67.5</v>
      </c>
      <c r="E107" s="33">
        <f t="shared" si="22"/>
        <v>293081434</v>
      </c>
      <c r="F107" s="33">
        <f t="shared" si="21"/>
        <v>52.5</v>
      </c>
      <c r="G107" s="33">
        <f t="shared" si="23"/>
        <v>181770587</v>
      </c>
      <c r="H107" s="83">
        <v>20</v>
      </c>
      <c r="I107" s="33">
        <v>0</v>
      </c>
      <c r="J107" s="33">
        <v>20</v>
      </c>
      <c r="K107" s="33">
        <v>0</v>
      </c>
      <c r="L107" s="33">
        <v>50</v>
      </c>
      <c r="M107" s="33">
        <v>10040000</v>
      </c>
      <c r="N107" s="33">
        <v>50</v>
      </c>
      <c r="O107" s="97">
        <v>10040000</v>
      </c>
      <c r="P107" s="86">
        <v>100</v>
      </c>
      <c r="Q107" s="33">
        <v>112000000</v>
      </c>
      <c r="R107" s="86">
        <v>100</v>
      </c>
      <c r="S107" s="33">
        <v>111733152</v>
      </c>
      <c r="T107" s="86">
        <v>100</v>
      </c>
      <c r="U107" s="272">
        <v>171041434</v>
      </c>
      <c r="V107" s="98">
        <v>40</v>
      </c>
      <c r="W107" s="275">
        <v>59997435</v>
      </c>
    </row>
    <row r="108" spans="1:23" ht="28.5">
      <c r="A108" s="166" t="s">
        <v>8</v>
      </c>
      <c r="B108" s="42" t="s">
        <v>233</v>
      </c>
      <c r="C108" s="31" t="s">
        <v>298</v>
      </c>
      <c r="D108" s="32">
        <f t="shared" si="20"/>
        <v>1</v>
      </c>
      <c r="E108" s="33">
        <f t="shared" si="22"/>
        <v>978814680</v>
      </c>
      <c r="F108" s="33">
        <f t="shared" si="21"/>
        <v>0.75</v>
      </c>
      <c r="G108" s="33">
        <f t="shared" si="23"/>
        <v>0</v>
      </c>
      <c r="H108" s="83">
        <v>1</v>
      </c>
      <c r="I108" s="33">
        <v>0</v>
      </c>
      <c r="J108" s="33">
        <v>1</v>
      </c>
      <c r="K108" s="33">
        <v>0</v>
      </c>
      <c r="L108" s="33">
        <v>1</v>
      </c>
      <c r="M108" s="33"/>
      <c r="N108" s="33">
        <v>1</v>
      </c>
      <c r="O108" s="33">
        <v>0</v>
      </c>
      <c r="P108" s="33">
        <v>1</v>
      </c>
      <c r="Q108" s="33">
        <v>478436</v>
      </c>
      <c r="R108" s="41">
        <v>1</v>
      </c>
      <c r="S108" s="41">
        <v>0</v>
      </c>
      <c r="T108" s="33">
        <v>1</v>
      </c>
      <c r="U108" s="272">
        <v>978336244</v>
      </c>
      <c r="V108" s="98">
        <v>0</v>
      </c>
      <c r="W108" s="275">
        <v>0</v>
      </c>
    </row>
    <row r="109" spans="1:23" ht="28.5">
      <c r="A109" s="166" t="s">
        <v>299</v>
      </c>
      <c r="B109" s="42" t="s">
        <v>231</v>
      </c>
      <c r="C109" s="31" t="s">
        <v>258</v>
      </c>
      <c r="D109" s="32">
        <f>+H109+L109+P109+T109</f>
        <v>1</v>
      </c>
      <c r="E109" s="33">
        <f t="shared" si="22"/>
        <v>0</v>
      </c>
      <c r="F109" s="33">
        <f>+J109+N109+R109+V109</f>
        <v>1</v>
      </c>
      <c r="G109" s="33">
        <f t="shared" si="23"/>
        <v>0</v>
      </c>
      <c r="H109" s="83">
        <v>1</v>
      </c>
      <c r="I109" s="33">
        <v>0</v>
      </c>
      <c r="J109" s="33">
        <v>1</v>
      </c>
      <c r="K109" s="33">
        <v>0</v>
      </c>
      <c r="L109" s="33">
        <v>0</v>
      </c>
      <c r="M109" s="33">
        <v>0</v>
      </c>
      <c r="N109" s="33"/>
      <c r="O109" s="33"/>
      <c r="P109" s="33">
        <v>0</v>
      </c>
      <c r="Q109" s="33">
        <v>0</v>
      </c>
      <c r="R109" s="41"/>
      <c r="S109" s="41"/>
      <c r="T109" s="33">
        <v>0</v>
      </c>
      <c r="U109" s="33">
        <v>0</v>
      </c>
      <c r="V109" s="98"/>
      <c r="W109" s="165"/>
    </row>
    <row r="110" spans="1:23" ht="28.5">
      <c r="A110" s="166" t="s">
        <v>238</v>
      </c>
      <c r="B110" s="42" t="s">
        <v>233</v>
      </c>
      <c r="C110" s="31" t="s">
        <v>278</v>
      </c>
      <c r="D110" s="32">
        <v>100</v>
      </c>
      <c r="E110" s="33">
        <f t="shared" si="22"/>
        <v>6280972</v>
      </c>
      <c r="F110" s="33">
        <f>AVERAGE(J110,N110,R110,V110)</f>
        <v>100</v>
      </c>
      <c r="G110" s="33">
        <f t="shared" si="23"/>
        <v>6280972</v>
      </c>
      <c r="H110" s="83">
        <v>100</v>
      </c>
      <c r="I110" s="33">
        <v>6280972</v>
      </c>
      <c r="J110" s="33">
        <v>100</v>
      </c>
      <c r="K110" s="33">
        <v>6280972</v>
      </c>
      <c r="L110" s="33"/>
      <c r="M110" s="33"/>
      <c r="N110" s="33"/>
      <c r="O110" s="33"/>
      <c r="P110" s="33"/>
      <c r="Q110" s="33">
        <v>0</v>
      </c>
      <c r="R110" s="41"/>
      <c r="S110" s="41"/>
      <c r="T110" s="33"/>
      <c r="U110" s="33">
        <v>0</v>
      </c>
      <c r="V110" s="98"/>
      <c r="W110" s="165"/>
    </row>
    <row r="111" spans="1:23" ht="30.75" thickBot="1">
      <c r="A111" s="63" t="s">
        <v>300</v>
      </c>
      <c r="B111" s="64"/>
      <c r="C111" s="118"/>
      <c r="D111" s="118"/>
      <c r="E111" s="119">
        <f>+E112</f>
        <v>1657088665</v>
      </c>
      <c r="F111" s="118"/>
      <c r="G111" s="119">
        <f>+G112</f>
        <v>1258686700</v>
      </c>
      <c r="H111" s="118">
        <v>0</v>
      </c>
      <c r="I111" s="79">
        <v>0</v>
      </c>
      <c r="J111" s="79"/>
      <c r="K111" s="79"/>
      <c r="L111" s="79">
        <v>0</v>
      </c>
      <c r="M111" s="79">
        <v>0</v>
      </c>
      <c r="N111" s="79">
        <v>0</v>
      </c>
      <c r="O111" s="79">
        <v>0</v>
      </c>
      <c r="P111" s="79">
        <v>0</v>
      </c>
      <c r="Q111" s="79">
        <v>0</v>
      </c>
      <c r="R111" s="79">
        <v>0</v>
      </c>
      <c r="S111" s="79">
        <v>0</v>
      </c>
      <c r="T111" s="79">
        <v>0</v>
      </c>
      <c r="U111" s="79">
        <v>0</v>
      </c>
      <c r="V111" s="67"/>
      <c r="W111" s="169"/>
    </row>
    <row r="112" spans="1:23" ht="28.5">
      <c r="A112" s="84" t="s">
        <v>301</v>
      </c>
      <c r="B112" s="59"/>
      <c r="C112" s="138"/>
      <c r="D112" s="138"/>
      <c r="E112" s="137">
        <f>SUM(E113:E122)</f>
        <v>1657088665</v>
      </c>
      <c r="F112" s="140"/>
      <c r="G112" s="137">
        <f>SUM(G113:G122)</f>
        <v>1258686700</v>
      </c>
      <c r="H112" s="140">
        <v>0</v>
      </c>
      <c r="I112" s="137">
        <f>SUM(I113:I122)</f>
        <v>276309600</v>
      </c>
      <c r="J112" s="96"/>
      <c r="K112" s="96">
        <f>SUM(K113:K122)</f>
        <v>269636689</v>
      </c>
      <c r="L112" s="94">
        <v>0</v>
      </c>
      <c r="M112" s="82">
        <f>SUM(M113:M122)</f>
        <v>759867400</v>
      </c>
      <c r="N112" s="94">
        <v>0</v>
      </c>
      <c r="O112" s="82">
        <f>SUM(O113:O123)</f>
        <v>739699516</v>
      </c>
      <c r="P112" s="82">
        <v>0</v>
      </c>
      <c r="Q112" s="82">
        <f>SUM(Q113:Q123)</f>
        <v>210680552</v>
      </c>
      <c r="R112" s="82">
        <v>0</v>
      </c>
      <c r="S112" s="82">
        <f>SUM(S113:S123)</f>
        <v>210482534</v>
      </c>
      <c r="T112" s="94">
        <v>0</v>
      </c>
      <c r="U112" s="82">
        <f>SUM(U113:U123)</f>
        <v>410231113</v>
      </c>
      <c r="V112" s="29"/>
      <c r="W112" s="163">
        <f>SUM(W113:W122)</f>
        <v>38867961</v>
      </c>
    </row>
    <row r="113" spans="1:23" ht="39" customHeight="1">
      <c r="A113" s="166" t="s">
        <v>9</v>
      </c>
      <c r="B113" s="42" t="s">
        <v>231</v>
      </c>
      <c r="C113" s="31" t="s">
        <v>302</v>
      </c>
      <c r="D113" s="32">
        <f>+H113+L113+P113+T113</f>
        <v>110</v>
      </c>
      <c r="E113" s="33">
        <f aca="true" t="shared" si="24" ref="D113:G122">+I113+M113+Q113+U113</f>
        <v>161961588</v>
      </c>
      <c r="F113" s="33">
        <f t="shared" si="24"/>
        <v>113</v>
      </c>
      <c r="G113" s="33">
        <f t="shared" si="24"/>
        <v>160766232</v>
      </c>
      <c r="H113" s="83">
        <v>80</v>
      </c>
      <c r="I113" s="33">
        <v>42340236</v>
      </c>
      <c r="J113" s="33">
        <v>84</v>
      </c>
      <c r="K113" s="33">
        <v>42167325</v>
      </c>
      <c r="L113" s="33">
        <v>10</v>
      </c>
      <c r="M113" s="33">
        <v>64062000</v>
      </c>
      <c r="N113" s="33">
        <v>12</v>
      </c>
      <c r="O113" s="33">
        <v>63041321</v>
      </c>
      <c r="P113" s="33">
        <v>10</v>
      </c>
      <c r="Q113" s="33">
        <v>23431352</v>
      </c>
      <c r="R113" s="33">
        <v>10</v>
      </c>
      <c r="S113" s="33">
        <v>23429586</v>
      </c>
      <c r="T113" s="33">
        <v>10</v>
      </c>
      <c r="U113" s="33">
        <v>32128000</v>
      </c>
      <c r="V113" s="98">
        <v>7</v>
      </c>
      <c r="W113" s="165">
        <v>32128000</v>
      </c>
    </row>
    <row r="114" spans="1:23" ht="42.75">
      <c r="A114" s="166" t="s">
        <v>10</v>
      </c>
      <c r="B114" s="42" t="s">
        <v>231</v>
      </c>
      <c r="C114" s="31" t="s">
        <v>91</v>
      </c>
      <c r="D114" s="32">
        <f t="shared" si="24"/>
        <v>700</v>
      </c>
      <c r="E114" s="33">
        <f t="shared" si="24"/>
        <v>20383208</v>
      </c>
      <c r="F114" s="33">
        <f t="shared" si="24"/>
        <v>920</v>
      </c>
      <c r="G114" s="33">
        <f t="shared" si="24"/>
        <v>15190520</v>
      </c>
      <c r="H114" s="83">
        <v>100</v>
      </c>
      <c r="I114" s="33"/>
      <c r="J114" s="33">
        <v>700</v>
      </c>
      <c r="K114" s="33">
        <v>0</v>
      </c>
      <c r="L114" s="33">
        <v>200</v>
      </c>
      <c r="M114" s="33">
        <v>10240800</v>
      </c>
      <c r="N114" s="33">
        <v>20</v>
      </c>
      <c r="O114" s="33">
        <v>10240800</v>
      </c>
      <c r="P114" s="33">
        <v>200</v>
      </c>
      <c r="Q114" s="33">
        <v>5122408</v>
      </c>
      <c r="R114" s="33">
        <v>200</v>
      </c>
      <c r="S114" s="33">
        <v>4949720</v>
      </c>
      <c r="T114" s="33">
        <v>200</v>
      </c>
      <c r="U114" s="33">
        <v>5020000</v>
      </c>
      <c r="V114" s="98">
        <v>0</v>
      </c>
      <c r="W114" s="165">
        <v>0</v>
      </c>
    </row>
    <row r="115" spans="1:23" ht="28.5">
      <c r="A115" s="166" t="s">
        <v>11</v>
      </c>
      <c r="B115" s="42" t="s">
        <v>231</v>
      </c>
      <c r="C115" s="31" t="s">
        <v>17</v>
      </c>
      <c r="D115" s="32">
        <f t="shared" si="24"/>
        <v>200</v>
      </c>
      <c r="E115" s="33">
        <f t="shared" si="24"/>
        <v>614308354</v>
      </c>
      <c r="F115" s="33">
        <f t="shared" si="24"/>
        <v>160</v>
      </c>
      <c r="G115" s="33">
        <f t="shared" si="24"/>
        <v>608492155</v>
      </c>
      <c r="H115" s="83">
        <v>50</v>
      </c>
      <c r="I115" s="33">
        <v>161806933</v>
      </c>
      <c r="J115" s="33">
        <v>50</v>
      </c>
      <c r="K115" s="33">
        <v>161806933</v>
      </c>
      <c r="L115" s="33">
        <v>50</v>
      </c>
      <c r="M115" s="33">
        <v>446979421</v>
      </c>
      <c r="N115" s="33">
        <v>40</v>
      </c>
      <c r="O115" s="33">
        <v>446685222</v>
      </c>
      <c r="P115" s="33">
        <v>50</v>
      </c>
      <c r="Q115" s="33">
        <v>0</v>
      </c>
      <c r="R115" s="33">
        <v>50</v>
      </c>
      <c r="S115" s="33">
        <v>0</v>
      </c>
      <c r="T115" s="33">
        <v>50</v>
      </c>
      <c r="U115" s="33">
        <v>5522000</v>
      </c>
      <c r="V115" s="98">
        <v>20</v>
      </c>
      <c r="W115" s="165">
        <v>0</v>
      </c>
    </row>
    <row r="116" spans="1:23" ht="42.75">
      <c r="A116" s="166" t="s">
        <v>12</v>
      </c>
      <c r="B116" s="42" t="s">
        <v>231</v>
      </c>
      <c r="C116" s="31" t="s">
        <v>303</v>
      </c>
      <c r="D116" s="32">
        <f t="shared" si="24"/>
        <v>3</v>
      </c>
      <c r="E116" s="33">
        <f t="shared" si="24"/>
        <v>23292800</v>
      </c>
      <c r="F116" s="33">
        <f t="shared" si="24"/>
        <v>3</v>
      </c>
      <c r="G116" s="33">
        <f t="shared" si="24"/>
        <v>18272800</v>
      </c>
      <c r="H116" s="83">
        <v>0</v>
      </c>
      <c r="I116" s="33"/>
      <c r="J116" s="33"/>
      <c r="K116" s="33"/>
      <c r="L116" s="33">
        <v>1</v>
      </c>
      <c r="M116" s="33">
        <v>8232800</v>
      </c>
      <c r="N116" s="33">
        <v>1</v>
      </c>
      <c r="O116" s="33">
        <v>8232800</v>
      </c>
      <c r="P116" s="33">
        <v>1</v>
      </c>
      <c r="Q116" s="33">
        <v>10040000</v>
      </c>
      <c r="R116" s="33">
        <v>1</v>
      </c>
      <c r="S116" s="33">
        <v>10040000</v>
      </c>
      <c r="T116" s="33">
        <v>1</v>
      </c>
      <c r="U116" s="33">
        <v>5020000</v>
      </c>
      <c r="V116" s="98">
        <v>1</v>
      </c>
      <c r="W116" s="165">
        <v>0</v>
      </c>
    </row>
    <row r="117" spans="1:23" ht="28.5">
      <c r="A117" s="166" t="s">
        <v>304</v>
      </c>
      <c r="B117" s="42" t="s">
        <v>231</v>
      </c>
      <c r="C117" s="31" t="s">
        <v>305</v>
      </c>
      <c r="D117" s="32">
        <f>+H117+L117+P117+T117</f>
        <v>13</v>
      </c>
      <c r="E117" s="33">
        <f t="shared" si="24"/>
        <v>74727449</v>
      </c>
      <c r="F117" s="33">
        <f t="shared" si="24"/>
        <v>11</v>
      </c>
      <c r="G117" s="33">
        <f t="shared" si="24"/>
        <v>43809885</v>
      </c>
      <c r="H117" s="83">
        <v>5</v>
      </c>
      <c r="I117" s="33">
        <v>2000000</v>
      </c>
      <c r="J117" s="33">
        <v>5</v>
      </c>
      <c r="K117" s="33"/>
      <c r="L117" s="33">
        <v>3</v>
      </c>
      <c r="M117" s="33">
        <v>40008209</v>
      </c>
      <c r="N117" s="33">
        <v>2</v>
      </c>
      <c r="O117" s="33">
        <v>40008209</v>
      </c>
      <c r="P117" s="33">
        <v>3</v>
      </c>
      <c r="Q117" s="33">
        <v>3825240</v>
      </c>
      <c r="R117" s="33">
        <v>3</v>
      </c>
      <c r="S117" s="33">
        <v>3801676</v>
      </c>
      <c r="T117" s="33">
        <v>2</v>
      </c>
      <c r="U117" s="33">
        <v>28894000</v>
      </c>
      <c r="V117" s="98">
        <v>1</v>
      </c>
      <c r="W117" s="165">
        <v>0</v>
      </c>
    </row>
    <row r="118" spans="1:23" ht="24" customHeight="1">
      <c r="A118" s="166" t="s">
        <v>13</v>
      </c>
      <c r="B118" s="42" t="s">
        <v>231</v>
      </c>
      <c r="C118" s="31" t="s">
        <v>306</v>
      </c>
      <c r="D118" s="32">
        <f t="shared" si="24"/>
        <v>6</v>
      </c>
      <c r="E118" s="33">
        <f t="shared" si="24"/>
        <v>40041600</v>
      </c>
      <c r="F118" s="33">
        <f t="shared" si="24"/>
        <v>5</v>
      </c>
      <c r="G118" s="33">
        <f t="shared" si="24"/>
        <v>16264800</v>
      </c>
      <c r="H118" s="83">
        <v>3</v>
      </c>
      <c r="I118" s="33">
        <v>4500000</v>
      </c>
      <c r="J118" s="86">
        <v>3</v>
      </c>
      <c r="K118" s="86"/>
      <c r="L118" s="86">
        <v>1</v>
      </c>
      <c r="M118" s="33">
        <v>10843200</v>
      </c>
      <c r="N118" s="86">
        <v>1</v>
      </c>
      <c r="O118" s="33">
        <v>10843200</v>
      </c>
      <c r="P118" s="33">
        <v>1</v>
      </c>
      <c r="Q118" s="33">
        <v>5421600</v>
      </c>
      <c r="R118" s="33">
        <v>1</v>
      </c>
      <c r="S118" s="33">
        <v>5421600</v>
      </c>
      <c r="T118" s="33">
        <v>1</v>
      </c>
      <c r="U118" s="33">
        <v>19276800</v>
      </c>
      <c r="V118" s="98">
        <v>0</v>
      </c>
      <c r="W118" s="165">
        <v>0</v>
      </c>
    </row>
    <row r="119" spans="1:23" ht="28.5">
      <c r="A119" s="166" t="s">
        <v>14</v>
      </c>
      <c r="B119" s="42" t="s">
        <v>231</v>
      </c>
      <c r="C119" s="31" t="s">
        <v>18</v>
      </c>
      <c r="D119" s="32">
        <f>+H119+L119+P119+T119</f>
        <v>4</v>
      </c>
      <c r="E119" s="33">
        <f t="shared" si="24"/>
        <v>309618201</v>
      </c>
      <c r="F119" s="33">
        <f t="shared" si="24"/>
        <v>3</v>
      </c>
      <c r="G119" s="33">
        <f t="shared" si="24"/>
        <v>119447888</v>
      </c>
      <c r="H119" s="83">
        <v>1</v>
      </c>
      <c r="I119" s="33"/>
      <c r="J119" s="33">
        <v>1</v>
      </c>
      <c r="K119" s="33"/>
      <c r="L119" s="33">
        <v>1</v>
      </c>
      <c r="M119" s="33">
        <v>48967088</v>
      </c>
      <c r="N119" s="33">
        <v>1</v>
      </c>
      <c r="O119" s="33">
        <v>34107888</v>
      </c>
      <c r="P119" s="33">
        <v>1</v>
      </c>
      <c r="Q119" s="33">
        <v>85340000</v>
      </c>
      <c r="R119" s="33">
        <v>1</v>
      </c>
      <c r="S119" s="33">
        <v>85340000</v>
      </c>
      <c r="T119" s="33">
        <v>1</v>
      </c>
      <c r="U119" s="33">
        <v>175311113</v>
      </c>
      <c r="V119" s="98">
        <v>0</v>
      </c>
      <c r="W119" s="165">
        <v>0</v>
      </c>
    </row>
    <row r="120" spans="1:23" ht="28.5">
      <c r="A120" s="166" t="s">
        <v>15</v>
      </c>
      <c r="B120" s="42" t="s">
        <v>233</v>
      </c>
      <c r="C120" s="31" t="s">
        <v>19</v>
      </c>
      <c r="D120" s="32">
        <f>AVERAGE(H120,L120,P120,T120)</f>
        <v>0.75</v>
      </c>
      <c r="E120" s="33">
        <f>+I120+M120+Q120+U120</f>
        <v>137899720</v>
      </c>
      <c r="F120" s="33">
        <f>AVERAGE(J120,N120,R120,V120)</f>
        <v>0.75</v>
      </c>
      <c r="G120" s="33">
        <f t="shared" si="24"/>
        <v>77739720</v>
      </c>
      <c r="H120" s="83">
        <v>0</v>
      </c>
      <c r="I120" s="33"/>
      <c r="J120" s="86">
        <v>0</v>
      </c>
      <c r="K120" s="86"/>
      <c r="L120" s="86">
        <v>1</v>
      </c>
      <c r="M120" s="33">
        <v>70792040</v>
      </c>
      <c r="N120" s="86">
        <v>1</v>
      </c>
      <c r="O120" s="33">
        <v>70792040</v>
      </c>
      <c r="P120" s="33">
        <v>1</v>
      </c>
      <c r="Q120" s="33">
        <v>6947680</v>
      </c>
      <c r="R120" s="33">
        <v>1</v>
      </c>
      <c r="S120" s="33">
        <v>6947680</v>
      </c>
      <c r="T120" s="33">
        <v>1</v>
      </c>
      <c r="U120" s="33">
        <v>60160000</v>
      </c>
      <c r="V120" s="98">
        <v>1</v>
      </c>
      <c r="W120" s="165">
        <v>0</v>
      </c>
    </row>
    <row r="121" spans="1:23" ht="28.5">
      <c r="A121" s="166" t="s">
        <v>16</v>
      </c>
      <c r="B121" s="42" t="s">
        <v>233</v>
      </c>
      <c r="C121" s="31" t="s">
        <v>307</v>
      </c>
      <c r="D121" s="32">
        <f>AVERAGE(H121,L121,P121,T121)</f>
        <v>1</v>
      </c>
      <c r="E121" s="33">
        <f>+I121+M121+Q121+U121</f>
        <v>257013326</v>
      </c>
      <c r="F121" s="33">
        <f>AVERAGE(J121,N121,R121,V121)</f>
        <v>1</v>
      </c>
      <c r="G121" s="33">
        <f t="shared" si="24"/>
        <v>183019520</v>
      </c>
      <c r="H121" s="83">
        <v>1</v>
      </c>
      <c r="I121" s="33">
        <v>59628804</v>
      </c>
      <c r="J121" s="86">
        <v>1</v>
      </c>
      <c r="K121" s="33">
        <v>59628804</v>
      </c>
      <c r="L121" s="86">
        <v>1</v>
      </c>
      <c r="M121" s="33">
        <v>59741842</v>
      </c>
      <c r="N121" s="86">
        <v>1</v>
      </c>
      <c r="O121" s="33">
        <v>55748036</v>
      </c>
      <c r="P121" s="33">
        <v>1</v>
      </c>
      <c r="Q121" s="33">
        <v>67642680</v>
      </c>
      <c r="R121" s="33">
        <v>1</v>
      </c>
      <c r="S121" s="33">
        <v>67642680</v>
      </c>
      <c r="T121" s="33">
        <v>1</v>
      </c>
      <c r="U121" s="33">
        <v>70000000</v>
      </c>
      <c r="V121" s="98">
        <v>1</v>
      </c>
      <c r="W121" s="165">
        <v>0</v>
      </c>
    </row>
    <row r="122" spans="1:23" ht="28.5">
      <c r="A122" s="166" t="s">
        <v>238</v>
      </c>
      <c r="B122" s="42" t="s">
        <v>233</v>
      </c>
      <c r="C122" s="31" t="s">
        <v>278</v>
      </c>
      <c r="D122" s="32">
        <f>AVERAGE(H122,L122,P122,T122)</f>
        <v>100</v>
      </c>
      <c r="E122" s="33">
        <f>+I122+M122+Q122+U122</f>
        <v>17842419</v>
      </c>
      <c r="F122" s="33">
        <f>AVERAGE(J122,N122,R122,V122)</f>
        <v>92</v>
      </c>
      <c r="G122" s="33">
        <f t="shared" si="24"/>
        <v>15683180</v>
      </c>
      <c r="H122" s="83">
        <v>100</v>
      </c>
      <c r="I122" s="33">
        <v>6033627</v>
      </c>
      <c r="J122" s="86">
        <v>100</v>
      </c>
      <c r="K122" s="33">
        <v>6033627</v>
      </c>
      <c r="L122" s="86"/>
      <c r="M122" s="33">
        <v>0</v>
      </c>
      <c r="N122" s="86"/>
      <c r="O122" s="86"/>
      <c r="P122" s="33">
        <v>100</v>
      </c>
      <c r="Q122" s="33">
        <v>2909592</v>
      </c>
      <c r="R122" s="33">
        <v>100</v>
      </c>
      <c r="S122" s="33">
        <v>2909592</v>
      </c>
      <c r="T122" s="33">
        <v>100</v>
      </c>
      <c r="U122" s="33">
        <v>8899200</v>
      </c>
      <c r="V122" s="98">
        <v>76</v>
      </c>
      <c r="W122" s="165">
        <v>6739961</v>
      </c>
    </row>
    <row r="123" spans="1:23" ht="30.75" thickBot="1">
      <c r="A123" s="63" t="s">
        <v>308</v>
      </c>
      <c r="B123" s="117"/>
      <c r="C123" s="118"/>
      <c r="D123" s="118"/>
      <c r="E123" s="119">
        <f>+E124+E132</f>
        <v>6668560679</v>
      </c>
      <c r="F123" s="118"/>
      <c r="G123" s="119">
        <f>+G124+G132</f>
        <v>3981304418</v>
      </c>
      <c r="H123" s="118"/>
      <c r="I123" s="119"/>
      <c r="J123" s="119"/>
      <c r="K123" s="119"/>
      <c r="L123" s="118">
        <v>0</v>
      </c>
      <c r="M123" s="118">
        <v>0</v>
      </c>
      <c r="N123" s="118">
        <v>0</v>
      </c>
      <c r="O123" s="118">
        <v>0</v>
      </c>
      <c r="P123" s="118">
        <v>0</v>
      </c>
      <c r="Q123" s="118">
        <v>0</v>
      </c>
      <c r="R123" s="118">
        <v>0</v>
      </c>
      <c r="S123" s="118">
        <v>0</v>
      </c>
      <c r="T123" s="118">
        <v>0</v>
      </c>
      <c r="U123" s="118">
        <v>0</v>
      </c>
      <c r="V123" s="120"/>
      <c r="W123" s="172"/>
    </row>
    <row r="124" spans="1:23" ht="42.75">
      <c r="A124" s="84" t="s">
        <v>309</v>
      </c>
      <c r="B124" s="141"/>
      <c r="C124" s="138"/>
      <c r="D124" s="138"/>
      <c r="E124" s="137">
        <f>SUM(E125:E131)</f>
        <v>2524830083</v>
      </c>
      <c r="F124" s="140"/>
      <c r="G124" s="137">
        <f>SUM(G125:G131)</f>
        <v>1430361300</v>
      </c>
      <c r="H124" s="140">
        <v>0</v>
      </c>
      <c r="I124" s="137">
        <f>SUM(I125:I131)</f>
        <v>226700522</v>
      </c>
      <c r="J124" s="82"/>
      <c r="K124" s="82">
        <f>SUM(K125:K131)</f>
        <v>226083988</v>
      </c>
      <c r="L124" s="81">
        <v>0</v>
      </c>
      <c r="M124" s="82">
        <f>SUM(M125:M131)</f>
        <v>561617855</v>
      </c>
      <c r="N124" s="94">
        <v>0</v>
      </c>
      <c r="O124" s="82">
        <f>SUM(O125:O131)</f>
        <v>560766328</v>
      </c>
      <c r="P124" s="82">
        <v>0</v>
      </c>
      <c r="Q124" s="82">
        <f>SUM(Q125:Q131)</f>
        <v>470000000</v>
      </c>
      <c r="R124" s="82">
        <v>0</v>
      </c>
      <c r="S124" s="82">
        <f>SUM(S125:S131)</f>
        <v>470000000</v>
      </c>
      <c r="T124" s="94">
        <v>0</v>
      </c>
      <c r="U124" s="82">
        <f>SUM(U125:U131)</f>
        <v>1266511705</v>
      </c>
      <c r="V124" s="29"/>
      <c r="W124" s="163">
        <f>SUM(W125:W131)</f>
        <v>173510984</v>
      </c>
    </row>
    <row r="125" spans="1:23" ht="28.5">
      <c r="A125" s="166" t="s">
        <v>20</v>
      </c>
      <c r="B125" s="42" t="s">
        <v>233</v>
      </c>
      <c r="C125" s="31" t="s">
        <v>310</v>
      </c>
      <c r="D125" s="32">
        <f>AVERAGE(H125,L125,P125,T125)</f>
        <v>1</v>
      </c>
      <c r="E125" s="33">
        <f aca="true" t="shared" si="25" ref="E125:F130">+I125+M125+Q125+U125</f>
        <v>0</v>
      </c>
      <c r="F125" s="33">
        <f>AVERAGE(J125,N125,R125,V125)</f>
        <v>1</v>
      </c>
      <c r="G125" s="33">
        <f aca="true" t="shared" si="26" ref="G125:G131">+K125+O125+S125+W125</f>
        <v>0</v>
      </c>
      <c r="H125" s="83">
        <v>1</v>
      </c>
      <c r="I125" s="33">
        <v>0</v>
      </c>
      <c r="J125" s="33">
        <v>1</v>
      </c>
      <c r="K125" s="33">
        <v>0</v>
      </c>
      <c r="L125" s="33">
        <v>1</v>
      </c>
      <c r="M125" s="33">
        <v>0</v>
      </c>
      <c r="N125" s="33">
        <v>1</v>
      </c>
      <c r="O125" s="33">
        <v>0</v>
      </c>
      <c r="P125" s="33">
        <v>1</v>
      </c>
      <c r="Q125" s="33"/>
      <c r="R125" s="33">
        <v>1</v>
      </c>
      <c r="S125" s="33">
        <v>0</v>
      </c>
      <c r="T125" s="33">
        <v>1</v>
      </c>
      <c r="U125" s="33">
        <v>0</v>
      </c>
      <c r="V125" s="98">
        <v>1</v>
      </c>
      <c r="W125" s="165">
        <v>0</v>
      </c>
    </row>
    <row r="126" spans="1:23" ht="28.5">
      <c r="A126" s="166" t="s">
        <v>21</v>
      </c>
      <c r="B126" s="42" t="s">
        <v>231</v>
      </c>
      <c r="C126" s="31" t="s">
        <v>311</v>
      </c>
      <c r="D126" s="32">
        <f>+H126+L126+P126+T126</f>
        <v>4</v>
      </c>
      <c r="E126" s="33">
        <f t="shared" si="25"/>
        <v>34924460</v>
      </c>
      <c r="F126" s="33">
        <f t="shared" si="25"/>
        <v>5</v>
      </c>
      <c r="G126" s="33">
        <f t="shared" si="26"/>
        <v>14924460</v>
      </c>
      <c r="H126" s="83">
        <v>1</v>
      </c>
      <c r="I126" s="33">
        <v>0</v>
      </c>
      <c r="J126" s="33">
        <v>2</v>
      </c>
      <c r="K126" s="33">
        <v>0</v>
      </c>
      <c r="L126" s="33">
        <v>1</v>
      </c>
      <c r="M126" s="33">
        <v>0</v>
      </c>
      <c r="N126" s="33">
        <v>1</v>
      </c>
      <c r="O126" s="33">
        <v>0</v>
      </c>
      <c r="P126" s="33">
        <v>1</v>
      </c>
      <c r="Q126" s="33">
        <v>14924460</v>
      </c>
      <c r="R126" s="33">
        <v>1</v>
      </c>
      <c r="S126" s="33">
        <v>14924460</v>
      </c>
      <c r="T126" s="33">
        <v>1</v>
      </c>
      <c r="U126" s="33">
        <v>20000000</v>
      </c>
      <c r="V126" s="98">
        <v>1</v>
      </c>
      <c r="W126" s="165">
        <v>0</v>
      </c>
    </row>
    <row r="127" spans="1:23" ht="28.5">
      <c r="A127" s="166" t="s">
        <v>22</v>
      </c>
      <c r="B127" s="42" t="s">
        <v>233</v>
      </c>
      <c r="C127" s="31" t="s">
        <v>26</v>
      </c>
      <c r="D127" s="32">
        <f>AVERAGE(H127,L127,P127,T127)</f>
        <v>1</v>
      </c>
      <c r="E127" s="33">
        <f>+I127+M127+Q127+U127</f>
        <v>3993808</v>
      </c>
      <c r="F127" s="33">
        <f>AVERAGE(J127,N127,R127,V127)</f>
        <v>1</v>
      </c>
      <c r="G127" s="33">
        <f t="shared" si="26"/>
        <v>3993808</v>
      </c>
      <c r="H127" s="83">
        <v>1</v>
      </c>
      <c r="I127" s="33">
        <v>3993808</v>
      </c>
      <c r="J127" s="33">
        <v>1</v>
      </c>
      <c r="K127" s="33">
        <v>3993808</v>
      </c>
      <c r="L127" s="33">
        <v>1</v>
      </c>
      <c r="M127" s="33">
        <v>0</v>
      </c>
      <c r="N127" s="33">
        <v>1</v>
      </c>
      <c r="O127" s="33">
        <v>0</v>
      </c>
      <c r="P127" s="33">
        <v>1</v>
      </c>
      <c r="Q127" s="33">
        <v>0</v>
      </c>
      <c r="R127" s="33">
        <v>1</v>
      </c>
      <c r="S127" s="33">
        <v>0</v>
      </c>
      <c r="T127" s="33">
        <v>1</v>
      </c>
      <c r="U127" s="33">
        <v>0</v>
      </c>
      <c r="V127" s="98">
        <v>1</v>
      </c>
      <c r="W127" s="165">
        <v>0</v>
      </c>
    </row>
    <row r="128" spans="1:23" ht="28.5">
      <c r="A128" s="166" t="s">
        <v>23</v>
      </c>
      <c r="B128" s="42" t="s">
        <v>233</v>
      </c>
      <c r="C128" s="31" t="s">
        <v>312</v>
      </c>
      <c r="D128" s="32">
        <f>AVERAGE(H128,L128,P128,T128)</f>
        <v>0.75</v>
      </c>
      <c r="E128" s="33">
        <f>+I128+M128+Q128+U128</f>
        <v>1593700616</v>
      </c>
      <c r="F128" s="33">
        <f>AVERAGE(J128,N128,R128,V128)</f>
        <v>0.5</v>
      </c>
      <c r="G128" s="33">
        <f t="shared" si="26"/>
        <v>531437046</v>
      </c>
      <c r="H128" s="83">
        <v>0</v>
      </c>
      <c r="I128" s="33">
        <v>0</v>
      </c>
      <c r="J128" s="33">
        <v>0</v>
      </c>
      <c r="K128" s="33">
        <v>0</v>
      </c>
      <c r="L128" s="33">
        <v>1</v>
      </c>
      <c r="M128" s="33">
        <v>60000000</v>
      </c>
      <c r="N128" s="33">
        <v>0</v>
      </c>
      <c r="O128" s="33">
        <v>59364925</v>
      </c>
      <c r="P128" s="33">
        <v>1</v>
      </c>
      <c r="Q128" s="33">
        <v>318606766</v>
      </c>
      <c r="R128" s="33">
        <v>1</v>
      </c>
      <c r="S128" s="33">
        <v>318606766</v>
      </c>
      <c r="T128" s="33">
        <v>1</v>
      </c>
      <c r="U128" s="33">
        <v>1215093850</v>
      </c>
      <c r="V128" s="98">
        <v>1</v>
      </c>
      <c r="W128" s="165">
        <v>153465355</v>
      </c>
    </row>
    <row r="129" spans="1:23" ht="28.5">
      <c r="A129" s="166" t="s">
        <v>24</v>
      </c>
      <c r="B129" s="42" t="s">
        <v>231</v>
      </c>
      <c r="C129" s="31" t="s">
        <v>313</v>
      </c>
      <c r="D129" s="32">
        <f>+H129+L129+P129+T129</f>
        <v>3</v>
      </c>
      <c r="E129" s="33">
        <f t="shared" si="25"/>
        <v>40160000</v>
      </c>
      <c r="F129" s="33">
        <f t="shared" si="25"/>
        <v>3</v>
      </c>
      <c r="G129" s="33">
        <f t="shared" si="26"/>
        <v>40160000</v>
      </c>
      <c r="H129" s="83">
        <v>0</v>
      </c>
      <c r="I129" s="33">
        <v>0</v>
      </c>
      <c r="J129" s="33">
        <v>0</v>
      </c>
      <c r="K129" s="33">
        <v>0</v>
      </c>
      <c r="L129" s="33">
        <v>1</v>
      </c>
      <c r="M129" s="33">
        <v>0</v>
      </c>
      <c r="N129" s="33">
        <v>1</v>
      </c>
      <c r="O129" s="33">
        <v>0</v>
      </c>
      <c r="P129" s="33">
        <v>1</v>
      </c>
      <c r="Q129" s="33">
        <v>40160000</v>
      </c>
      <c r="R129" s="33">
        <v>1</v>
      </c>
      <c r="S129" s="33">
        <v>40160000</v>
      </c>
      <c r="T129" s="33">
        <v>1</v>
      </c>
      <c r="U129" s="33">
        <v>0</v>
      </c>
      <c r="V129" s="98">
        <v>1</v>
      </c>
      <c r="W129" s="165">
        <v>0</v>
      </c>
    </row>
    <row r="130" spans="1:23" ht="21" customHeight="1">
      <c r="A130" s="166" t="s">
        <v>25</v>
      </c>
      <c r="B130" s="42" t="s">
        <v>233</v>
      </c>
      <c r="C130" s="31" t="s">
        <v>314</v>
      </c>
      <c r="D130" s="32">
        <f>AVERAGE(H130,L130,P130,T130)</f>
        <v>1</v>
      </c>
      <c r="E130" s="33">
        <f t="shared" si="25"/>
        <v>806079475</v>
      </c>
      <c r="F130" s="33">
        <f>AVERAGE(J130,N130,R130,V130)</f>
        <v>1</v>
      </c>
      <c r="G130" s="33">
        <f t="shared" si="26"/>
        <v>794099173</v>
      </c>
      <c r="H130" s="83">
        <v>1</v>
      </c>
      <c r="I130" s="99">
        <v>216486965</v>
      </c>
      <c r="J130" s="99">
        <v>1</v>
      </c>
      <c r="K130" s="99">
        <v>215870431</v>
      </c>
      <c r="L130" s="99">
        <v>1</v>
      </c>
      <c r="M130" s="99">
        <v>468617855</v>
      </c>
      <c r="N130" s="99">
        <v>1</v>
      </c>
      <c r="O130" s="99">
        <v>468566842</v>
      </c>
      <c r="P130" s="99">
        <v>1</v>
      </c>
      <c r="Q130" s="99">
        <v>91564800</v>
      </c>
      <c r="R130" s="99">
        <v>1</v>
      </c>
      <c r="S130" s="99">
        <v>91564800</v>
      </c>
      <c r="T130" s="99">
        <v>1</v>
      </c>
      <c r="U130" s="99">
        <v>29409855</v>
      </c>
      <c r="V130" s="98">
        <v>1</v>
      </c>
      <c r="W130" s="165">
        <v>18097100</v>
      </c>
    </row>
    <row r="131" spans="1:23" ht="36.75" customHeight="1">
      <c r="A131" s="166" t="s">
        <v>238</v>
      </c>
      <c r="B131" s="42" t="s">
        <v>233</v>
      </c>
      <c r="C131" s="31" t="s">
        <v>278</v>
      </c>
      <c r="D131" s="32">
        <v>100</v>
      </c>
      <c r="E131" s="33">
        <f>+I131+M131+Q131+U131+1</f>
        <v>45971724</v>
      </c>
      <c r="F131" s="33">
        <f>AVERAGE(J131,N131,R131,V131)</f>
        <v>99</v>
      </c>
      <c r="G131" s="33">
        <f t="shared" si="26"/>
        <v>45746813</v>
      </c>
      <c r="H131" s="100">
        <v>100</v>
      </c>
      <c r="I131" s="99">
        <v>6219749</v>
      </c>
      <c r="J131" s="99">
        <v>100</v>
      </c>
      <c r="K131" s="99">
        <v>6219749</v>
      </c>
      <c r="L131" s="99">
        <v>100</v>
      </c>
      <c r="M131" s="99">
        <v>33000000</v>
      </c>
      <c r="N131" s="99">
        <v>99</v>
      </c>
      <c r="O131" s="99">
        <v>32834561</v>
      </c>
      <c r="P131" s="99">
        <v>100</v>
      </c>
      <c r="Q131" s="99">
        <v>4743974</v>
      </c>
      <c r="R131" s="99">
        <v>100</v>
      </c>
      <c r="S131" s="99">
        <v>4743974</v>
      </c>
      <c r="T131" s="99">
        <v>100</v>
      </c>
      <c r="U131" s="99">
        <v>2008000</v>
      </c>
      <c r="V131" s="98">
        <v>97</v>
      </c>
      <c r="W131" s="165">
        <v>1948529</v>
      </c>
    </row>
    <row r="132" spans="1:23" ht="28.5">
      <c r="A132" s="84" t="s">
        <v>315</v>
      </c>
      <c r="B132" s="121"/>
      <c r="C132" s="110"/>
      <c r="D132" s="111"/>
      <c r="E132" s="112">
        <f>SUM(E133:E137)</f>
        <v>4143730596</v>
      </c>
      <c r="F132" s="111"/>
      <c r="G132" s="112">
        <f>SUM(G133:G137)</f>
        <v>2550943118</v>
      </c>
      <c r="H132" s="100"/>
      <c r="I132" s="112">
        <f>SUM(I133:I136)</f>
        <v>21740003</v>
      </c>
      <c r="J132" s="112"/>
      <c r="K132" s="112">
        <f>SUM(K133:K137)</f>
        <v>20610705</v>
      </c>
      <c r="L132" s="100"/>
      <c r="M132" s="112">
        <f>SUM(M133:M137)</f>
        <v>320000000</v>
      </c>
      <c r="N132" s="100"/>
      <c r="O132" s="112">
        <f>SUM(O133:O137)</f>
        <v>278664191</v>
      </c>
      <c r="P132" s="112"/>
      <c r="Q132" s="112">
        <f>SUM(Q133:Q137)</f>
        <v>926625202</v>
      </c>
      <c r="R132" s="112"/>
      <c r="S132" s="112">
        <f>SUM(S133:S137)</f>
        <v>926495847</v>
      </c>
      <c r="T132" s="83"/>
      <c r="U132" s="113">
        <f>SUM(U133:U137)</f>
        <v>2875365391</v>
      </c>
      <c r="V132" s="114"/>
      <c r="W132" s="173">
        <f>SUM(W133:W137)</f>
        <v>1325172375</v>
      </c>
    </row>
    <row r="133" spans="1:23" ht="28.5">
      <c r="A133" s="166" t="s">
        <v>27</v>
      </c>
      <c r="B133" s="42" t="s">
        <v>231</v>
      </c>
      <c r="C133" s="31" t="s">
        <v>316</v>
      </c>
      <c r="D133" s="32">
        <f>+H133+L133+P133+T133</f>
        <v>4</v>
      </c>
      <c r="E133" s="33">
        <f>+I133+M133+Q133+U133</f>
        <v>10028000</v>
      </c>
      <c r="F133" s="33">
        <f>+J133+N133+R133+V133</f>
        <v>4</v>
      </c>
      <c r="G133" s="33">
        <f>+K133+O133+S133+W133</f>
        <v>10027952</v>
      </c>
      <c r="H133" s="83">
        <v>1</v>
      </c>
      <c r="I133" s="99"/>
      <c r="J133" s="100">
        <v>1</v>
      </c>
      <c r="K133" s="99">
        <v>0</v>
      </c>
      <c r="L133" s="99">
        <v>1</v>
      </c>
      <c r="M133" s="99">
        <v>3000000</v>
      </c>
      <c r="N133" s="100">
        <v>1</v>
      </c>
      <c r="O133" s="99">
        <v>2999952</v>
      </c>
      <c r="P133" s="99">
        <v>1</v>
      </c>
      <c r="Q133" s="99">
        <v>3012000</v>
      </c>
      <c r="R133" s="99">
        <v>1</v>
      </c>
      <c r="S133" s="99">
        <v>3012000</v>
      </c>
      <c r="T133" s="99">
        <v>1</v>
      </c>
      <c r="U133" s="99">
        <v>4016000</v>
      </c>
      <c r="V133" s="98">
        <v>1</v>
      </c>
      <c r="W133" s="165">
        <v>4016000</v>
      </c>
    </row>
    <row r="134" spans="1:23" ht="42.75">
      <c r="A134" s="164" t="s">
        <v>79</v>
      </c>
      <c r="B134" s="42" t="s">
        <v>233</v>
      </c>
      <c r="C134" s="31" t="s">
        <v>1</v>
      </c>
      <c r="D134" s="32">
        <f>AVERAGE(H134,L134,P134,T134)</f>
        <v>50</v>
      </c>
      <c r="E134" s="33">
        <f>+I134+M134+Q134+U134</f>
        <v>998356</v>
      </c>
      <c r="F134" s="33">
        <f>AVERAGE(J134,N134,R134,V134)</f>
        <v>37.5</v>
      </c>
      <c r="G134" s="33">
        <f>+K134+O134+S134+W134</f>
        <v>998356</v>
      </c>
      <c r="H134" s="83">
        <v>20</v>
      </c>
      <c r="I134" s="99">
        <v>998356</v>
      </c>
      <c r="J134" s="100">
        <v>20</v>
      </c>
      <c r="K134" s="99">
        <v>998356</v>
      </c>
      <c r="L134" s="99">
        <v>40</v>
      </c>
      <c r="M134" s="99">
        <v>0</v>
      </c>
      <c r="N134" s="100">
        <v>40</v>
      </c>
      <c r="O134" s="99">
        <v>0</v>
      </c>
      <c r="P134" s="33">
        <v>60</v>
      </c>
      <c r="Q134" s="99">
        <v>0</v>
      </c>
      <c r="R134" s="33">
        <v>60</v>
      </c>
      <c r="S134" s="99"/>
      <c r="T134" s="33">
        <v>80</v>
      </c>
      <c r="U134" s="99">
        <v>0</v>
      </c>
      <c r="V134" s="98">
        <v>30</v>
      </c>
      <c r="W134" s="165">
        <v>0</v>
      </c>
    </row>
    <row r="135" spans="1:23" ht="28.5">
      <c r="A135" s="166" t="s">
        <v>28</v>
      </c>
      <c r="B135" s="42" t="s">
        <v>233</v>
      </c>
      <c r="C135" s="31" t="s">
        <v>314</v>
      </c>
      <c r="D135" s="32">
        <f>AVERAGE(H135,L135,P135,T135)</f>
        <v>0.75</v>
      </c>
      <c r="E135" s="33">
        <f>+I135+M135+Q135+U135</f>
        <v>1641365255</v>
      </c>
      <c r="F135" s="33">
        <f>AVERAGE(J135,N135,R135,V135)</f>
        <v>0.75</v>
      </c>
      <c r="G135" s="33">
        <f>+K135+O135+S135+W135</f>
        <v>169915947</v>
      </c>
      <c r="H135" s="83">
        <v>0</v>
      </c>
      <c r="I135" s="33">
        <v>0</v>
      </c>
      <c r="J135" s="100">
        <v>0</v>
      </c>
      <c r="K135" s="99">
        <v>0</v>
      </c>
      <c r="L135" s="33">
        <v>1</v>
      </c>
      <c r="M135" s="99">
        <v>37249406</v>
      </c>
      <c r="N135" s="100">
        <v>1</v>
      </c>
      <c r="O135" s="99">
        <v>0</v>
      </c>
      <c r="P135" s="99">
        <v>1</v>
      </c>
      <c r="Q135" s="99">
        <v>121053229</v>
      </c>
      <c r="R135" s="99">
        <v>1</v>
      </c>
      <c r="S135" s="99">
        <v>121053229</v>
      </c>
      <c r="T135" s="99">
        <v>1</v>
      </c>
      <c r="U135" s="99">
        <v>1483062620</v>
      </c>
      <c r="V135" s="98">
        <v>1</v>
      </c>
      <c r="W135" s="165">
        <v>48862718</v>
      </c>
    </row>
    <row r="136" spans="1:23" ht="28.5">
      <c r="A136" s="164" t="s">
        <v>29</v>
      </c>
      <c r="B136" s="42" t="s">
        <v>233</v>
      </c>
      <c r="C136" s="31" t="s">
        <v>314</v>
      </c>
      <c r="D136" s="32">
        <f>AVERAGE(H136,L136,P136,T136)</f>
        <v>1.75</v>
      </c>
      <c r="E136" s="33">
        <f>+I136+M136+Q136+U136</f>
        <v>2477102435</v>
      </c>
      <c r="F136" s="33">
        <f>AVERAGE(J136,N136,R136,V136)</f>
        <v>1.75</v>
      </c>
      <c r="G136" s="33">
        <f>+K136+O136+S136+W136</f>
        <v>2360962726</v>
      </c>
      <c r="H136" s="83">
        <v>1</v>
      </c>
      <c r="I136" s="33">
        <v>20741647</v>
      </c>
      <c r="J136" s="83">
        <v>1</v>
      </c>
      <c r="K136" s="33">
        <v>19612349</v>
      </c>
      <c r="L136" s="33">
        <v>2</v>
      </c>
      <c r="M136" s="33">
        <v>279750594</v>
      </c>
      <c r="N136" s="100">
        <v>2</v>
      </c>
      <c r="O136" s="99">
        <v>275664239</v>
      </c>
      <c r="P136" s="99">
        <v>2</v>
      </c>
      <c r="Q136" s="99">
        <v>799367423</v>
      </c>
      <c r="R136" s="99">
        <v>2</v>
      </c>
      <c r="S136" s="99">
        <v>799238068</v>
      </c>
      <c r="T136" s="99">
        <v>2</v>
      </c>
      <c r="U136" s="99">
        <v>1377242771</v>
      </c>
      <c r="V136" s="98">
        <v>2</v>
      </c>
      <c r="W136" s="165">
        <v>1266448070</v>
      </c>
    </row>
    <row r="137" spans="1:23" ht="28.5">
      <c r="A137" s="174" t="s">
        <v>238</v>
      </c>
      <c r="B137" s="89" t="s">
        <v>233</v>
      </c>
      <c r="C137" s="101" t="s">
        <v>100</v>
      </c>
      <c r="D137" s="102">
        <v>100</v>
      </c>
      <c r="E137" s="33">
        <f>+I137+M137+Q137+U137</f>
        <v>14236550</v>
      </c>
      <c r="F137" s="33">
        <f>AVERAGE(J137,N137,R137,V137)</f>
        <v>50.97666002656043</v>
      </c>
      <c r="G137" s="33">
        <f>+K137+O137+S137+W137</f>
        <v>9038137</v>
      </c>
      <c r="H137" s="103"/>
      <c r="I137" s="33"/>
      <c r="J137" s="83">
        <v>0</v>
      </c>
      <c r="K137" s="33">
        <v>0</v>
      </c>
      <c r="L137" s="33"/>
      <c r="M137" s="33"/>
      <c r="N137" s="83"/>
      <c r="O137" s="33"/>
      <c r="P137" s="33">
        <v>100</v>
      </c>
      <c r="Q137" s="99">
        <v>3192550</v>
      </c>
      <c r="R137" s="33">
        <v>100</v>
      </c>
      <c r="S137" s="99">
        <v>3192550</v>
      </c>
      <c r="T137" s="33">
        <v>100</v>
      </c>
      <c r="U137" s="99">
        <v>11044000</v>
      </c>
      <c r="V137" s="98">
        <v>52.92998007968127</v>
      </c>
      <c r="W137" s="165">
        <v>5845587</v>
      </c>
    </row>
    <row r="138" spans="1:23" ht="32.25" customHeight="1" thickBot="1">
      <c r="A138" s="281" t="s">
        <v>317</v>
      </c>
      <c r="B138" s="282"/>
      <c r="C138" s="282"/>
      <c r="D138" s="282"/>
      <c r="E138" s="116">
        <f>+E6+E19+E24+E33+E37+E46+E57+E65+E73+E81+E102+E112+E124+E132</f>
        <v>75603592931</v>
      </c>
      <c r="F138" s="116"/>
      <c r="G138" s="116">
        <f aca="true" t="shared" si="27" ref="G138:W138">+G6+G19+G24+G33+G37+G46+G57+G65+G73+G81+G102+G112+G124+G132</f>
        <v>60909444599</v>
      </c>
      <c r="H138" s="116"/>
      <c r="I138" s="116">
        <f t="shared" si="27"/>
        <v>14729802616</v>
      </c>
      <c r="J138" s="116"/>
      <c r="K138" s="116">
        <f t="shared" si="27"/>
        <v>13937703935</v>
      </c>
      <c r="L138" s="116"/>
      <c r="M138" s="116">
        <f t="shared" si="27"/>
        <v>22204939471</v>
      </c>
      <c r="N138" s="116"/>
      <c r="O138" s="116">
        <f t="shared" si="27"/>
        <v>21742841706</v>
      </c>
      <c r="P138" s="116"/>
      <c r="Q138" s="116">
        <f t="shared" si="27"/>
        <v>16322515716</v>
      </c>
      <c r="R138" s="116"/>
      <c r="S138" s="116">
        <f t="shared" si="27"/>
        <v>15780282728</v>
      </c>
      <c r="T138" s="116"/>
      <c r="U138" s="116">
        <f t="shared" si="27"/>
        <v>22346335127</v>
      </c>
      <c r="V138" s="116"/>
      <c r="W138" s="175">
        <f t="shared" si="27"/>
        <v>9448616230</v>
      </c>
    </row>
    <row r="139" spans="5:7" ht="12.75">
      <c r="E139" s="115"/>
      <c r="G139" s="115"/>
    </row>
    <row r="140" spans="5:7" ht="44.25" customHeight="1">
      <c r="E140" s="20"/>
      <c r="G140" s="20"/>
    </row>
    <row r="141" spans="5:21" ht="33" customHeight="1">
      <c r="E141" s="20"/>
      <c r="G141" s="20"/>
      <c r="U141" s="91">
        <f>+U138-W138</f>
        <v>12897718897</v>
      </c>
    </row>
    <row r="142" spans="5:7" ht="12.75">
      <c r="E142" s="20"/>
      <c r="G142" s="20"/>
    </row>
    <row r="143" spans="3:7" ht="12.75">
      <c r="C143" s="91"/>
      <c r="E143" s="20"/>
      <c r="G143" s="20"/>
    </row>
    <row r="144" spans="5:7" ht="12.75">
      <c r="E144" s="20"/>
      <c r="G144" s="20"/>
    </row>
    <row r="145" spans="5:7" ht="12.75">
      <c r="E145" s="20"/>
      <c r="G145" s="20"/>
    </row>
    <row r="146" spans="5:7" ht="12.75">
      <c r="E146" s="20"/>
      <c r="G146" s="20"/>
    </row>
    <row r="147" spans="5:7" ht="12.75">
      <c r="E147" s="20"/>
      <c r="G147" s="20"/>
    </row>
    <row r="148" spans="5:7" ht="12.75">
      <c r="E148" s="20"/>
      <c r="G148" s="20"/>
    </row>
    <row r="149" spans="5:7" ht="12.75">
      <c r="E149" s="20"/>
      <c r="G149" s="20"/>
    </row>
    <row r="150" spans="5:7" ht="12.75">
      <c r="E150" s="20"/>
      <c r="G150" s="20"/>
    </row>
    <row r="151" spans="5:7" ht="12.75">
      <c r="E151" s="20"/>
      <c r="G151" s="20"/>
    </row>
    <row r="152" spans="5:7" ht="12.75">
      <c r="E152" s="20"/>
      <c r="G152" s="20"/>
    </row>
    <row r="153" spans="5:7" ht="12.75">
      <c r="E153" s="20"/>
      <c r="G153" s="20"/>
    </row>
    <row r="154" spans="5:7" ht="12.75">
      <c r="E154" s="20"/>
      <c r="G154" s="20"/>
    </row>
    <row r="155" spans="5:7" ht="12.75">
      <c r="E155" s="20"/>
      <c r="G155" s="20"/>
    </row>
    <row r="156" spans="5:7" ht="12.75">
      <c r="E156" s="20"/>
      <c r="G156" s="20"/>
    </row>
    <row r="157" spans="5:7" ht="12.75">
      <c r="E157" s="20"/>
      <c r="G157" s="20"/>
    </row>
    <row r="158" spans="5:7" ht="12.75">
      <c r="E158" s="20"/>
      <c r="G158" s="20"/>
    </row>
    <row r="159" spans="5:7" ht="12.75">
      <c r="E159" s="20"/>
      <c r="G159" s="20"/>
    </row>
    <row r="160" spans="5:7" ht="12.75">
      <c r="E160" s="20"/>
      <c r="G160" s="20"/>
    </row>
    <row r="161" spans="5:7" ht="12.75">
      <c r="E161" s="20"/>
      <c r="G161" s="20"/>
    </row>
    <row r="162" spans="5:7" ht="12.75">
      <c r="E162" s="20"/>
      <c r="G162" s="20"/>
    </row>
    <row r="163" spans="5:7" ht="12.75">
      <c r="E163" s="20"/>
      <c r="G163" s="20"/>
    </row>
    <row r="164" spans="5:7" ht="12.75">
      <c r="E164" s="20"/>
      <c r="G164" s="20"/>
    </row>
    <row r="165" spans="5:7" ht="12.75">
      <c r="E165" s="20"/>
      <c r="G165" s="20"/>
    </row>
    <row r="166" spans="5:7" ht="12.75">
      <c r="E166" s="20"/>
      <c r="G166" s="20"/>
    </row>
    <row r="167" spans="5:7" ht="12.75">
      <c r="E167" s="20"/>
      <c r="G167" s="20"/>
    </row>
    <row r="168" spans="5:7" ht="12.75">
      <c r="E168" s="20"/>
      <c r="G168" s="20"/>
    </row>
    <row r="169" spans="5:7" ht="12.75">
      <c r="E169" s="20"/>
      <c r="G169" s="20"/>
    </row>
    <row r="170" spans="5:7" ht="12.75">
      <c r="E170" s="20"/>
      <c r="G170" s="20"/>
    </row>
    <row r="171" spans="5:7" ht="12.75">
      <c r="E171" s="20"/>
      <c r="G171" s="20"/>
    </row>
    <row r="172" spans="5:7" ht="12.75">
      <c r="E172" s="20"/>
      <c r="G172" s="20"/>
    </row>
    <row r="173" spans="5:7" ht="12.75">
      <c r="E173" s="20"/>
      <c r="G173" s="20"/>
    </row>
    <row r="174" spans="5:7" ht="12.75">
      <c r="E174" s="20"/>
      <c r="G174" s="20"/>
    </row>
    <row r="175" spans="5:7" ht="12.75">
      <c r="E175" s="20"/>
      <c r="G175" s="20"/>
    </row>
    <row r="176" spans="5:7" ht="12.75">
      <c r="E176" s="20"/>
      <c r="G176" s="20"/>
    </row>
    <row r="177" spans="5:7" ht="12.75">
      <c r="E177" s="20"/>
      <c r="G177" s="20"/>
    </row>
    <row r="178" spans="5:7" ht="12.75">
      <c r="E178" s="20"/>
      <c r="G178" s="20"/>
    </row>
    <row r="179" spans="5:7" ht="12.75">
      <c r="E179" s="20"/>
      <c r="G179" s="20"/>
    </row>
    <row r="180" spans="5:7" ht="12.75">
      <c r="E180" s="20"/>
      <c r="G180" s="20"/>
    </row>
    <row r="181" spans="5:7" ht="12.75">
      <c r="E181" s="20"/>
      <c r="G181" s="20"/>
    </row>
    <row r="182" spans="5:7" ht="12.75">
      <c r="E182" s="20"/>
      <c r="G182" s="20"/>
    </row>
    <row r="183" spans="5:7" ht="12.75">
      <c r="E183" s="20"/>
      <c r="G183" s="20"/>
    </row>
    <row r="184" spans="5:7" ht="12.75">
      <c r="E184" s="20"/>
      <c r="G184" s="20"/>
    </row>
    <row r="185" spans="5:7" ht="12.75">
      <c r="E185" s="20"/>
      <c r="G185" s="20"/>
    </row>
    <row r="186" spans="5:7" ht="12.75">
      <c r="E186" s="20"/>
      <c r="G186" s="20"/>
    </row>
    <row r="187" spans="5:7" ht="12.75">
      <c r="E187" s="20"/>
      <c r="G187" s="20"/>
    </row>
    <row r="188" spans="5:7" ht="12.75">
      <c r="E188" s="20"/>
      <c r="G188" s="20"/>
    </row>
    <row r="189" spans="5:7" ht="12.75">
      <c r="E189" s="20"/>
      <c r="G189" s="20"/>
    </row>
    <row r="190" spans="5:7" ht="12.75">
      <c r="E190" s="20"/>
      <c r="G190" s="20"/>
    </row>
    <row r="191" spans="5:7" ht="12.75">
      <c r="E191" s="20"/>
      <c r="G191" s="20"/>
    </row>
    <row r="192" spans="5:7" ht="12.75">
      <c r="E192" s="20"/>
      <c r="G192" s="20"/>
    </row>
    <row r="193" spans="5:7" ht="12.75">
      <c r="E193" s="20"/>
      <c r="G193" s="20"/>
    </row>
    <row r="194" spans="5:7" ht="12.75">
      <c r="E194" s="20"/>
      <c r="G194" s="20"/>
    </row>
    <row r="195" spans="5:7" ht="12.75">
      <c r="E195" s="20"/>
      <c r="G195" s="20"/>
    </row>
    <row r="196" spans="5:7" ht="12.75">
      <c r="E196" s="20"/>
      <c r="G196" s="20"/>
    </row>
    <row r="197" spans="5:7" ht="12.75">
      <c r="E197" s="20"/>
      <c r="G197" s="20"/>
    </row>
    <row r="198" spans="5:7" ht="12.75">
      <c r="E198" s="20"/>
      <c r="G198" s="20"/>
    </row>
    <row r="199" spans="5:7" ht="12.75">
      <c r="E199" s="20"/>
      <c r="G199" s="20"/>
    </row>
    <row r="200" spans="5:7" ht="12.75">
      <c r="E200" s="20"/>
      <c r="G200" s="20"/>
    </row>
    <row r="201" spans="5:7" ht="12.75">
      <c r="E201" s="20"/>
      <c r="G201" s="20"/>
    </row>
    <row r="202" spans="5:7" ht="12.75">
      <c r="E202" s="20"/>
      <c r="G202" s="20"/>
    </row>
    <row r="203" spans="5:7" ht="12.75">
      <c r="E203" s="20"/>
      <c r="G203" s="20"/>
    </row>
    <row r="204" spans="5:7" ht="12.75">
      <c r="E204" s="20"/>
      <c r="G204" s="20"/>
    </row>
    <row r="205" spans="5:7" ht="12.75">
      <c r="E205" s="20"/>
      <c r="G205" s="20"/>
    </row>
    <row r="206" spans="5:7" ht="12.75">
      <c r="E206" s="20"/>
      <c r="G206" s="20"/>
    </row>
    <row r="207" spans="5:7" ht="12.75">
      <c r="E207" s="20"/>
      <c r="G207" s="20"/>
    </row>
    <row r="208" spans="5:7" ht="12.75">
      <c r="E208" s="20"/>
      <c r="G208" s="20"/>
    </row>
    <row r="209" spans="5:7" ht="12.75">
      <c r="E209" s="20"/>
      <c r="G209" s="20"/>
    </row>
    <row r="210" spans="5:7" ht="12.75">
      <c r="E210" s="20"/>
      <c r="G210" s="20"/>
    </row>
    <row r="211" spans="5:7" ht="12.75">
      <c r="E211" s="20"/>
      <c r="G211" s="20"/>
    </row>
    <row r="212" spans="5:7" ht="12.75">
      <c r="E212" s="20"/>
      <c r="G212" s="20"/>
    </row>
    <row r="213" spans="5:7" ht="12.75">
      <c r="E213" s="20"/>
      <c r="G213" s="20"/>
    </row>
    <row r="214" spans="5:7" ht="12.75">
      <c r="E214" s="20"/>
      <c r="G214" s="20"/>
    </row>
    <row r="215" spans="5:7" ht="12.75">
      <c r="E215" s="20"/>
      <c r="G215" s="20"/>
    </row>
    <row r="216" spans="5:7" ht="12.75">
      <c r="E216" s="20"/>
      <c r="G216" s="20"/>
    </row>
    <row r="217" spans="5:7" ht="12.75">
      <c r="E217" s="20"/>
      <c r="G217" s="20"/>
    </row>
    <row r="218" spans="5:7" ht="12.75">
      <c r="E218" s="20"/>
      <c r="G218" s="20"/>
    </row>
    <row r="219" spans="5:7" ht="12.75">
      <c r="E219" s="20"/>
      <c r="G219" s="20"/>
    </row>
    <row r="220" spans="5:7" ht="12.75">
      <c r="E220" s="20"/>
      <c r="G220" s="20"/>
    </row>
    <row r="221" spans="5:7" ht="12.75">
      <c r="E221" s="20"/>
      <c r="G221" s="20"/>
    </row>
    <row r="222" spans="5:7" ht="12.75">
      <c r="E222" s="20"/>
      <c r="G222" s="20"/>
    </row>
    <row r="223" spans="5:7" ht="12.75">
      <c r="E223" s="20"/>
      <c r="G223" s="20"/>
    </row>
    <row r="224" spans="5:7" ht="12.75">
      <c r="E224" s="20"/>
      <c r="G224" s="20"/>
    </row>
    <row r="225" spans="5:7" ht="12.75">
      <c r="E225" s="20"/>
      <c r="G225" s="20"/>
    </row>
    <row r="226" spans="5:7" ht="12.75">
      <c r="E226" s="20"/>
      <c r="G226" s="20"/>
    </row>
    <row r="227" spans="5:7" ht="12.75">
      <c r="E227" s="20"/>
      <c r="G227" s="20"/>
    </row>
    <row r="228" spans="5:7" ht="12.75">
      <c r="E228" s="20"/>
      <c r="G228" s="20"/>
    </row>
    <row r="229" spans="5:7" ht="12.75">
      <c r="E229" s="20"/>
      <c r="G229" s="20"/>
    </row>
    <row r="230" spans="5:7" ht="12.75">
      <c r="E230" s="20"/>
      <c r="G230" s="20"/>
    </row>
    <row r="231" spans="5:7" ht="12.75">
      <c r="E231" s="20"/>
      <c r="G231" s="20"/>
    </row>
    <row r="232" spans="5:7" ht="12.75">
      <c r="E232" s="20"/>
      <c r="G232" s="20"/>
    </row>
    <row r="233" spans="5:7" ht="12.75">
      <c r="E233" s="20"/>
      <c r="G233" s="20"/>
    </row>
    <row r="234" spans="5:7" ht="12.75">
      <c r="E234" s="20"/>
      <c r="G234" s="20"/>
    </row>
    <row r="235" spans="5:7" ht="12.75">
      <c r="E235" s="20"/>
      <c r="G235" s="20"/>
    </row>
    <row r="236" spans="5:7" ht="12.75">
      <c r="E236" s="20"/>
      <c r="G236" s="20"/>
    </row>
    <row r="237" spans="5:7" ht="12.75">
      <c r="E237" s="20"/>
      <c r="G237" s="20"/>
    </row>
    <row r="238" spans="5:7" ht="12.75">
      <c r="E238" s="20"/>
      <c r="G238" s="20"/>
    </row>
    <row r="239" spans="5:7" ht="12.75">
      <c r="E239" s="20"/>
      <c r="G239" s="20"/>
    </row>
    <row r="240" spans="5:7" ht="12.75">
      <c r="E240" s="20"/>
      <c r="G240" s="20"/>
    </row>
    <row r="241" spans="5:7" ht="12.75">
      <c r="E241" s="20"/>
      <c r="G241" s="20"/>
    </row>
    <row r="242" spans="5:7" ht="12.75">
      <c r="E242" s="20"/>
      <c r="G242" s="20"/>
    </row>
  </sheetData>
  <sheetProtection/>
  <mergeCells count="15">
    <mergeCell ref="A1:W1"/>
    <mergeCell ref="A2:U2"/>
    <mergeCell ref="A3:A4"/>
    <mergeCell ref="B3:B4"/>
    <mergeCell ref="C3:E3"/>
    <mergeCell ref="F3:G3"/>
    <mergeCell ref="H3:I3"/>
    <mergeCell ref="J3:K3"/>
    <mergeCell ref="L3:M3"/>
    <mergeCell ref="N3:O3"/>
    <mergeCell ref="P3:Q3"/>
    <mergeCell ref="R3:S3"/>
    <mergeCell ref="T3:U3"/>
    <mergeCell ref="V3:W3"/>
    <mergeCell ref="A138:D138"/>
  </mergeCells>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2.xml><?xml version="1.0" encoding="utf-8"?>
<worksheet xmlns="http://schemas.openxmlformats.org/spreadsheetml/2006/main" xmlns:r="http://schemas.openxmlformats.org/officeDocument/2006/relationships">
  <dimension ref="A1:R208"/>
  <sheetViews>
    <sheetView tabSelected="1" view="pageBreakPreview" zoomScale="70" zoomScaleNormal="70" zoomScaleSheetLayoutView="70" zoomScalePageLayoutView="0" workbookViewId="0" topLeftCell="A1">
      <selection activeCell="S26" sqref="S26"/>
    </sheetView>
  </sheetViews>
  <sheetFormatPr defaultColWidth="11.421875" defaultRowHeight="12.75"/>
  <cols>
    <col min="1" max="1" width="28.8515625" style="191" customWidth="1"/>
    <col min="2" max="2" width="24.7109375" style="265" customWidth="1"/>
    <col min="3" max="3" width="62.421875" style="191" customWidth="1"/>
    <col min="4" max="4" width="18.421875" style="191" customWidth="1"/>
    <col min="5" max="5" width="21.00390625" style="259" customWidth="1"/>
    <col min="6" max="6" width="17.57421875" style="259" customWidth="1"/>
    <col min="7" max="7" width="24.140625" style="260" customWidth="1"/>
    <col min="8" max="8" width="25.140625" style="261" customWidth="1"/>
    <col min="9" max="9" width="25.7109375" style="261" customWidth="1"/>
    <col min="10" max="10" width="18.421875" style="188" hidden="1" customWidth="1"/>
    <col min="11" max="11" width="17.00390625" style="189" hidden="1" customWidth="1"/>
    <col min="12" max="13" width="14.421875" style="208" hidden="1" customWidth="1"/>
    <col min="14" max="14" width="14.421875" style="209" hidden="1" customWidth="1"/>
    <col min="15" max="16" width="14.421875" style="190" hidden="1" customWidth="1"/>
    <col min="17" max="18" width="0" style="191" hidden="1" customWidth="1"/>
    <col min="19" max="16384" width="11.421875" style="191" customWidth="1"/>
  </cols>
  <sheetData>
    <row r="1" spans="1:16" s="15" customFormat="1" ht="34.5" customHeight="1">
      <c r="A1" s="340" t="s">
        <v>319</v>
      </c>
      <c r="B1" s="341"/>
      <c r="C1" s="341"/>
      <c r="D1" s="341"/>
      <c r="E1" s="341"/>
      <c r="F1" s="341"/>
      <c r="G1" s="341"/>
      <c r="H1" s="341"/>
      <c r="I1" s="176" t="s">
        <v>320</v>
      </c>
      <c r="J1" s="177"/>
      <c r="K1" s="178"/>
      <c r="L1" s="179"/>
      <c r="M1" s="179"/>
      <c r="N1" s="180"/>
      <c r="O1" s="181"/>
      <c r="P1" s="181"/>
    </row>
    <row r="2" spans="1:16" s="15" customFormat="1" ht="28.5" customHeight="1">
      <c r="A2" s="342"/>
      <c r="B2" s="343"/>
      <c r="C2" s="343"/>
      <c r="D2" s="343"/>
      <c r="E2" s="343"/>
      <c r="F2" s="343"/>
      <c r="G2" s="343"/>
      <c r="H2" s="343"/>
      <c r="I2" s="182" t="s">
        <v>321</v>
      </c>
      <c r="J2" s="177"/>
      <c r="K2" s="178"/>
      <c r="L2" s="179"/>
      <c r="M2" s="179"/>
      <c r="N2" s="180"/>
      <c r="O2" s="181"/>
      <c r="P2" s="181"/>
    </row>
    <row r="3" spans="1:16" s="15" customFormat="1" ht="55.5" customHeight="1" thickBot="1">
      <c r="A3" s="342"/>
      <c r="B3" s="343"/>
      <c r="C3" s="343"/>
      <c r="D3" s="343"/>
      <c r="E3" s="343"/>
      <c r="F3" s="343"/>
      <c r="G3" s="343"/>
      <c r="H3" s="343"/>
      <c r="I3" s="183" t="s">
        <v>322</v>
      </c>
      <c r="J3" s="177"/>
      <c r="K3" s="178"/>
      <c r="L3" s="179"/>
      <c r="M3" s="179"/>
      <c r="N3" s="180"/>
      <c r="O3" s="181"/>
      <c r="P3" s="181"/>
    </row>
    <row r="4" spans="1:16" s="15" customFormat="1" ht="8.25" customHeight="1">
      <c r="A4" s="184"/>
      <c r="B4" s="344"/>
      <c r="C4" s="344"/>
      <c r="D4" s="344"/>
      <c r="E4" s="344"/>
      <c r="F4" s="344"/>
      <c r="G4" s="344"/>
      <c r="H4" s="344"/>
      <c r="I4" s="345"/>
      <c r="J4" s="177"/>
      <c r="K4" s="178"/>
      <c r="L4" s="179"/>
      <c r="M4" s="179"/>
      <c r="N4" s="180"/>
      <c r="O4" s="181"/>
      <c r="P4" s="181"/>
    </row>
    <row r="5" spans="1:16" s="15" customFormat="1" ht="39" customHeight="1">
      <c r="A5" s="346" t="s">
        <v>323</v>
      </c>
      <c r="B5" s="347"/>
      <c r="C5" s="344">
        <v>2015</v>
      </c>
      <c r="D5" s="344"/>
      <c r="E5" s="185"/>
      <c r="F5" s="186" t="s">
        <v>324</v>
      </c>
      <c r="G5" s="344" t="s">
        <v>325</v>
      </c>
      <c r="H5" s="344"/>
      <c r="I5" s="345"/>
      <c r="J5" s="177"/>
      <c r="K5" s="178"/>
      <c r="L5" s="179"/>
      <c r="M5" s="179"/>
      <c r="N5" s="180"/>
      <c r="O5" s="181"/>
      <c r="P5" s="181"/>
    </row>
    <row r="6" spans="1:14" ht="8.25" customHeight="1">
      <c r="A6" s="187"/>
      <c r="B6" s="348"/>
      <c r="C6" s="348"/>
      <c r="D6" s="348"/>
      <c r="E6" s="348"/>
      <c r="F6" s="348"/>
      <c r="G6" s="348"/>
      <c r="H6" s="348"/>
      <c r="I6" s="349"/>
      <c r="L6" s="179"/>
      <c r="M6" s="179"/>
      <c r="N6" s="180"/>
    </row>
    <row r="7" spans="1:16" s="196" customFormat="1" ht="15.75" customHeight="1">
      <c r="A7" s="337" t="s">
        <v>326</v>
      </c>
      <c r="B7" s="338" t="s">
        <v>327</v>
      </c>
      <c r="C7" s="339" t="s">
        <v>328</v>
      </c>
      <c r="D7" s="333" t="s">
        <v>69</v>
      </c>
      <c r="E7" s="333" t="s">
        <v>329</v>
      </c>
      <c r="F7" s="333"/>
      <c r="G7" s="334" t="s">
        <v>330</v>
      </c>
      <c r="H7" s="334"/>
      <c r="I7" s="335"/>
      <c r="J7" s="194"/>
      <c r="K7" s="195"/>
      <c r="L7" s="179"/>
      <c r="M7" s="179"/>
      <c r="N7" s="180"/>
      <c r="O7" s="8"/>
      <c r="P7" s="8"/>
    </row>
    <row r="8" spans="1:16" s="204" customFormat="1" ht="45.75" customHeight="1">
      <c r="A8" s="337"/>
      <c r="B8" s="338"/>
      <c r="C8" s="339"/>
      <c r="D8" s="333"/>
      <c r="E8" s="197" t="s">
        <v>331</v>
      </c>
      <c r="F8" s="198" t="s">
        <v>332</v>
      </c>
      <c r="G8" s="199" t="s">
        <v>333</v>
      </c>
      <c r="H8" s="199" t="s">
        <v>334</v>
      </c>
      <c r="I8" s="193" t="s">
        <v>335</v>
      </c>
      <c r="J8" s="200"/>
      <c r="K8" s="201"/>
      <c r="L8" s="202" t="s">
        <v>336</v>
      </c>
      <c r="M8" s="202" t="s">
        <v>336</v>
      </c>
      <c r="N8" s="203" t="s">
        <v>337</v>
      </c>
      <c r="O8" s="7" t="s">
        <v>338</v>
      </c>
      <c r="P8" s="7" t="s">
        <v>338</v>
      </c>
    </row>
    <row r="9" spans="1:16" s="5" customFormat="1" ht="76.5" customHeight="1">
      <c r="A9" s="328" t="s">
        <v>339</v>
      </c>
      <c r="B9" s="309" t="s">
        <v>340</v>
      </c>
      <c r="C9" s="205" t="s">
        <v>341</v>
      </c>
      <c r="D9" s="9" t="s">
        <v>171</v>
      </c>
      <c r="E9" s="12">
        <v>3000</v>
      </c>
      <c r="F9" s="107">
        <v>3000</v>
      </c>
      <c r="G9" s="12">
        <v>27409200</v>
      </c>
      <c r="H9" s="17">
        <v>16270824</v>
      </c>
      <c r="I9" s="206">
        <f>+G9-H9</f>
        <v>11138376</v>
      </c>
      <c r="J9" s="207"/>
      <c r="K9" s="6"/>
      <c r="L9" s="208"/>
      <c r="M9" s="208"/>
      <c r="N9" s="209"/>
      <c r="O9" s="190"/>
      <c r="P9" s="190"/>
    </row>
    <row r="10" spans="1:16" s="5" customFormat="1" ht="35.25" customHeight="1">
      <c r="A10" s="329"/>
      <c r="B10" s="309"/>
      <c r="C10" s="205" t="s">
        <v>342</v>
      </c>
      <c r="D10" s="9" t="s">
        <v>172</v>
      </c>
      <c r="E10" s="12">
        <v>330314</v>
      </c>
      <c r="F10" s="107">
        <v>300000</v>
      </c>
      <c r="G10" s="12">
        <v>721214000</v>
      </c>
      <c r="H10" s="17">
        <v>395355120</v>
      </c>
      <c r="I10" s="206">
        <f aca="true" t="shared" si="0" ref="I10:I20">+G10-H10</f>
        <v>325858880</v>
      </c>
      <c r="J10" s="207"/>
      <c r="K10" s="6"/>
      <c r="L10" s="208"/>
      <c r="M10" s="208"/>
      <c r="N10" s="209"/>
      <c r="O10" s="190"/>
      <c r="P10" s="190"/>
    </row>
    <row r="11" spans="1:16" s="5" customFormat="1" ht="30" customHeight="1">
      <c r="A11" s="329"/>
      <c r="B11" s="309"/>
      <c r="C11" s="205" t="s">
        <v>343</v>
      </c>
      <c r="D11" s="9" t="s">
        <v>171</v>
      </c>
      <c r="E11" s="12">
        <v>30000</v>
      </c>
      <c r="F11" s="107">
        <v>15000</v>
      </c>
      <c r="G11" s="12">
        <v>38854800</v>
      </c>
      <c r="H11" s="153">
        <v>38436921</v>
      </c>
      <c r="I11" s="206">
        <f t="shared" si="0"/>
        <v>417879</v>
      </c>
      <c r="J11" s="207">
        <v>118606003</v>
      </c>
      <c r="K11" s="6"/>
      <c r="L11" s="208">
        <v>35046</v>
      </c>
      <c r="M11" s="208">
        <v>255412</v>
      </c>
      <c r="N11" s="209">
        <v>615140</v>
      </c>
      <c r="O11" s="190"/>
      <c r="P11" s="190"/>
    </row>
    <row r="12" spans="1:16" s="5" customFormat="1" ht="33.75" customHeight="1">
      <c r="A12" s="329"/>
      <c r="B12" s="309"/>
      <c r="C12" s="205" t="s">
        <v>344</v>
      </c>
      <c r="D12" s="9" t="s">
        <v>172</v>
      </c>
      <c r="E12" s="12">
        <v>4145</v>
      </c>
      <c r="F12" s="107">
        <v>2000</v>
      </c>
      <c r="G12" s="12">
        <v>38453200</v>
      </c>
      <c r="H12" s="153">
        <v>0</v>
      </c>
      <c r="I12" s="206">
        <f t="shared" si="0"/>
        <v>38453200</v>
      </c>
      <c r="J12" s="207">
        <v>304866161</v>
      </c>
      <c r="K12" s="6"/>
      <c r="L12" s="208">
        <v>79222</v>
      </c>
      <c r="M12" s="208"/>
      <c r="N12" s="209">
        <v>165962</v>
      </c>
      <c r="O12" s="190"/>
      <c r="P12" s="190"/>
    </row>
    <row r="13" spans="1:16" s="5" customFormat="1" ht="34.5" customHeight="1">
      <c r="A13" s="329"/>
      <c r="B13" s="309"/>
      <c r="C13" s="205" t="s">
        <v>345</v>
      </c>
      <c r="D13" s="9" t="s">
        <v>173</v>
      </c>
      <c r="E13" s="12">
        <v>3</v>
      </c>
      <c r="F13" s="107">
        <v>3</v>
      </c>
      <c r="G13" s="12">
        <v>55722000</v>
      </c>
      <c r="H13" s="17">
        <v>39654446</v>
      </c>
      <c r="I13" s="206">
        <f t="shared" si="0"/>
        <v>16067554</v>
      </c>
      <c r="J13" s="207">
        <f>SUM(J11:J12)</f>
        <v>423472164</v>
      </c>
      <c r="K13" s="6"/>
      <c r="L13" s="208">
        <v>255412</v>
      </c>
      <c r="M13" s="208"/>
      <c r="N13" s="209">
        <v>489303</v>
      </c>
      <c r="O13" s="190"/>
      <c r="P13" s="190"/>
    </row>
    <row r="14" spans="1:16" s="5" customFormat="1" ht="64.5" customHeight="1">
      <c r="A14" s="329"/>
      <c r="B14" s="309"/>
      <c r="C14" s="11" t="s">
        <v>346</v>
      </c>
      <c r="D14" s="9" t="s">
        <v>171</v>
      </c>
      <c r="E14" s="12">
        <v>2000</v>
      </c>
      <c r="F14" s="107">
        <v>700</v>
      </c>
      <c r="G14" s="12">
        <v>34447720</v>
      </c>
      <c r="H14" s="17">
        <v>4367400</v>
      </c>
      <c r="I14" s="206">
        <f t="shared" si="0"/>
        <v>30080320</v>
      </c>
      <c r="J14" s="210" t="s">
        <v>347</v>
      </c>
      <c r="K14" s="6"/>
      <c r="L14" s="208">
        <v>85137</v>
      </c>
      <c r="M14" s="208"/>
      <c r="N14" s="209">
        <v>341394</v>
      </c>
      <c r="O14" s="190"/>
      <c r="P14" s="190"/>
    </row>
    <row r="15" spans="1:16" s="5" customFormat="1" ht="42" customHeight="1">
      <c r="A15" s="329"/>
      <c r="B15" s="309"/>
      <c r="C15" s="11" t="s">
        <v>348</v>
      </c>
      <c r="D15" s="9" t="s">
        <v>82</v>
      </c>
      <c r="E15" s="12">
        <v>350</v>
      </c>
      <c r="F15" s="107">
        <v>0</v>
      </c>
      <c r="G15" s="12">
        <v>662640000</v>
      </c>
      <c r="H15" s="17">
        <v>506464186</v>
      </c>
      <c r="I15" s="206">
        <f t="shared" si="0"/>
        <v>156175814</v>
      </c>
      <c r="J15" s="210"/>
      <c r="K15" s="6"/>
      <c r="L15" s="211" t="s">
        <v>349</v>
      </c>
      <c r="M15" s="208"/>
      <c r="N15" s="209"/>
      <c r="O15" s="190"/>
      <c r="P15" s="190"/>
    </row>
    <row r="16" spans="1:16" s="5" customFormat="1" ht="48" customHeight="1">
      <c r="A16" s="329"/>
      <c r="B16" s="309"/>
      <c r="C16" s="11" t="s">
        <v>350</v>
      </c>
      <c r="D16" s="9" t="s">
        <v>174</v>
      </c>
      <c r="E16" s="12">
        <v>3</v>
      </c>
      <c r="F16" s="107">
        <v>3</v>
      </c>
      <c r="G16" s="12">
        <f>35140000+42980000</f>
        <v>78120000</v>
      </c>
      <c r="H16" s="17">
        <v>0</v>
      </c>
      <c r="I16" s="206">
        <f t="shared" si="0"/>
        <v>78120000</v>
      </c>
      <c r="J16" s="207">
        <v>474190061</v>
      </c>
      <c r="K16" s="6"/>
      <c r="L16" s="208">
        <v>425685</v>
      </c>
      <c r="M16" s="208"/>
      <c r="N16" s="209">
        <v>197989</v>
      </c>
      <c r="O16" s="190"/>
      <c r="P16" s="190"/>
    </row>
    <row r="17" spans="1:16" s="5" customFormat="1" ht="48" customHeight="1">
      <c r="A17" s="329"/>
      <c r="B17" s="309"/>
      <c r="C17" s="11" t="s">
        <v>351</v>
      </c>
      <c r="D17" s="9" t="s">
        <v>86</v>
      </c>
      <c r="E17" s="142">
        <v>2</v>
      </c>
      <c r="F17" s="107">
        <v>1</v>
      </c>
      <c r="G17" s="12">
        <v>15000000</v>
      </c>
      <c r="H17" s="17">
        <v>12550000</v>
      </c>
      <c r="I17" s="206">
        <f t="shared" si="0"/>
        <v>2450000</v>
      </c>
      <c r="J17" s="207"/>
      <c r="K17" s="6"/>
      <c r="L17" s="208"/>
      <c r="M17" s="208"/>
      <c r="N17" s="209"/>
      <c r="O17" s="190"/>
      <c r="P17" s="190"/>
    </row>
    <row r="18" spans="1:16" s="5" customFormat="1" ht="48" customHeight="1">
      <c r="A18" s="329"/>
      <c r="B18" s="309"/>
      <c r="C18" s="11" t="s">
        <v>352</v>
      </c>
      <c r="D18" s="9" t="s">
        <v>171</v>
      </c>
      <c r="E18" s="12">
        <v>5774</v>
      </c>
      <c r="F18" s="212">
        <v>29092</v>
      </c>
      <c r="G18" s="12"/>
      <c r="H18" s="17"/>
      <c r="I18" s="206">
        <f t="shared" si="0"/>
        <v>0</v>
      </c>
      <c r="J18" s="207"/>
      <c r="K18" s="6"/>
      <c r="L18" s="208"/>
      <c r="M18" s="208"/>
      <c r="N18" s="209"/>
      <c r="O18" s="190"/>
      <c r="P18" s="190"/>
    </row>
    <row r="19" spans="1:16" s="5" customFormat="1" ht="48" customHeight="1">
      <c r="A19" s="329"/>
      <c r="B19" s="309"/>
      <c r="C19" s="11" t="s">
        <v>353</v>
      </c>
      <c r="D19" s="9" t="s">
        <v>113</v>
      </c>
      <c r="E19" s="12">
        <v>6</v>
      </c>
      <c r="F19" s="107">
        <v>1</v>
      </c>
      <c r="G19" s="12">
        <v>167580654</v>
      </c>
      <c r="H19" s="17">
        <v>78608180</v>
      </c>
      <c r="I19" s="206">
        <f t="shared" si="0"/>
        <v>88972474</v>
      </c>
      <c r="J19" s="207"/>
      <c r="K19" s="6"/>
      <c r="L19" s="208"/>
      <c r="M19" s="208"/>
      <c r="N19" s="209"/>
      <c r="O19" s="190"/>
      <c r="P19" s="190"/>
    </row>
    <row r="20" spans="1:16" s="5" customFormat="1" ht="33" customHeight="1">
      <c r="A20" s="329"/>
      <c r="B20" s="309"/>
      <c r="C20" s="11" t="s">
        <v>99</v>
      </c>
      <c r="D20" s="9" t="s">
        <v>175</v>
      </c>
      <c r="E20" s="12">
        <v>100</v>
      </c>
      <c r="F20" s="12">
        <f>+H20/G20*100</f>
        <v>86.33345019920318</v>
      </c>
      <c r="G20" s="12">
        <v>25100000</v>
      </c>
      <c r="H20" s="17">
        <v>21669696</v>
      </c>
      <c r="I20" s="206">
        <f t="shared" si="0"/>
        <v>3430304</v>
      </c>
      <c r="J20" s="210">
        <f>SUM(J16:J16)</f>
        <v>474190061</v>
      </c>
      <c r="K20" s="6"/>
      <c r="L20" s="208">
        <v>1097149</v>
      </c>
      <c r="M20" s="208"/>
      <c r="N20" s="209">
        <v>278352</v>
      </c>
      <c r="O20" s="190"/>
      <c r="P20" s="190"/>
    </row>
    <row r="21" spans="1:16" s="5" customFormat="1" ht="18" customHeight="1">
      <c r="A21" s="329"/>
      <c r="B21" s="309"/>
      <c r="C21" s="311" t="s">
        <v>354</v>
      </c>
      <c r="D21" s="311"/>
      <c r="E21" s="311"/>
      <c r="F21" s="311"/>
      <c r="G21" s="213">
        <f>SUM(G9:G20)</f>
        <v>1864541574</v>
      </c>
      <c r="H21" s="214"/>
      <c r="I21" s="292">
        <f>SUM(I9:I20)</f>
        <v>751164801</v>
      </c>
      <c r="J21" s="215">
        <f>675436154-J20</f>
        <v>201246093</v>
      </c>
      <c r="K21" s="6"/>
      <c r="L21" s="208">
        <v>210274</v>
      </c>
      <c r="M21" s="208"/>
      <c r="N21" s="209"/>
      <c r="O21" s="190"/>
      <c r="P21" s="190"/>
    </row>
    <row r="22" spans="1:16" s="5" customFormat="1" ht="18" customHeight="1">
      <c r="A22" s="329"/>
      <c r="B22" s="309"/>
      <c r="C22" s="311" t="s">
        <v>355</v>
      </c>
      <c r="D22" s="311"/>
      <c r="E22" s="311"/>
      <c r="F22" s="311"/>
      <c r="G22" s="311"/>
      <c r="H22" s="213">
        <f>SUM(H9:H21)</f>
        <v>1113376773</v>
      </c>
      <c r="I22" s="336"/>
      <c r="J22" s="216">
        <v>11</v>
      </c>
      <c r="K22" s="6"/>
      <c r="L22" s="208">
        <v>105137</v>
      </c>
      <c r="M22" s="208"/>
      <c r="N22" s="209"/>
      <c r="O22" s="190"/>
      <c r="P22" s="190"/>
    </row>
    <row r="23" spans="1:16" s="5" customFormat="1" ht="18.75" customHeight="1">
      <c r="A23" s="329"/>
      <c r="B23" s="309"/>
      <c r="C23" s="311" t="s">
        <v>356</v>
      </c>
      <c r="D23" s="311"/>
      <c r="E23" s="311"/>
      <c r="F23" s="311"/>
      <c r="G23" s="311"/>
      <c r="H23" s="217">
        <f>+H22/G21</f>
        <v>0.5971316427187373</v>
      </c>
      <c r="I23" s="336"/>
      <c r="J23" s="200"/>
      <c r="K23" s="6"/>
      <c r="L23" s="218"/>
      <c r="M23" s="218">
        <f>SUM(L11:M22)</f>
        <v>2548474</v>
      </c>
      <c r="N23" s="209"/>
      <c r="O23" s="190"/>
      <c r="P23" s="190"/>
    </row>
    <row r="24" spans="1:16" s="5" customFormat="1" ht="24" customHeight="1">
      <c r="A24" s="329"/>
      <c r="B24" s="312" t="s">
        <v>327</v>
      </c>
      <c r="C24" s="313" t="s">
        <v>328</v>
      </c>
      <c r="D24" s="313" t="s">
        <v>69</v>
      </c>
      <c r="E24" s="313" t="s">
        <v>329</v>
      </c>
      <c r="F24" s="313"/>
      <c r="G24" s="299" t="s">
        <v>330</v>
      </c>
      <c r="H24" s="299"/>
      <c r="I24" s="300"/>
      <c r="J24" s="200"/>
      <c r="K24" s="6"/>
      <c r="L24" s="218"/>
      <c r="M24" s="218"/>
      <c r="N24" s="209"/>
      <c r="O24" s="190"/>
      <c r="P24" s="190"/>
    </row>
    <row r="25" spans="1:16" s="5" customFormat="1" ht="57" customHeight="1">
      <c r="A25" s="329"/>
      <c r="B25" s="312"/>
      <c r="C25" s="313"/>
      <c r="D25" s="313"/>
      <c r="E25" s="221" t="s">
        <v>331</v>
      </c>
      <c r="F25" s="221" t="s">
        <v>332</v>
      </c>
      <c r="G25" s="222" t="s">
        <v>333</v>
      </c>
      <c r="H25" s="219" t="s">
        <v>334</v>
      </c>
      <c r="I25" s="220" t="s">
        <v>335</v>
      </c>
      <c r="J25" s="200"/>
      <c r="K25" s="6"/>
      <c r="L25" s="218"/>
      <c r="M25" s="218"/>
      <c r="N25" s="209"/>
      <c r="O25" s="190"/>
      <c r="P25" s="190"/>
    </row>
    <row r="26" spans="1:16" s="5" customFormat="1" ht="33" customHeight="1">
      <c r="A26" s="329"/>
      <c r="B26" s="309" t="s">
        <v>357</v>
      </c>
      <c r="C26" s="205" t="s">
        <v>358</v>
      </c>
      <c r="D26" s="9" t="s">
        <v>172</v>
      </c>
      <c r="E26" s="12">
        <v>35356</v>
      </c>
      <c r="F26" s="107">
        <v>35356</v>
      </c>
      <c r="G26" s="16">
        <v>244078000</v>
      </c>
      <c r="H26" s="16">
        <v>64299571</v>
      </c>
      <c r="I26" s="206">
        <f>+G26-H26</f>
        <v>179778429</v>
      </c>
      <c r="J26" s="200"/>
      <c r="K26" s="6"/>
      <c r="L26" s="218"/>
      <c r="M26" s="218"/>
      <c r="N26" s="209"/>
      <c r="O26" s="190"/>
      <c r="P26" s="190"/>
    </row>
    <row r="27" spans="1:16" s="5" customFormat="1" ht="33" customHeight="1">
      <c r="A27" s="329"/>
      <c r="B27" s="309"/>
      <c r="C27" s="11" t="s">
        <v>359</v>
      </c>
      <c r="D27" s="9" t="s">
        <v>171</v>
      </c>
      <c r="E27" s="12">
        <v>13000</v>
      </c>
      <c r="F27" s="107">
        <v>3000</v>
      </c>
      <c r="G27" s="16">
        <v>100400000</v>
      </c>
      <c r="H27" s="16">
        <v>26003809</v>
      </c>
      <c r="I27" s="206">
        <f>+G27-H27</f>
        <v>74396191</v>
      </c>
      <c r="J27" s="200"/>
      <c r="K27" s="6"/>
      <c r="L27" s="218"/>
      <c r="M27" s="218"/>
      <c r="N27" s="209"/>
      <c r="O27" s="190"/>
      <c r="P27" s="190"/>
    </row>
    <row r="28" spans="1:16" s="5" customFormat="1" ht="53.25" customHeight="1">
      <c r="A28" s="329"/>
      <c r="B28" s="309"/>
      <c r="C28" s="11" t="s">
        <v>360</v>
      </c>
      <c r="D28" s="9" t="s">
        <v>172</v>
      </c>
      <c r="E28" s="12">
        <v>49000</v>
      </c>
      <c r="F28" s="107">
        <v>18364</v>
      </c>
      <c r="G28" s="16">
        <v>0</v>
      </c>
      <c r="H28" s="16">
        <v>0</v>
      </c>
      <c r="I28" s="206">
        <f>+G28-H28</f>
        <v>0</v>
      </c>
      <c r="J28" s="200"/>
      <c r="K28" s="6"/>
      <c r="L28" s="218"/>
      <c r="M28" s="218"/>
      <c r="N28" s="209"/>
      <c r="O28" s="190"/>
      <c r="P28" s="190"/>
    </row>
    <row r="29" spans="1:16" s="5" customFormat="1" ht="30" customHeight="1">
      <c r="A29" s="329"/>
      <c r="B29" s="309"/>
      <c r="C29" s="11" t="s">
        <v>99</v>
      </c>
      <c r="D29" s="9" t="s">
        <v>175</v>
      </c>
      <c r="E29" s="12">
        <v>100</v>
      </c>
      <c r="F29" s="12">
        <f>+H29/G29*100</f>
        <v>98.01615356754799</v>
      </c>
      <c r="G29" s="16">
        <v>5522000</v>
      </c>
      <c r="H29" s="16">
        <v>5412452</v>
      </c>
      <c r="I29" s="206">
        <f>+G29-H29</f>
        <v>109548</v>
      </c>
      <c r="J29" s="200"/>
      <c r="K29" s="6"/>
      <c r="L29" s="218"/>
      <c r="M29" s="218"/>
      <c r="N29" s="209"/>
      <c r="O29" s="190"/>
      <c r="P29" s="190"/>
    </row>
    <row r="30" spans="1:16" s="5" customFormat="1" ht="24" customHeight="1">
      <c r="A30" s="329"/>
      <c r="B30" s="309"/>
      <c r="C30" s="311" t="s">
        <v>354</v>
      </c>
      <c r="D30" s="311"/>
      <c r="E30" s="311"/>
      <c r="F30" s="311"/>
      <c r="G30" s="213">
        <f>SUM(G26:G29)</f>
        <v>350000000</v>
      </c>
      <c r="H30" s="223"/>
      <c r="I30" s="292">
        <f>+I29+I28+I27+I26</f>
        <v>254284168</v>
      </c>
      <c r="J30" s="200"/>
      <c r="K30" s="6"/>
      <c r="L30" s="218"/>
      <c r="M30" s="218"/>
      <c r="N30" s="209"/>
      <c r="O30" s="190"/>
      <c r="P30" s="190"/>
    </row>
    <row r="31" spans="1:16" s="5" customFormat="1" ht="18" customHeight="1">
      <c r="A31" s="329"/>
      <c r="B31" s="309"/>
      <c r="C31" s="311" t="s">
        <v>355</v>
      </c>
      <c r="D31" s="311"/>
      <c r="E31" s="311"/>
      <c r="F31" s="311"/>
      <c r="G31" s="311"/>
      <c r="H31" s="213">
        <f>SUM(H26:H30)</f>
        <v>95715832</v>
      </c>
      <c r="I31" s="336"/>
      <c r="J31" s="200"/>
      <c r="K31" s="6"/>
      <c r="L31" s="218"/>
      <c r="M31" s="218"/>
      <c r="N31" s="209"/>
      <c r="O31" s="190"/>
      <c r="P31" s="190"/>
    </row>
    <row r="32" spans="1:16" s="5" customFormat="1" ht="18" customHeight="1">
      <c r="A32" s="329"/>
      <c r="B32" s="309"/>
      <c r="C32" s="311" t="s">
        <v>356</v>
      </c>
      <c r="D32" s="311"/>
      <c r="E32" s="311"/>
      <c r="F32" s="311"/>
      <c r="G32" s="311"/>
      <c r="H32" s="217">
        <f>+H31/G30</f>
        <v>0.2734738057142857</v>
      </c>
      <c r="I32" s="336"/>
      <c r="J32" s="200"/>
      <c r="K32" s="6"/>
      <c r="L32" s="218"/>
      <c r="M32" s="218"/>
      <c r="N32" s="209"/>
      <c r="O32" s="190"/>
      <c r="P32" s="190"/>
    </row>
    <row r="33" spans="1:16" s="5" customFormat="1" ht="47.25" customHeight="1">
      <c r="A33" s="329"/>
      <c r="B33" s="312" t="s">
        <v>327</v>
      </c>
      <c r="C33" s="313" t="s">
        <v>328</v>
      </c>
      <c r="D33" s="313" t="s">
        <v>69</v>
      </c>
      <c r="E33" s="313" t="s">
        <v>329</v>
      </c>
      <c r="F33" s="313"/>
      <c r="G33" s="299" t="s">
        <v>330</v>
      </c>
      <c r="H33" s="299"/>
      <c r="I33" s="300"/>
      <c r="J33" s="200"/>
      <c r="K33" s="6"/>
      <c r="L33" s="218"/>
      <c r="M33" s="218"/>
      <c r="N33" s="209"/>
      <c r="O33" s="190"/>
      <c r="P33" s="190"/>
    </row>
    <row r="34" spans="1:16" s="5" customFormat="1" ht="47.25" customHeight="1">
      <c r="A34" s="329"/>
      <c r="B34" s="312"/>
      <c r="C34" s="313"/>
      <c r="D34" s="313"/>
      <c r="E34" s="221" t="s">
        <v>331</v>
      </c>
      <c r="F34" s="221" t="s">
        <v>332</v>
      </c>
      <c r="G34" s="222" t="s">
        <v>333</v>
      </c>
      <c r="H34" s="219" t="s">
        <v>334</v>
      </c>
      <c r="I34" s="220" t="s">
        <v>335</v>
      </c>
      <c r="J34" s="200"/>
      <c r="K34" s="6"/>
      <c r="L34" s="218"/>
      <c r="M34" s="218"/>
      <c r="N34" s="209"/>
      <c r="O34" s="190"/>
      <c r="P34" s="190"/>
    </row>
    <row r="35" spans="1:16" s="5" customFormat="1" ht="83.25" customHeight="1">
      <c r="A35" s="329"/>
      <c r="B35" s="309" t="s">
        <v>361</v>
      </c>
      <c r="C35" s="205" t="s">
        <v>362</v>
      </c>
      <c r="D35" s="9" t="s">
        <v>176</v>
      </c>
      <c r="E35" s="12">
        <v>2</v>
      </c>
      <c r="F35" s="224">
        <v>2</v>
      </c>
      <c r="G35" s="16">
        <v>0</v>
      </c>
      <c r="H35" s="16">
        <v>0</v>
      </c>
      <c r="I35" s="206">
        <f aca="true" t="shared" si="1" ref="I35:I41">+G35-H35</f>
        <v>0</v>
      </c>
      <c r="J35" s="200"/>
      <c r="K35" s="6"/>
      <c r="L35" s="218"/>
      <c r="M35" s="218"/>
      <c r="N35" s="209"/>
      <c r="O35" s="190"/>
      <c r="P35" s="190"/>
    </row>
    <row r="36" spans="1:16" s="5" customFormat="1" ht="33" customHeight="1">
      <c r="A36" s="329"/>
      <c r="B36" s="309"/>
      <c r="C36" s="11" t="s">
        <v>363</v>
      </c>
      <c r="D36" s="9" t="s">
        <v>177</v>
      </c>
      <c r="E36" s="12">
        <v>2</v>
      </c>
      <c r="F36" s="224">
        <v>2</v>
      </c>
      <c r="G36" s="16">
        <v>0</v>
      </c>
      <c r="H36" s="16">
        <v>0</v>
      </c>
      <c r="I36" s="206">
        <f t="shared" si="1"/>
        <v>0</v>
      </c>
      <c r="J36" s="200"/>
      <c r="K36" s="6"/>
      <c r="L36" s="218"/>
      <c r="M36" s="218"/>
      <c r="N36" s="209"/>
      <c r="O36" s="190"/>
      <c r="P36" s="190"/>
    </row>
    <row r="37" spans="1:16" s="5" customFormat="1" ht="45.75" customHeight="1">
      <c r="A37" s="329"/>
      <c r="B37" s="309"/>
      <c r="C37" s="11" t="s">
        <v>364</v>
      </c>
      <c r="D37" s="9" t="s">
        <v>178</v>
      </c>
      <c r="E37" s="12">
        <v>2</v>
      </c>
      <c r="F37" s="107">
        <v>0</v>
      </c>
      <c r="G37" s="16">
        <v>25903200</v>
      </c>
      <c r="H37" s="16">
        <v>10240800</v>
      </c>
      <c r="I37" s="206">
        <f t="shared" si="1"/>
        <v>15662400</v>
      </c>
      <c r="J37" s="200"/>
      <c r="K37" s="6"/>
      <c r="L37" s="218"/>
      <c r="M37" s="218"/>
      <c r="N37" s="209"/>
      <c r="O37" s="190"/>
      <c r="P37" s="190"/>
    </row>
    <row r="38" spans="1:16" s="5" customFormat="1" ht="49.5" customHeight="1">
      <c r="A38" s="329"/>
      <c r="B38" s="309"/>
      <c r="C38" s="11" t="s">
        <v>365</v>
      </c>
      <c r="D38" s="9" t="s">
        <v>174</v>
      </c>
      <c r="E38" s="12">
        <v>2</v>
      </c>
      <c r="F38" s="107">
        <v>2</v>
      </c>
      <c r="G38" s="16">
        <v>176049015</v>
      </c>
      <c r="H38" s="17">
        <v>8386197</v>
      </c>
      <c r="I38" s="206">
        <f t="shared" si="1"/>
        <v>167662818</v>
      </c>
      <c r="J38" s="200"/>
      <c r="K38" s="6"/>
      <c r="L38" s="218"/>
      <c r="M38" s="218"/>
      <c r="N38" s="209"/>
      <c r="O38" s="190"/>
      <c r="P38" s="190"/>
    </row>
    <row r="39" spans="1:16" s="5" customFormat="1" ht="36" customHeight="1">
      <c r="A39" s="329"/>
      <c r="B39" s="309"/>
      <c r="C39" s="11" t="s">
        <v>366</v>
      </c>
      <c r="D39" s="9" t="s">
        <v>174</v>
      </c>
      <c r="E39" s="12">
        <v>2</v>
      </c>
      <c r="F39" s="107">
        <v>0</v>
      </c>
      <c r="G39" s="16">
        <v>9036000</v>
      </c>
      <c r="H39" s="16">
        <v>0</v>
      </c>
      <c r="I39" s="206">
        <f t="shared" si="1"/>
        <v>9036000</v>
      </c>
      <c r="J39" s="200"/>
      <c r="K39" s="6"/>
      <c r="L39" s="218"/>
      <c r="M39" s="218"/>
      <c r="N39" s="209"/>
      <c r="O39" s="190"/>
      <c r="P39" s="190"/>
    </row>
    <row r="40" spans="1:16" s="5" customFormat="1" ht="45.75" customHeight="1">
      <c r="A40" s="329"/>
      <c r="B40" s="309"/>
      <c r="C40" s="11" t="s">
        <v>367</v>
      </c>
      <c r="D40" s="9" t="s">
        <v>179</v>
      </c>
      <c r="E40" s="12">
        <v>6</v>
      </c>
      <c r="F40" s="107">
        <v>3</v>
      </c>
      <c r="G40" s="16">
        <v>11718296</v>
      </c>
      <c r="H40" s="16">
        <v>11033960</v>
      </c>
      <c r="I40" s="206">
        <f t="shared" si="1"/>
        <v>684336</v>
      </c>
      <c r="J40" s="200"/>
      <c r="K40" s="6"/>
      <c r="L40" s="218"/>
      <c r="M40" s="218"/>
      <c r="N40" s="209"/>
      <c r="O40" s="190"/>
      <c r="P40" s="190"/>
    </row>
    <row r="41" spans="1:16" s="5" customFormat="1" ht="33.75" customHeight="1">
      <c r="A41" s="329"/>
      <c r="B41" s="309"/>
      <c r="C41" s="11" t="s">
        <v>99</v>
      </c>
      <c r="D41" s="9" t="s">
        <v>175</v>
      </c>
      <c r="E41" s="12">
        <v>100</v>
      </c>
      <c r="F41" s="12">
        <f>+H41/G41*100</f>
        <v>98.36144843075331</v>
      </c>
      <c r="G41" s="16">
        <v>2293489</v>
      </c>
      <c r="H41" s="16">
        <v>2255909</v>
      </c>
      <c r="I41" s="206">
        <f t="shared" si="1"/>
        <v>37580</v>
      </c>
      <c r="J41" s="200"/>
      <c r="K41" s="6"/>
      <c r="L41" s="218"/>
      <c r="M41" s="218"/>
      <c r="N41" s="209"/>
      <c r="O41" s="190"/>
      <c r="P41" s="190"/>
    </row>
    <row r="42" spans="1:16" s="5" customFormat="1" ht="27" customHeight="1">
      <c r="A42" s="329"/>
      <c r="B42" s="309"/>
      <c r="C42" s="311" t="s">
        <v>354</v>
      </c>
      <c r="D42" s="311"/>
      <c r="E42" s="311"/>
      <c r="F42" s="311"/>
      <c r="G42" s="213">
        <f>SUM(G35:G41)</f>
        <v>225000000</v>
      </c>
      <c r="H42" s="223">
        <v>0</v>
      </c>
      <c r="I42" s="292">
        <f>+I35+I36+I37+I38+I39+I40+I41</f>
        <v>193083134</v>
      </c>
      <c r="J42" s="200"/>
      <c r="K42" s="6"/>
      <c r="L42" s="218"/>
      <c r="M42" s="218"/>
      <c r="N42" s="209"/>
      <c r="O42" s="190"/>
      <c r="P42" s="190"/>
    </row>
    <row r="43" spans="1:16" s="5" customFormat="1" ht="24.75" customHeight="1">
      <c r="A43" s="329"/>
      <c r="B43" s="309"/>
      <c r="C43" s="311" t="s">
        <v>355</v>
      </c>
      <c r="D43" s="311"/>
      <c r="E43" s="311"/>
      <c r="F43" s="311"/>
      <c r="G43" s="311"/>
      <c r="H43" s="213">
        <f>SUM(H35:H42)</f>
        <v>31916866</v>
      </c>
      <c r="I43" s="336"/>
      <c r="J43" s="200"/>
      <c r="K43" s="6"/>
      <c r="L43" s="218"/>
      <c r="M43" s="218"/>
      <c r="N43" s="209"/>
      <c r="O43" s="190"/>
      <c r="P43" s="190"/>
    </row>
    <row r="44" spans="1:16" s="5" customFormat="1" ht="18.75" customHeight="1">
      <c r="A44" s="330"/>
      <c r="B44" s="309"/>
      <c r="C44" s="311" t="s">
        <v>356</v>
      </c>
      <c r="D44" s="311"/>
      <c r="E44" s="311"/>
      <c r="F44" s="311"/>
      <c r="G44" s="311"/>
      <c r="H44" s="217">
        <f>+H43/G42</f>
        <v>0.14185273777777777</v>
      </c>
      <c r="I44" s="336"/>
      <c r="J44" s="200"/>
      <c r="K44" s="6"/>
      <c r="L44" s="218"/>
      <c r="M44" s="218"/>
      <c r="N44" s="209"/>
      <c r="O44" s="190"/>
      <c r="P44" s="190"/>
    </row>
    <row r="45" spans="1:16" s="5" customFormat="1" ht="17.25" customHeight="1">
      <c r="A45" s="331" t="s">
        <v>326</v>
      </c>
      <c r="B45" s="332" t="s">
        <v>327</v>
      </c>
      <c r="C45" s="333" t="s">
        <v>328</v>
      </c>
      <c r="D45" s="333" t="s">
        <v>69</v>
      </c>
      <c r="E45" s="333" t="s">
        <v>329</v>
      </c>
      <c r="F45" s="333"/>
      <c r="G45" s="334" t="s">
        <v>330</v>
      </c>
      <c r="H45" s="334"/>
      <c r="I45" s="335"/>
      <c r="J45" s="200"/>
      <c r="K45" s="6"/>
      <c r="L45" s="208"/>
      <c r="M45" s="208"/>
      <c r="N45" s="209"/>
      <c r="O45" s="190"/>
      <c r="P45" s="190"/>
    </row>
    <row r="46" spans="1:16" s="5" customFormat="1" ht="51.75" customHeight="1">
      <c r="A46" s="331"/>
      <c r="B46" s="332"/>
      <c r="C46" s="333"/>
      <c r="D46" s="333"/>
      <c r="E46" s="197" t="s">
        <v>331</v>
      </c>
      <c r="F46" s="197" t="s">
        <v>332</v>
      </c>
      <c r="G46" s="199" t="s">
        <v>333</v>
      </c>
      <c r="H46" s="192" t="s">
        <v>334</v>
      </c>
      <c r="I46" s="193" t="s">
        <v>335</v>
      </c>
      <c r="J46" s="200"/>
      <c r="K46" s="6"/>
      <c r="L46" s="208"/>
      <c r="M46" s="208"/>
      <c r="N46" s="209"/>
      <c r="O46" s="190"/>
      <c r="P46" s="190"/>
    </row>
    <row r="47" spans="1:16" s="5" customFormat="1" ht="119.25" customHeight="1">
      <c r="A47" s="328" t="s">
        <v>368</v>
      </c>
      <c r="B47" s="309" t="s">
        <v>369</v>
      </c>
      <c r="C47" s="205" t="s">
        <v>370</v>
      </c>
      <c r="D47" s="9" t="s">
        <v>125</v>
      </c>
      <c r="E47" s="13">
        <v>1</v>
      </c>
      <c r="F47" s="107">
        <v>0</v>
      </c>
      <c r="G47" s="143">
        <v>55000000</v>
      </c>
      <c r="H47" s="143">
        <v>0</v>
      </c>
      <c r="I47" s="206">
        <f>+G47-H47</f>
        <v>55000000</v>
      </c>
      <c r="J47" s="200"/>
      <c r="K47" s="6"/>
      <c r="L47" s="225">
        <f>75206</f>
        <v>75206</v>
      </c>
      <c r="M47" s="208">
        <v>340671</v>
      </c>
      <c r="N47" s="209"/>
      <c r="O47" s="190"/>
      <c r="P47" s="190"/>
    </row>
    <row r="48" spans="1:16" s="5" customFormat="1" ht="30.75" customHeight="1">
      <c r="A48" s="329"/>
      <c r="B48" s="309"/>
      <c r="C48" s="205" t="s">
        <v>371</v>
      </c>
      <c r="D48" s="9" t="s">
        <v>372</v>
      </c>
      <c r="E48" s="13">
        <v>6</v>
      </c>
      <c r="F48" s="107">
        <v>6</v>
      </c>
      <c r="G48" s="143">
        <v>2658871379</v>
      </c>
      <c r="H48" s="143">
        <v>2134860420</v>
      </c>
      <c r="I48" s="206">
        <f>+G48-H48</f>
        <v>524010959</v>
      </c>
      <c r="J48" s="200"/>
      <c r="K48" s="6"/>
      <c r="L48" s="225"/>
      <c r="M48" s="208"/>
      <c r="N48" s="209"/>
      <c r="O48" s="190"/>
      <c r="P48" s="190"/>
    </row>
    <row r="49" spans="1:16" s="5" customFormat="1" ht="30.75" customHeight="1">
      <c r="A49" s="329"/>
      <c r="B49" s="309"/>
      <c r="C49" s="11" t="s">
        <v>373</v>
      </c>
      <c r="D49" s="226" t="s">
        <v>374</v>
      </c>
      <c r="E49" s="13">
        <v>1</v>
      </c>
      <c r="F49" s="107">
        <v>1</v>
      </c>
      <c r="G49" s="143">
        <v>0</v>
      </c>
      <c r="H49" s="143">
        <v>0</v>
      </c>
      <c r="I49" s="206">
        <f>+G49-H49</f>
        <v>0</v>
      </c>
      <c r="J49" s="200"/>
      <c r="K49" s="6"/>
      <c r="L49" s="225"/>
      <c r="M49" s="208"/>
      <c r="N49" s="209"/>
      <c r="O49" s="190"/>
      <c r="P49" s="190"/>
    </row>
    <row r="50" spans="1:16" s="5" customFormat="1" ht="17.25" customHeight="1">
      <c r="A50" s="329"/>
      <c r="B50" s="309"/>
      <c r="C50" s="320" t="s">
        <v>354</v>
      </c>
      <c r="D50" s="320"/>
      <c r="E50" s="320"/>
      <c r="F50" s="320"/>
      <c r="G50" s="213">
        <f>SUM(G47:G49)</f>
        <v>2713871379</v>
      </c>
      <c r="H50" s="14"/>
      <c r="I50" s="292">
        <f>+I47+I48+I49</f>
        <v>579010959</v>
      </c>
      <c r="J50" s="216"/>
      <c r="K50" s="6"/>
      <c r="L50" s="208"/>
      <c r="M50" s="208"/>
      <c r="N50" s="209"/>
      <c r="O50" s="190"/>
      <c r="P50" s="190"/>
    </row>
    <row r="51" spans="1:16" s="5" customFormat="1" ht="16.5" customHeight="1">
      <c r="A51" s="329"/>
      <c r="B51" s="309"/>
      <c r="C51" s="320" t="s">
        <v>355</v>
      </c>
      <c r="D51" s="320"/>
      <c r="E51" s="320"/>
      <c r="F51" s="320"/>
      <c r="G51" s="320"/>
      <c r="H51" s="213">
        <f>SUM(H47:H50)</f>
        <v>2134860420</v>
      </c>
      <c r="I51" s="292"/>
      <c r="J51" s="216"/>
      <c r="K51" s="6"/>
      <c r="L51" s="208"/>
      <c r="M51" s="208"/>
      <c r="N51" s="209"/>
      <c r="O51" s="190"/>
      <c r="P51" s="190"/>
    </row>
    <row r="52" spans="1:16" s="5" customFormat="1" ht="33.75" customHeight="1">
      <c r="A52" s="329"/>
      <c r="B52" s="309"/>
      <c r="C52" s="326" t="s">
        <v>356</v>
      </c>
      <c r="D52" s="311"/>
      <c r="E52" s="311"/>
      <c r="F52" s="311"/>
      <c r="G52" s="311"/>
      <c r="H52" s="217">
        <f>+H51/G50</f>
        <v>0.7866476047905585</v>
      </c>
      <c r="I52" s="292"/>
      <c r="J52" s="200"/>
      <c r="K52" s="6"/>
      <c r="L52" s="208"/>
      <c r="M52" s="208"/>
      <c r="N52" s="209"/>
      <c r="O52" s="190"/>
      <c r="P52" s="190"/>
    </row>
    <row r="53" spans="1:16" s="5" customFormat="1" ht="33.75" customHeight="1">
      <c r="A53" s="329"/>
      <c r="B53" s="312" t="s">
        <v>327</v>
      </c>
      <c r="C53" s="313" t="s">
        <v>328</v>
      </c>
      <c r="D53" s="313" t="s">
        <v>69</v>
      </c>
      <c r="E53" s="313" t="s">
        <v>329</v>
      </c>
      <c r="F53" s="313"/>
      <c r="G53" s="299" t="s">
        <v>318</v>
      </c>
      <c r="H53" s="299"/>
      <c r="I53" s="300"/>
      <c r="J53" s="200"/>
      <c r="K53" s="6"/>
      <c r="L53" s="208"/>
      <c r="M53" s="208"/>
      <c r="N53" s="209"/>
      <c r="O53" s="190"/>
      <c r="P53" s="190"/>
    </row>
    <row r="54" spans="1:16" s="5" customFormat="1" ht="33.75" customHeight="1">
      <c r="A54" s="329"/>
      <c r="B54" s="312"/>
      <c r="C54" s="313"/>
      <c r="D54" s="313"/>
      <c r="E54" s="221" t="s">
        <v>331</v>
      </c>
      <c r="F54" s="221" t="s">
        <v>332</v>
      </c>
      <c r="G54" s="222" t="s">
        <v>333</v>
      </c>
      <c r="H54" s="219" t="s">
        <v>334</v>
      </c>
      <c r="I54" s="220" t="s">
        <v>335</v>
      </c>
      <c r="J54" s="200"/>
      <c r="K54" s="6"/>
      <c r="L54" s="208"/>
      <c r="M54" s="208"/>
      <c r="N54" s="209"/>
      <c r="O54" s="190"/>
      <c r="P54" s="190"/>
    </row>
    <row r="55" spans="1:16" s="5" customFormat="1" ht="34.5" customHeight="1">
      <c r="A55" s="329"/>
      <c r="B55" s="318" t="s">
        <v>375</v>
      </c>
      <c r="C55" s="227" t="s">
        <v>376</v>
      </c>
      <c r="D55" s="9" t="s">
        <v>171</v>
      </c>
      <c r="E55" s="13">
        <v>80</v>
      </c>
      <c r="F55" s="13">
        <v>0</v>
      </c>
      <c r="G55" s="143">
        <v>440816874</v>
      </c>
      <c r="H55" s="143">
        <v>216495333</v>
      </c>
      <c r="I55" s="206">
        <f aca="true" t="shared" si="2" ref="I55:I62">+G55-H55</f>
        <v>224321541</v>
      </c>
      <c r="J55" s="200"/>
      <c r="K55" s="6"/>
      <c r="L55" s="208"/>
      <c r="M55" s="208"/>
      <c r="N55" s="209"/>
      <c r="O55" s="190"/>
      <c r="P55" s="190"/>
    </row>
    <row r="56" spans="1:16" s="5" customFormat="1" ht="32.25" customHeight="1">
      <c r="A56" s="329"/>
      <c r="B56" s="318"/>
      <c r="C56" s="227" t="s">
        <v>377</v>
      </c>
      <c r="D56" s="9" t="s">
        <v>171</v>
      </c>
      <c r="E56" s="13">
        <v>280</v>
      </c>
      <c r="F56" s="13">
        <v>0</v>
      </c>
      <c r="G56" s="143">
        <v>209935788</v>
      </c>
      <c r="H56" s="143">
        <v>0</v>
      </c>
      <c r="I56" s="206">
        <f t="shared" si="2"/>
        <v>209935788</v>
      </c>
      <c r="J56" s="200"/>
      <c r="K56" s="6"/>
      <c r="L56" s="208"/>
      <c r="M56" s="208"/>
      <c r="N56" s="209"/>
      <c r="O56" s="190"/>
      <c r="P56" s="190"/>
    </row>
    <row r="57" spans="1:16" s="5" customFormat="1" ht="32.25" customHeight="1">
      <c r="A57" s="329"/>
      <c r="B57" s="318"/>
      <c r="C57" s="227" t="s">
        <v>127</v>
      </c>
      <c r="D57" s="9" t="s">
        <v>171</v>
      </c>
      <c r="E57" s="13">
        <v>800</v>
      </c>
      <c r="F57" s="13">
        <v>0</v>
      </c>
      <c r="G57" s="16">
        <f>1598057127-1540000000</f>
        <v>58057127</v>
      </c>
      <c r="H57" s="16">
        <v>0</v>
      </c>
      <c r="I57" s="206">
        <f t="shared" si="2"/>
        <v>58057127</v>
      </c>
      <c r="J57" s="200"/>
      <c r="K57" s="6"/>
      <c r="L57" s="208"/>
      <c r="M57" s="208"/>
      <c r="N57" s="209"/>
      <c r="O57" s="190"/>
      <c r="P57" s="190"/>
    </row>
    <row r="58" spans="1:16" s="5" customFormat="1" ht="36" customHeight="1">
      <c r="A58" s="329"/>
      <c r="B58" s="318"/>
      <c r="C58" s="227" t="s">
        <v>128</v>
      </c>
      <c r="D58" s="9" t="s">
        <v>171</v>
      </c>
      <c r="E58" s="13">
        <v>800</v>
      </c>
      <c r="F58" s="13">
        <v>0</v>
      </c>
      <c r="G58" s="143">
        <v>903548134</v>
      </c>
      <c r="H58" s="143">
        <v>0</v>
      </c>
      <c r="I58" s="206">
        <f t="shared" si="2"/>
        <v>903548134</v>
      </c>
      <c r="J58" s="200"/>
      <c r="K58" s="6"/>
      <c r="L58" s="208"/>
      <c r="M58" s="208"/>
      <c r="N58" s="209"/>
      <c r="O58" s="190"/>
      <c r="P58" s="190"/>
    </row>
    <row r="59" spans="1:16" s="5" customFormat="1" ht="60">
      <c r="A59" s="329"/>
      <c r="B59" s="318"/>
      <c r="C59" s="228" t="s">
        <v>129</v>
      </c>
      <c r="D59" s="9" t="s">
        <v>171</v>
      </c>
      <c r="E59" s="13">
        <v>300</v>
      </c>
      <c r="F59" s="13">
        <v>0</v>
      </c>
      <c r="G59" s="143">
        <v>469068800</v>
      </c>
      <c r="H59" s="143">
        <v>426788351</v>
      </c>
      <c r="I59" s="206">
        <f t="shared" si="2"/>
        <v>42280449</v>
      </c>
      <c r="J59" s="200"/>
      <c r="K59" s="6"/>
      <c r="L59" s="208"/>
      <c r="M59" s="208"/>
      <c r="N59" s="209"/>
      <c r="O59" s="190"/>
      <c r="P59" s="190"/>
    </row>
    <row r="60" spans="1:16" s="5" customFormat="1" ht="82.5" customHeight="1">
      <c r="A60" s="329"/>
      <c r="B60" s="318"/>
      <c r="C60" s="228" t="s">
        <v>130</v>
      </c>
      <c r="D60" s="226" t="s">
        <v>180</v>
      </c>
      <c r="E60" s="13">
        <v>1</v>
      </c>
      <c r="F60" s="13">
        <v>0</v>
      </c>
      <c r="G60" s="143">
        <v>10040000</v>
      </c>
      <c r="H60" s="143">
        <v>0</v>
      </c>
      <c r="I60" s="206">
        <f t="shared" si="2"/>
        <v>10040000</v>
      </c>
      <c r="J60" s="200"/>
      <c r="K60" s="6"/>
      <c r="L60" s="208"/>
      <c r="M60" s="208"/>
      <c r="N60" s="209"/>
      <c r="O60" s="190"/>
      <c r="P60" s="190"/>
    </row>
    <row r="61" spans="1:16" s="5" customFormat="1" ht="30">
      <c r="A61" s="329"/>
      <c r="B61" s="318"/>
      <c r="C61" s="228" t="s">
        <v>378</v>
      </c>
      <c r="D61" s="226" t="s">
        <v>19</v>
      </c>
      <c r="E61" s="13">
        <v>1</v>
      </c>
      <c r="F61" s="13">
        <v>0</v>
      </c>
      <c r="G61" s="16">
        <v>10040000</v>
      </c>
      <c r="H61" s="16">
        <v>0</v>
      </c>
      <c r="I61" s="206">
        <f t="shared" si="2"/>
        <v>10040000</v>
      </c>
      <c r="J61" s="200"/>
      <c r="K61" s="6"/>
      <c r="L61" s="208"/>
      <c r="M61" s="208"/>
      <c r="N61" s="209"/>
      <c r="O61" s="190"/>
      <c r="P61" s="190"/>
    </row>
    <row r="62" spans="1:16" s="5" customFormat="1" ht="30">
      <c r="A62" s="329"/>
      <c r="B62" s="318"/>
      <c r="C62" s="11" t="s">
        <v>99</v>
      </c>
      <c r="D62" s="9" t="s">
        <v>175</v>
      </c>
      <c r="E62" s="12">
        <v>100</v>
      </c>
      <c r="F62" s="12">
        <v>0</v>
      </c>
      <c r="G62" s="16">
        <v>1506000</v>
      </c>
      <c r="H62" s="16">
        <v>0</v>
      </c>
      <c r="I62" s="206">
        <f t="shared" si="2"/>
        <v>1506000</v>
      </c>
      <c r="J62" s="200"/>
      <c r="K62" s="6"/>
      <c r="L62" s="208"/>
      <c r="M62" s="208"/>
      <c r="N62" s="209"/>
      <c r="O62" s="190"/>
      <c r="P62" s="190"/>
    </row>
    <row r="63" spans="1:16" s="5" customFormat="1" ht="18">
      <c r="A63" s="329"/>
      <c r="B63" s="309"/>
      <c r="C63" s="320" t="s">
        <v>354</v>
      </c>
      <c r="D63" s="320"/>
      <c r="E63" s="320"/>
      <c r="F63" s="320"/>
      <c r="G63" s="213">
        <f>SUM(G55:G62)</f>
        <v>2103012723</v>
      </c>
      <c r="H63" s="229"/>
      <c r="I63" s="292">
        <f>+G63-H64</f>
        <v>1459729039</v>
      </c>
      <c r="J63" s="200"/>
      <c r="K63" s="6"/>
      <c r="L63" s="208"/>
      <c r="M63" s="208"/>
      <c r="N63" s="209"/>
      <c r="O63" s="190"/>
      <c r="P63" s="190"/>
    </row>
    <row r="64" spans="1:16" s="5" customFormat="1" ht="18">
      <c r="A64" s="329"/>
      <c r="B64" s="309"/>
      <c r="C64" s="320" t="s">
        <v>355</v>
      </c>
      <c r="D64" s="320"/>
      <c r="E64" s="320"/>
      <c r="F64" s="320"/>
      <c r="G64" s="320"/>
      <c r="H64" s="230">
        <f>SUM(H55:H61)</f>
        <v>643283684</v>
      </c>
      <c r="I64" s="292"/>
      <c r="J64" s="200"/>
      <c r="K64" s="6"/>
      <c r="L64" s="208"/>
      <c r="M64" s="208"/>
      <c r="N64" s="209"/>
      <c r="O64" s="190"/>
      <c r="P64" s="190"/>
    </row>
    <row r="65" spans="1:16" s="5" customFormat="1" ht="18">
      <c r="A65" s="329"/>
      <c r="B65" s="301"/>
      <c r="C65" s="326" t="s">
        <v>356</v>
      </c>
      <c r="D65" s="326"/>
      <c r="E65" s="326"/>
      <c r="F65" s="326"/>
      <c r="G65" s="326"/>
      <c r="H65" s="231">
        <f>+H64/G63</f>
        <v>0.30588672953073714</v>
      </c>
      <c r="I65" s="292"/>
      <c r="J65" s="200"/>
      <c r="K65" s="6"/>
      <c r="L65" s="208"/>
      <c r="M65" s="208"/>
      <c r="N65" s="209"/>
      <c r="O65" s="190"/>
      <c r="P65" s="190"/>
    </row>
    <row r="66" spans="1:16" s="5" customFormat="1" ht="15.75">
      <c r="A66" s="329"/>
      <c r="B66" s="312" t="s">
        <v>327</v>
      </c>
      <c r="C66" s="313" t="s">
        <v>328</v>
      </c>
      <c r="D66" s="313" t="s">
        <v>69</v>
      </c>
      <c r="E66" s="313" t="s">
        <v>329</v>
      </c>
      <c r="F66" s="313"/>
      <c r="G66" s="299" t="s">
        <v>330</v>
      </c>
      <c r="H66" s="299"/>
      <c r="I66" s="300"/>
      <c r="J66" s="200"/>
      <c r="K66" s="6"/>
      <c r="L66" s="208"/>
      <c r="M66" s="208"/>
      <c r="N66" s="209"/>
      <c r="O66" s="190"/>
      <c r="P66" s="190"/>
    </row>
    <row r="67" spans="1:16" s="5" customFormat="1" ht="34.5" customHeight="1">
      <c r="A67" s="329"/>
      <c r="B67" s="312"/>
      <c r="C67" s="313"/>
      <c r="D67" s="313"/>
      <c r="E67" s="221" t="s">
        <v>331</v>
      </c>
      <c r="F67" s="221" t="s">
        <v>332</v>
      </c>
      <c r="G67" s="222" t="s">
        <v>333</v>
      </c>
      <c r="H67" s="219" t="s">
        <v>334</v>
      </c>
      <c r="I67" s="220" t="s">
        <v>335</v>
      </c>
      <c r="J67" s="200"/>
      <c r="K67" s="6"/>
      <c r="L67" s="208"/>
      <c r="M67" s="208"/>
      <c r="N67" s="209"/>
      <c r="O67" s="190"/>
      <c r="P67" s="190"/>
    </row>
    <row r="68" spans="1:16" s="5" customFormat="1" ht="33" customHeight="1">
      <c r="A68" s="329"/>
      <c r="B68" s="309" t="s">
        <v>379</v>
      </c>
      <c r="C68" s="227" t="s">
        <v>72</v>
      </c>
      <c r="D68" s="9" t="s">
        <v>181</v>
      </c>
      <c r="E68" s="12">
        <v>68</v>
      </c>
      <c r="F68" s="107">
        <v>37</v>
      </c>
      <c r="G68" s="143">
        <v>0</v>
      </c>
      <c r="H68" s="144">
        <v>0</v>
      </c>
      <c r="I68" s="232">
        <v>0</v>
      </c>
      <c r="J68" s="200"/>
      <c r="K68" s="6"/>
      <c r="L68" s="208"/>
      <c r="M68" s="208"/>
      <c r="N68" s="209"/>
      <c r="O68" s="190"/>
      <c r="P68" s="190"/>
    </row>
    <row r="69" spans="1:16" s="5" customFormat="1" ht="46.5" customHeight="1">
      <c r="A69" s="329"/>
      <c r="B69" s="309"/>
      <c r="C69" s="233" t="s">
        <v>212</v>
      </c>
      <c r="D69" s="226" t="s">
        <v>182</v>
      </c>
      <c r="E69" s="13">
        <v>1</v>
      </c>
      <c r="F69" s="107">
        <v>0</v>
      </c>
      <c r="G69" s="143">
        <v>183100000</v>
      </c>
      <c r="H69" s="144">
        <v>31665914</v>
      </c>
      <c r="I69" s="232">
        <f>+G69-H69</f>
        <v>151434086</v>
      </c>
      <c r="J69" s="200"/>
      <c r="K69" s="6"/>
      <c r="L69" s="208"/>
      <c r="M69" s="208"/>
      <c r="N69" s="209"/>
      <c r="O69" s="190"/>
      <c r="P69" s="190"/>
    </row>
    <row r="70" spans="1:16" s="5" customFormat="1" ht="42" customHeight="1">
      <c r="A70" s="329"/>
      <c r="B70" s="309"/>
      <c r="C70" s="233" t="s">
        <v>213</v>
      </c>
      <c r="D70" s="226" t="s">
        <v>83</v>
      </c>
      <c r="E70" s="12">
        <v>2</v>
      </c>
      <c r="F70" s="107">
        <v>0</v>
      </c>
      <c r="G70" s="143">
        <v>872731452</v>
      </c>
      <c r="H70" s="144">
        <v>154723671</v>
      </c>
      <c r="I70" s="232">
        <f>+G70-H70</f>
        <v>718007781</v>
      </c>
      <c r="J70" s="200"/>
      <c r="K70" s="6"/>
      <c r="L70" s="208"/>
      <c r="M70" s="208"/>
      <c r="N70" s="209"/>
      <c r="O70" s="190"/>
      <c r="P70" s="190"/>
    </row>
    <row r="71" spans="1:16" s="5" customFormat="1" ht="39" customHeight="1">
      <c r="A71" s="329"/>
      <c r="B71" s="309"/>
      <c r="C71" s="233" t="s">
        <v>132</v>
      </c>
      <c r="D71" s="226" t="s">
        <v>183</v>
      </c>
      <c r="E71" s="12">
        <v>2</v>
      </c>
      <c r="F71" s="107">
        <v>0</v>
      </c>
      <c r="G71" s="143">
        <v>100000000</v>
      </c>
      <c r="H71" s="144">
        <v>0</v>
      </c>
      <c r="I71" s="232">
        <f aca="true" t="shared" si="3" ref="I71:I76">+G71-H71</f>
        <v>100000000</v>
      </c>
      <c r="J71" s="200"/>
      <c r="K71" s="6"/>
      <c r="L71" s="208"/>
      <c r="M71" s="208"/>
      <c r="N71" s="209"/>
      <c r="O71" s="190"/>
      <c r="P71" s="190"/>
    </row>
    <row r="72" spans="1:16" s="5" customFormat="1" ht="24.75" customHeight="1">
      <c r="A72" s="329"/>
      <c r="B72" s="309"/>
      <c r="C72" s="228" t="s">
        <v>133</v>
      </c>
      <c r="D72" s="9" t="s">
        <v>184</v>
      </c>
      <c r="E72" s="12">
        <v>37</v>
      </c>
      <c r="F72" s="107">
        <v>0</v>
      </c>
      <c r="G72" s="143">
        <v>250000000</v>
      </c>
      <c r="H72" s="144">
        <v>0</v>
      </c>
      <c r="I72" s="232">
        <f t="shared" si="3"/>
        <v>250000000</v>
      </c>
      <c r="J72" s="200"/>
      <c r="K72" s="6"/>
      <c r="L72" s="208"/>
      <c r="M72" s="208"/>
      <c r="N72" s="209"/>
      <c r="O72" s="190"/>
      <c r="P72" s="190"/>
    </row>
    <row r="73" spans="1:16" s="5" customFormat="1" ht="60.75" customHeight="1">
      <c r="A73" s="329"/>
      <c r="B73" s="309"/>
      <c r="C73" s="228" t="s">
        <v>134</v>
      </c>
      <c r="D73" s="9" t="s">
        <v>185</v>
      </c>
      <c r="E73" s="12">
        <v>1</v>
      </c>
      <c r="F73" s="107">
        <v>1</v>
      </c>
      <c r="G73" s="143">
        <v>481066630</v>
      </c>
      <c r="H73" s="143">
        <v>124858916</v>
      </c>
      <c r="I73" s="232">
        <f t="shared" si="3"/>
        <v>356207714</v>
      </c>
      <c r="J73" s="200"/>
      <c r="K73" s="6"/>
      <c r="L73" s="208"/>
      <c r="M73" s="208"/>
      <c r="N73" s="209"/>
      <c r="O73" s="190"/>
      <c r="P73" s="190"/>
    </row>
    <row r="74" spans="1:16" s="5" customFormat="1" ht="36.75" customHeight="1">
      <c r="A74" s="329"/>
      <c r="B74" s="309"/>
      <c r="C74" s="228" t="s">
        <v>135</v>
      </c>
      <c r="D74" s="9" t="s">
        <v>186</v>
      </c>
      <c r="E74" s="12">
        <v>41</v>
      </c>
      <c r="F74" s="107">
        <v>4.5</v>
      </c>
      <c r="G74" s="143">
        <v>282607386</v>
      </c>
      <c r="H74" s="144">
        <v>62298200</v>
      </c>
      <c r="I74" s="232">
        <f t="shared" si="3"/>
        <v>220309186</v>
      </c>
      <c r="J74" s="200"/>
      <c r="K74" s="6"/>
      <c r="L74" s="208"/>
      <c r="M74" s="208"/>
      <c r="N74" s="209"/>
      <c r="O74" s="190"/>
      <c r="P74" s="190"/>
    </row>
    <row r="75" spans="1:16" s="5" customFormat="1" ht="48.75" customHeight="1">
      <c r="A75" s="329"/>
      <c r="B75" s="309"/>
      <c r="C75" s="227" t="s">
        <v>70</v>
      </c>
      <c r="D75" s="9" t="s">
        <v>187</v>
      </c>
      <c r="E75" s="12">
        <v>37</v>
      </c>
      <c r="F75" s="145">
        <v>0</v>
      </c>
      <c r="G75" s="143">
        <v>0</v>
      </c>
      <c r="H75" s="144">
        <v>0</v>
      </c>
      <c r="I75" s="232">
        <f t="shared" si="3"/>
        <v>0</v>
      </c>
      <c r="J75" s="200"/>
      <c r="K75" s="6"/>
      <c r="L75" s="208"/>
      <c r="M75" s="208"/>
      <c r="N75" s="209"/>
      <c r="O75" s="190"/>
      <c r="P75" s="190"/>
    </row>
    <row r="76" spans="1:16" s="5" customFormat="1" ht="49.5" customHeight="1">
      <c r="A76" s="329"/>
      <c r="B76" s="309"/>
      <c r="C76" s="228" t="s">
        <v>136</v>
      </c>
      <c r="D76" s="9" t="s">
        <v>188</v>
      </c>
      <c r="E76" s="12">
        <v>37</v>
      </c>
      <c r="F76" s="146">
        <v>0</v>
      </c>
      <c r="G76" s="16">
        <v>42000000</v>
      </c>
      <c r="H76" s="17">
        <v>0</v>
      </c>
      <c r="I76" s="232">
        <f t="shared" si="3"/>
        <v>42000000</v>
      </c>
      <c r="J76" s="200"/>
      <c r="K76" s="6"/>
      <c r="L76" s="208"/>
      <c r="M76" s="208"/>
      <c r="N76" s="209"/>
      <c r="O76" s="190"/>
      <c r="P76" s="190"/>
    </row>
    <row r="77" spans="1:16" s="5" customFormat="1" ht="18">
      <c r="A77" s="329"/>
      <c r="B77" s="309"/>
      <c r="C77" s="320" t="s">
        <v>354</v>
      </c>
      <c r="D77" s="320"/>
      <c r="E77" s="320"/>
      <c r="F77" s="320"/>
      <c r="G77" s="213">
        <f>SUM(G68:G76)</f>
        <v>2211505468</v>
      </c>
      <c r="H77" s="234"/>
      <c r="I77" s="292">
        <f>SUM(I68:I76)</f>
        <v>1837958767</v>
      </c>
      <c r="J77" s="200"/>
      <c r="K77" s="6"/>
      <c r="L77" s="208"/>
      <c r="M77" s="208"/>
      <c r="N77" s="209"/>
      <c r="O77" s="190"/>
      <c r="P77" s="190"/>
    </row>
    <row r="78" spans="1:16" s="5" customFormat="1" ht="18">
      <c r="A78" s="329"/>
      <c r="B78" s="309"/>
      <c r="C78" s="320" t="s">
        <v>355</v>
      </c>
      <c r="D78" s="320"/>
      <c r="E78" s="320"/>
      <c r="F78" s="320"/>
      <c r="G78" s="320"/>
      <c r="H78" s="230">
        <f>SUM(H68:H77)</f>
        <v>373546701</v>
      </c>
      <c r="I78" s="292"/>
      <c r="J78" s="200"/>
      <c r="K78" s="6"/>
      <c r="L78" s="208"/>
      <c r="M78" s="208"/>
      <c r="N78" s="209"/>
      <c r="O78" s="190"/>
      <c r="P78" s="190"/>
    </row>
    <row r="79" spans="1:16" s="5" customFormat="1" ht="18">
      <c r="A79" s="329"/>
      <c r="B79" s="309"/>
      <c r="C79" s="311" t="s">
        <v>356</v>
      </c>
      <c r="D79" s="311"/>
      <c r="E79" s="311"/>
      <c r="F79" s="311"/>
      <c r="G79" s="311"/>
      <c r="H79" s="231">
        <f>+H78/G77</f>
        <v>0.1689105934419512</v>
      </c>
      <c r="I79" s="292"/>
      <c r="J79" s="200"/>
      <c r="K79" s="6"/>
      <c r="L79" s="208"/>
      <c r="M79" s="208"/>
      <c r="N79" s="209"/>
      <c r="O79" s="190"/>
      <c r="P79" s="190"/>
    </row>
    <row r="80" spans="1:16" s="5" customFormat="1" ht="15.75">
      <c r="A80" s="329"/>
      <c r="B80" s="312" t="s">
        <v>327</v>
      </c>
      <c r="C80" s="313" t="s">
        <v>328</v>
      </c>
      <c r="D80" s="313" t="s">
        <v>69</v>
      </c>
      <c r="E80" s="313" t="s">
        <v>329</v>
      </c>
      <c r="F80" s="313"/>
      <c r="G80" s="299" t="s">
        <v>330</v>
      </c>
      <c r="H80" s="299"/>
      <c r="I80" s="300"/>
      <c r="J80" s="200"/>
      <c r="K80" s="6"/>
      <c r="L80" s="208"/>
      <c r="M80" s="208"/>
      <c r="N80" s="209"/>
      <c r="O80" s="190"/>
      <c r="P80" s="190"/>
    </row>
    <row r="81" spans="1:16" s="5" customFormat="1" ht="31.5">
      <c r="A81" s="329"/>
      <c r="B81" s="316"/>
      <c r="C81" s="314"/>
      <c r="D81" s="314"/>
      <c r="E81" s="235" t="s">
        <v>331</v>
      </c>
      <c r="F81" s="235" t="s">
        <v>332</v>
      </c>
      <c r="G81" s="236" t="s">
        <v>333</v>
      </c>
      <c r="H81" s="219" t="s">
        <v>334</v>
      </c>
      <c r="I81" s="220" t="s">
        <v>335</v>
      </c>
      <c r="J81" s="200"/>
      <c r="K81" s="6"/>
      <c r="L81" s="208"/>
      <c r="M81" s="208"/>
      <c r="N81" s="209"/>
      <c r="O81" s="190"/>
      <c r="P81" s="190"/>
    </row>
    <row r="82" spans="1:16" s="5" customFormat="1" ht="58.5" customHeight="1">
      <c r="A82" s="329"/>
      <c r="B82" s="309" t="s">
        <v>380</v>
      </c>
      <c r="C82" s="205" t="s">
        <v>138</v>
      </c>
      <c r="D82" s="9" t="s">
        <v>181</v>
      </c>
      <c r="E82" s="12">
        <v>14</v>
      </c>
      <c r="F82" s="107">
        <v>0</v>
      </c>
      <c r="G82" s="143">
        <v>0</v>
      </c>
      <c r="H82" s="143">
        <v>0</v>
      </c>
      <c r="I82" s="232">
        <f>+G82-H82</f>
        <v>0</v>
      </c>
      <c r="J82" s="200"/>
      <c r="K82" s="6"/>
      <c r="L82" s="208"/>
      <c r="M82" s="208"/>
      <c r="N82" s="209"/>
      <c r="O82" s="190"/>
      <c r="P82" s="190"/>
    </row>
    <row r="83" spans="1:16" s="5" customFormat="1" ht="60" customHeight="1">
      <c r="A83" s="329"/>
      <c r="B83" s="309"/>
      <c r="C83" s="205" t="s">
        <v>87</v>
      </c>
      <c r="D83" s="9" t="s">
        <v>181</v>
      </c>
      <c r="E83" s="12">
        <v>13</v>
      </c>
      <c r="F83" s="107">
        <v>0</v>
      </c>
      <c r="G83" s="143">
        <v>0</v>
      </c>
      <c r="H83" s="143">
        <v>0</v>
      </c>
      <c r="I83" s="232">
        <f>+G83-H83</f>
        <v>0</v>
      </c>
      <c r="J83" s="200"/>
      <c r="K83" s="6"/>
      <c r="L83" s="208"/>
      <c r="M83" s="208"/>
      <c r="N83" s="209"/>
      <c r="O83" s="190"/>
      <c r="P83" s="190"/>
    </row>
    <row r="84" spans="1:16" s="5" customFormat="1" ht="33.75" customHeight="1">
      <c r="A84" s="329"/>
      <c r="B84" s="309"/>
      <c r="C84" s="205" t="s">
        <v>71</v>
      </c>
      <c r="D84" s="9" t="s">
        <v>181</v>
      </c>
      <c r="E84" s="12">
        <v>87</v>
      </c>
      <c r="F84" s="107">
        <v>45</v>
      </c>
      <c r="G84" s="143">
        <v>0</v>
      </c>
      <c r="H84" s="143">
        <v>0</v>
      </c>
      <c r="I84" s="232">
        <f>+G84-H84</f>
        <v>0</v>
      </c>
      <c r="J84" s="200"/>
      <c r="K84" s="6"/>
      <c r="L84" s="208"/>
      <c r="M84" s="208"/>
      <c r="N84" s="209"/>
      <c r="O84" s="190"/>
      <c r="P84" s="190"/>
    </row>
    <row r="85" spans="1:16" s="5" customFormat="1" ht="45">
      <c r="A85" s="329"/>
      <c r="B85" s="309"/>
      <c r="C85" s="237" t="s">
        <v>139</v>
      </c>
      <c r="D85" s="226" t="s">
        <v>85</v>
      </c>
      <c r="E85" s="12">
        <v>1</v>
      </c>
      <c r="F85" s="107">
        <v>4</v>
      </c>
      <c r="G85" s="143">
        <v>926639804</v>
      </c>
      <c r="H85" s="147">
        <v>609241630</v>
      </c>
      <c r="I85" s="232">
        <f>+G85-H85</f>
        <v>317398174</v>
      </c>
      <c r="J85" s="200"/>
      <c r="K85" s="6"/>
      <c r="L85" s="208"/>
      <c r="M85" s="208"/>
      <c r="N85" s="209"/>
      <c r="O85" s="190"/>
      <c r="P85" s="190"/>
    </row>
    <row r="86" spans="1:16" s="5" customFormat="1" ht="30">
      <c r="A86" s="329"/>
      <c r="B86" s="309"/>
      <c r="C86" s="11" t="s">
        <v>381</v>
      </c>
      <c r="D86" s="226" t="s">
        <v>140</v>
      </c>
      <c r="E86" s="12">
        <v>2</v>
      </c>
      <c r="F86" s="107">
        <v>0</v>
      </c>
      <c r="G86" s="143">
        <v>117315198</v>
      </c>
      <c r="H86" s="143">
        <v>0</v>
      </c>
      <c r="I86" s="232">
        <f>+G86-H86</f>
        <v>117315198</v>
      </c>
      <c r="J86" s="200"/>
      <c r="K86" s="6"/>
      <c r="L86" s="208"/>
      <c r="M86" s="208"/>
      <c r="N86" s="209"/>
      <c r="O86" s="190"/>
      <c r="P86" s="190"/>
    </row>
    <row r="87" spans="1:16" s="5" customFormat="1" ht="18">
      <c r="A87" s="329"/>
      <c r="B87" s="309"/>
      <c r="C87" s="320" t="s">
        <v>354</v>
      </c>
      <c r="D87" s="320"/>
      <c r="E87" s="320"/>
      <c r="F87" s="320"/>
      <c r="G87" s="213">
        <f>SUM(G82:G86)</f>
        <v>1043955002</v>
      </c>
      <c r="H87" s="14"/>
      <c r="I87" s="292">
        <f>SUM(I82:I86)</f>
        <v>434713372</v>
      </c>
      <c r="J87" s="200"/>
      <c r="K87" s="6"/>
      <c r="L87" s="208"/>
      <c r="M87" s="208"/>
      <c r="N87" s="209"/>
      <c r="O87" s="190"/>
      <c r="P87" s="190"/>
    </row>
    <row r="88" spans="1:16" s="5" customFormat="1" ht="18">
      <c r="A88" s="329"/>
      <c r="B88" s="309"/>
      <c r="C88" s="320" t="s">
        <v>355</v>
      </c>
      <c r="D88" s="320"/>
      <c r="E88" s="320"/>
      <c r="F88" s="320"/>
      <c r="G88" s="320"/>
      <c r="H88" s="213">
        <f>SUM(H82:H86)</f>
        <v>609241630</v>
      </c>
      <c r="I88" s="292"/>
      <c r="J88" s="200"/>
      <c r="K88" s="6"/>
      <c r="L88" s="208"/>
      <c r="M88" s="208"/>
      <c r="N88" s="209"/>
      <c r="O88" s="190"/>
      <c r="P88" s="190"/>
    </row>
    <row r="89" spans="1:16" s="5" customFormat="1" ht="18">
      <c r="A89" s="330"/>
      <c r="B89" s="309"/>
      <c r="C89" s="311" t="s">
        <v>356</v>
      </c>
      <c r="D89" s="311"/>
      <c r="E89" s="311"/>
      <c r="F89" s="311"/>
      <c r="G89" s="311"/>
      <c r="H89" s="217">
        <f>+H88/G87</f>
        <v>0.5835899333140031</v>
      </c>
      <c r="I89" s="292"/>
      <c r="J89" s="200"/>
      <c r="K89" s="6"/>
      <c r="L89" s="208"/>
      <c r="M89" s="208"/>
      <c r="N89" s="209"/>
      <c r="O89" s="190"/>
      <c r="P89" s="190"/>
    </row>
    <row r="90" spans="1:16" s="5" customFormat="1" ht="16.5" customHeight="1">
      <c r="A90" s="327" t="s">
        <v>326</v>
      </c>
      <c r="B90" s="312" t="s">
        <v>327</v>
      </c>
      <c r="C90" s="313" t="s">
        <v>328</v>
      </c>
      <c r="D90" s="313" t="s">
        <v>69</v>
      </c>
      <c r="E90" s="313" t="s">
        <v>329</v>
      </c>
      <c r="F90" s="313"/>
      <c r="G90" s="299" t="s">
        <v>330</v>
      </c>
      <c r="H90" s="299"/>
      <c r="I90" s="300"/>
      <c r="J90" s="200"/>
      <c r="K90" s="6"/>
      <c r="L90" s="208"/>
      <c r="M90" s="208"/>
      <c r="N90" s="209"/>
      <c r="O90" s="190"/>
      <c r="P90" s="190"/>
    </row>
    <row r="91" spans="1:16" s="5" customFormat="1" ht="51" customHeight="1">
      <c r="A91" s="327"/>
      <c r="B91" s="312"/>
      <c r="C91" s="314"/>
      <c r="D91" s="313"/>
      <c r="E91" s="221" t="s">
        <v>331</v>
      </c>
      <c r="F91" s="221" t="s">
        <v>332</v>
      </c>
      <c r="G91" s="222" t="s">
        <v>333</v>
      </c>
      <c r="H91" s="219" t="s">
        <v>334</v>
      </c>
      <c r="I91" s="220" t="s">
        <v>335</v>
      </c>
      <c r="J91" s="200"/>
      <c r="K91" s="6"/>
      <c r="L91" s="208"/>
      <c r="M91" s="208"/>
      <c r="N91" s="209"/>
      <c r="O91" s="190"/>
      <c r="P91" s="190"/>
    </row>
    <row r="92" spans="1:16" s="5" customFormat="1" ht="64.5" customHeight="1">
      <c r="A92" s="322" t="s">
        <v>382</v>
      </c>
      <c r="B92" s="318" t="s">
        <v>383</v>
      </c>
      <c r="C92" s="205" t="s">
        <v>141</v>
      </c>
      <c r="D92" s="9" t="s">
        <v>189</v>
      </c>
      <c r="E92" s="12">
        <v>37</v>
      </c>
      <c r="F92" s="107">
        <v>17</v>
      </c>
      <c r="G92" s="16">
        <v>0</v>
      </c>
      <c r="H92" s="17">
        <v>0</v>
      </c>
      <c r="I92" s="206">
        <f>+G92-H92</f>
        <v>0</v>
      </c>
      <c r="J92" s="200"/>
      <c r="K92" s="6"/>
      <c r="L92" s="208">
        <v>175228</v>
      </c>
      <c r="M92" s="208">
        <v>45086</v>
      </c>
      <c r="N92" s="209">
        <v>334406</v>
      </c>
      <c r="O92" s="190"/>
      <c r="P92" s="190"/>
    </row>
    <row r="93" spans="1:16" s="5" customFormat="1" ht="34.5" customHeight="1">
      <c r="A93" s="322"/>
      <c r="B93" s="318"/>
      <c r="C93" s="11" t="s">
        <v>142</v>
      </c>
      <c r="D93" s="9" t="s">
        <v>190</v>
      </c>
      <c r="E93" s="13">
        <v>37</v>
      </c>
      <c r="F93" s="107">
        <v>14</v>
      </c>
      <c r="G93" s="16">
        <v>70280000</v>
      </c>
      <c r="H93" s="16">
        <v>45180000</v>
      </c>
      <c r="I93" s="206">
        <f>+G93-H93</f>
        <v>25100000</v>
      </c>
      <c r="J93" s="200"/>
      <c r="K93" s="6"/>
      <c r="L93" s="208"/>
      <c r="M93" s="208"/>
      <c r="N93" s="209"/>
      <c r="O93" s="190"/>
      <c r="P93" s="190"/>
    </row>
    <row r="94" spans="1:16" s="5" customFormat="1" ht="34.5" customHeight="1">
      <c r="A94" s="322"/>
      <c r="B94" s="318"/>
      <c r="C94" s="11" t="s">
        <v>193</v>
      </c>
      <c r="D94" s="9" t="s">
        <v>191</v>
      </c>
      <c r="E94" s="13">
        <v>1</v>
      </c>
      <c r="F94" s="107">
        <v>0</v>
      </c>
      <c r="G94" s="16">
        <v>50000000</v>
      </c>
      <c r="H94" s="16">
        <v>0</v>
      </c>
      <c r="I94" s="206">
        <f>+G94-H94</f>
        <v>50000000</v>
      </c>
      <c r="J94" s="200"/>
      <c r="K94" s="6"/>
      <c r="L94" s="208"/>
      <c r="M94" s="208"/>
      <c r="N94" s="209"/>
      <c r="O94" s="190"/>
      <c r="P94" s="190"/>
    </row>
    <row r="95" spans="1:16" s="5" customFormat="1" ht="33.75" customHeight="1">
      <c r="A95" s="322"/>
      <c r="B95" s="318"/>
      <c r="C95" s="11" t="s">
        <v>143</v>
      </c>
      <c r="D95" s="9" t="s">
        <v>192</v>
      </c>
      <c r="E95" s="12">
        <v>1</v>
      </c>
      <c r="F95" s="107">
        <v>1</v>
      </c>
      <c r="G95" s="16">
        <v>170000000</v>
      </c>
      <c r="H95" s="16">
        <v>149897200</v>
      </c>
      <c r="I95" s="206">
        <f>+G95-H95</f>
        <v>20102800</v>
      </c>
      <c r="J95" s="200"/>
      <c r="K95" s="6"/>
      <c r="L95" s="208"/>
      <c r="M95" s="208"/>
      <c r="N95" s="209"/>
      <c r="O95" s="190"/>
      <c r="P95" s="190"/>
    </row>
    <row r="96" spans="1:16" s="5" customFormat="1" ht="30">
      <c r="A96" s="322"/>
      <c r="B96" s="323"/>
      <c r="C96" s="11" t="s">
        <v>99</v>
      </c>
      <c r="D96" s="9" t="s">
        <v>175</v>
      </c>
      <c r="E96" s="12">
        <v>100</v>
      </c>
      <c r="F96" s="12">
        <f>+H96/G96*100</f>
        <v>88.63722745625842</v>
      </c>
      <c r="G96" s="16">
        <v>29720000</v>
      </c>
      <c r="H96" s="16">
        <v>26342984</v>
      </c>
      <c r="I96" s="206">
        <f>+G96-H96</f>
        <v>3377016</v>
      </c>
      <c r="J96" s="200"/>
      <c r="K96" s="6"/>
      <c r="L96" s="208"/>
      <c r="M96" s="208"/>
      <c r="N96" s="209"/>
      <c r="O96" s="190"/>
      <c r="P96" s="190"/>
    </row>
    <row r="97" spans="1:16" s="5" customFormat="1" ht="18">
      <c r="A97" s="322"/>
      <c r="B97" s="310"/>
      <c r="C97" s="325" t="s">
        <v>354</v>
      </c>
      <c r="D97" s="320"/>
      <c r="E97" s="320"/>
      <c r="F97" s="320"/>
      <c r="G97" s="213">
        <f>SUM(G92:G96)</f>
        <v>320000000</v>
      </c>
      <c r="H97" s="14"/>
      <c r="I97" s="292">
        <f>+G97-H98</f>
        <v>98579816</v>
      </c>
      <c r="J97" s="238"/>
      <c r="K97" s="6"/>
      <c r="L97" s="208">
        <v>630821</v>
      </c>
      <c r="M97" s="208"/>
      <c r="N97" s="209"/>
      <c r="O97" s="190"/>
      <c r="P97" s="190"/>
    </row>
    <row r="98" spans="1:16" s="5" customFormat="1" ht="18">
      <c r="A98" s="322"/>
      <c r="B98" s="310"/>
      <c r="C98" s="320" t="s">
        <v>355</v>
      </c>
      <c r="D98" s="320"/>
      <c r="E98" s="320"/>
      <c r="F98" s="320"/>
      <c r="G98" s="320"/>
      <c r="H98" s="213">
        <f>SUM(H92:H97)</f>
        <v>221420184</v>
      </c>
      <c r="I98" s="292"/>
      <c r="J98" s="216"/>
      <c r="K98" s="6"/>
      <c r="L98" s="208">
        <v>4107244</v>
      </c>
      <c r="M98" s="208"/>
      <c r="N98" s="209"/>
      <c r="O98" s="190"/>
      <c r="P98" s="190"/>
    </row>
    <row r="99" spans="1:16" s="5" customFormat="1" ht="18">
      <c r="A99" s="322"/>
      <c r="B99" s="324"/>
      <c r="C99" s="326" t="s">
        <v>356</v>
      </c>
      <c r="D99" s="326"/>
      <c r="E99" s="326"/>
      <c r="F99" s="326"/>
      <c r="G99" s="326"/>
      <c r="H99" s="217">
        <f>+H98/G97</f>
        <v>0.691938075</v>
      </c>
      <c r="I99" s="292"/>
      <c r="J99" s="200">
        <v>80</v>
      </c>
      <c r="K99" s="6"/>
      <c r="L99" s="239"/>
      <c r="M99" s="218">
        <f>SUM(L92:M98)</f>
        <v>4958379</v>
      </c>
      <c r="N99" s="240">
        <f>SUM(N92:N98)</f>
        <v>334406</v>
      </c>
      <c r="O99" s="190"/>
      <c r="P99" s="190"/>
    </row>
    <row r="100" spans="1:16" s="5" customFormat="1" ht="23.25" customHeight="1">
      <c r="A100" s="322"/>
      <c r="B100" s="312" t="s">
        <v>327</v>
      </c>
      <c r="C100" s="313" t="s">
        <v>328</v>
      </c>
      <c r="D100" s="313" t="s">
        <v>69</v>
      </c>
      <c r="E100" s="313" t="s">
        <v>329</v>
      </c>
      <c r="F100" s="313"/>
      <c r="G100" s="299" t="s">
        <v>330</v>
      </c>
      <c r="H100" s="299"/>
      <c r="I100" s="300"/>
      <c r="J100" s="200"/>
      <c r="K100" s="6"/>
      <c r="L100" s="239"/>
      <c r="M100" s="218"/>
      <c r="N100" s="240"/>
      <c r="O100" s="190"/>
      <c r="P100" s="190"/>
    </row>
    <row r="101" spans="1:16" s="5" customFormat="1" ht="44.25" customHeight="1">
      <c r="A101" s="322"/>
      <c r="B101" s="312"/>
      <c r="C101" s="314"/>
      <c r="D101" s="313"/>
      <c r="E101" s="221" t="s">
        <v>331</v>
      </c>
      <c r="F101" s="221" t="s">
        <v>332</v>
      </c>
      <c r="G101" s="222" t="s">
        <v>333</v>
      </c>
      <c r="H101" s="219" t="s">
        <v>334</v>
      </c>
      <c r="I101" s="220" t="s">
        <v>335</v>
      </c>
      <c r="J101" s="200"/>
      <c r="K101" s="6"/>
      <c r="L101" s="239"/>
      <c r="M101" s="218"/>
      <c r="N101" s="240"/>
      <c r="O101" s="190"/>
      <c r="P101" s="190"/>
    </row>
    <row r="102" spans="1:16" s="5" customFormat="1" ht="50.25" customHeight="1">
      <c r="A102" s="322"/>
      <c r="B102" s="309" t="s">
        <v>384</v>
      </c>
      <c r="C102" s="205" t="s">
        <v>144</v>
      </c>
      <c r="D102" s="9" t="s">
        <v>194</v>
      </c>
      <c r="E102" s="12">
        <v>37</v>
      </c>
      <c r="F102" s="12">
        <v>16</v>
      </c>
      <c r="G102" s="16">
        <v>0</v>
      </c>
      <c r="H102" s="16">
        <v>0</v>
      </c>
      <c r="I102" s="206">
        <f aca="true" t="shared" si="4" ref="I102:I107">+G102-H102</f>
        <v>0</v>
      </c>
      <c r="J102" s="200"/>
      <c r="K102" s="6"/>
      <c r="L102" s="239"/>
      <c r="M102" s="218"/>
      <c r="N102" s="240"/>
      <c r="O102" s="190"/>
      <c r="P102" s="190"/>
    </row>
    <row r="103" spans="1:16" s="5" customFormat="1" ht="45">
      <c r="A103" s="322"/>
      <c r="B103" s="309"/>
      <c r="C103" s="241" t="s">
        <v>145</v>
      </c>
      <c r="D103" s="9" t="s">
        <v>195</v>
      </c>
      <c r="E103" s="12">
        <v>38</v>
      </c>
      <c r="F103" s="12">
        <v>16</v>
      </c>
      <c r="G103" s="16">
        <v>121921943</v>
      </c>
      <c r="H103" s="16">
        <v>0</v>
      </c>
      <c r="I103" s="206">
        <f t="shared" si="4"/>
        <v>121921943</v>
      </c>
      <c r="J103" s="200"/>
      <c r="K103" s="6"/>
      <c r="L103" s="239"/>
      <c r="M103" s="218"/>
      <c r="N103" s="240"/>
      <c r="O103" s="190"/>
      <c r="P103" s="190"/>
    </row>
    <row r="104" spans="1:16" s="5" customFormat="1" ht="45">
      <c r="A104" s="322"/>
      <c r="B104" s="309"/>
      <c r="C104" s="241" t="s">
        <v>146</v>
      </c>
      <c r="D104" s="9" t="s">
        <v>182</v>
      </c>
      <c r="E104" s="12">
        <v>2</v>
      </c>
      <c r="F104" s="12">
        <v>0</v>
      </c>
      <c r="G104" s="16">
        <v>1230270200</v>
      </c>
      <c r="H104" s="16">
        <v>1035394895</v>
      </c>
      <c r="I104" s="206">
        <f t="shared" si="4"/>
        <v>194875305</v>
      </c>
      <c r="J104" s="200"/>
      <c r="K104" s="6"/>
      <c r="L104" s="239"/>
      <c r="M104" s="218"/>
      <c r="N104" s="240"/>
      <c r="O104" s="190"/>
      <c r="P104" s="190"/>
    </row>
    <row r="105" spans="1:16" s="5" customFormat="1" ht="105.75" customHeight="1">
      <c r="A105" s="322"/>
      <c r="B105" s="309"/>
      <c r="C105" s="228" t="s">
        <v>147</v>
      </c>
      <c r="D105" s="9" t="s">
        <v>150</v>
      </c>
      <c r="E105" s="12">
        <v>6</v>
      </c>
      <c r="F105" s="12">
        <v>6</v>
      </c>
      <c r="G105" s="16">
        <v>0</v>
      </c>
      <c r="H105" s="16">
        <v>0</v>
      </c>
      <c r="I105" s="206">
        <f t="shared" si="4"/>
        <v>0</v>
      </c>
      <c r="J105" s="200"/>
      <c r="K105" s="6"/>
      <c r="L105" s="239"/>
      <c r="M105" s="218"/>
      <c r="N105" s="240"/>
      <c r="O105" s="190"/>
      <c r="P105" s="190"/>
    </row>
    <row r="106" spans="1:16" s="5" customFormat="1" ht="46.5" customHeight="1">
      <c r="A106" s="322"/>
      <c r="B106" s="309"/>
      <c r="C106" s="228" t="s">
        <v>385</v>
      </c>
      <c r="D106" s="9" t="s">
        <v>196</v>
      </c>
      <c r="E106" s="12">
        <v>6</v>
      </c>
      <c r="F106" s="12">
        <v>0</v>
      </c>
      <c r="G106" s="16">
        <v>343335438</v>
      </c>
      <c r="H106" s="16">
        <v>0</v>
      </c>
      <c r="I106" s="206">
        <f t="shared" si="4"/>
        <v>343335438</v>
      </c>
      <c r="J106" s="200"/>
      <c r="K106" s="6"/>
      <c r="L106" s="239"/>
      <c r="M106" s="218"/>
      <c r="N106" s="240"/>
      <c r="O106" s="190"/>
      <c r="P106" s="190"/>
    </row>
    <row r="107" spans="1:16" s="5" customFormat="1" ht="82.5" customHeight="1">
      <c r="A107" s="322"/>
      <c r="B107" s="309"/>
      <c r="C107" s="228" t="s">
        <v>149</v>
      </c>
      <c r="D107" s="9" t="s">
        <v>197</v>
      </c>
      <c r="E107" s="12">
        <v>37</v>
      </c>
      <c r="F107" s="12">
        <v>17</v>
      </c>
      <c r="G107" s="16">
        <v>0</v>
      </c>
      <c r="H107" s="16">
        <v>0</v>
      </c>
      <c r="I107" s="206">
        <f t="shared" si="4"/>
        <v>0</v>
      </c>
      <c r="J107" s="200"/>
      <c r="K107" s="6"/>
      <c r="L107" s="239"/>
      <c r="M107" s="218"/>
      <c r="N107" s="240"/>
      <c r="O107" s="190"/>
      <c r="P107" s="190"/>
    </row>
    <row r="108" spans="1:16" s="5" customFormat="1" ht="23.25" customHeight="1">
      <c r="A108" s="322"/>
      <c r="B108" s="310"/>
      <c r="C108" s="320" t="s">
        <v>354</v>
      </c>
      <c r="D108" s="320"/>
      <c r="E108" s="320"/>
      <c r="F108" s="320"/>
      <c r="G108" s="213">
        <f>SUM(G102:G107)</f>
        <v>1695527581</v>
      </c>
      <c r="H108" s="242"/>
      <c r="I108" s="321">
        <f>+G108-H109</f>
        <v>660132686</v>
      </c>
      <c r="J108" s="200"/>
      <c r="K108" s="6"/>
      <c r="L108" s="239"/>
      <c r="M108" s="218"/>
      <c r="N108" s="240"/>
      <c r="O108" s="190"/>
      <c r="P108" s="190"/>
    </row>
    <row r="109" spans="1:16" s="5" customFormat="1" ht="25.5" customHeight="1">
      <c r="A109" s="322"/>
      <c r="B109" s="310"/>
      <c r="C109" s="320" t="s">
        <v>355</v>
      </c>
      <c r="D109" s="320"/>
      <c r="E109" s="320"/>
      <c r="F109" s="320"/>
      <c r="G109" s="320"/>
      <c r="H109" s="213">
        <f>SUM(H102:H108)</f>
        <v>1035394895</v>
      </c>
      <c r="I109" s="321"/>
      <c r="J109" s="200"/>
      <c r="K109" s="6"/>
      <c r="L109" s="239"/>
      <c r="M109" s="218"/>
      <c r="N109" s="240"/>
      <c r="O109" s="190"/>
      <c r="P109" s="190"/>
    </row>
    <row r="110" spans="1:16" s="5" customFormat="1" ht="24.75" customHeight="1">
      <c r="A110" s="322"/>
      <c r="B110" s="310"/>
      <c r="C110" s="311" t="s">
        <v>356</v>
      </c>
      <c r="D110" s="311"/>
      <c r="E110" s="311"/>
      <c r="F110" s="311"/>
      <c r="G110" s="311"/>
      <c r="H110" s="231">
        <f>+H109/G108</f>
        <v>0.6106623723509927</v>
      </c>
      <c r="I110" s="321"/>
      <c r="J110" s="200"/>
      <c r="K110" s="6"/>
      <c r="L110" s="239"/>
      <c r="M110" s="218"/>
      <c r="N110" s="240"/>
      <c r="O110" s="190"/>
      <c r="P110" s="190"/>
    </row>
    <row r="111" spans="1:16" s="5" customFormat="1" ht="19.5" customHeight="1">
      <c r="A111" s="313" t="s">
        <v>326</v>
      </c>
      <c r="B111" s="312" t="s">
        <v>327</v>
      </c>
      <c r="C111" s="313" t="s">
        <v>328</v>
      </c>
      <c r="D111" s="313" t="s">
        <v>69</v>
      </c>
      <c r="E111" s="313" t="s">
        <v>329</v>
      </c>
      <c r="F111" s="313"/>
      <c r="G111" s="299" t="s">
        <v>330</v>
      </c>
      <c r="H111" s="299"/>
      <c r="I111" s="300"/>
      <c r="J111" s="200"/>
      <c r="K111" s="6"/>
      <c r="L111" s="208"/>
      <c r="M111" s="208"/>
      <c r="N111" s="209"/>
      <c r="O111" s="190"/>
      <c r="P111" s="190"/>
    </row>
    <row r="112" spans="1:16" s="5" customFormat="1" ht="45.75" customHeight="1">
      <c r="A112" s="313"/>
      <c r="B112" s="312"/>
      <c r="C112" s="314"/>
      <c r="D112" s="313"/>
      <c r="E112" s="221" t="s">
        <v>331</v>
      </c>
      <c r="F112" s="221" t="s">
        <v>332</v>
      </c>
      <c r="G112" s="243" t="s">
        <v>333</v>
      </c>
      <c r="H112" s="221" t="s">
        <v>334</v>
      </c>
      <c r="I112" s="244" t="s">
        <v>335</v>
      </c>
      <c r="J112" s="200"/>
      <c r="K112" s="6"/>
      <c r="L112" s="208"/>
      <c r="M112" s="208"/>
      <c r="N112" s="209"/>
      <c r="O112" s="190"/>
      <c r="P112" s="190"/>
    </row>
    <row r="113" spans="1:16" s="5" customFormat="1" ht="111" customHeight="1">
      <c r="A113" s="306" t="s">
        <v>386</v>
      </c>
      <c r="B113" s="318" t="s">
        <v>387</v>
      </c>
      <c r="C113" s="205" t="s">
        <v>73</v>
      </c>
      <c r="D113" s="9" t="s">
        <v>194</v>
      </c>
      <c r="E113" s="12">
        <v>37</v>
      </c>
      <c r="F113" s="148">
        <v>37</v>
      </c>
      <c r="G113" s="16">
        <v>0</v>
      </c>
      <c r="H113" s="16">
        <v>0</v>
      </c>
      <c r="I113" s="16">
        <f aca="true" t="shared" si="5" ref="I113:I130">+G113-H113</f>
        <v>0</v>
      </c>
      <c r="J113" s="200"/>
      <c r="K113" s="6"/>
      <c r="L113" s="245">
        <v>951912</v>
      </c>
      <c r="M113" s="208">
        <v>69813</v>
      </c>
      <c r="N113" s="209">
        <v>412670</v>
      </c>
      <c r="O113" s="190"/>
      <c r="P113" s="190"/>
    </row>
    <row r="114" spans="1:16" s="5" customFormat="1" ht="50.25" customHeight="1">
      <c r="A114" s="307"/>
      <c r="B114" s="318"/>
      <c r="C114" s="205" t="s">
        <v>151</v>
      </c>
      <c r="D114" s="9" t="s">
        <v>1</v>
      </c>
      <c r="E114" s="12">
        <v>70</v>
      </c>
      <c r="F114" s="148">
        <v>0</v>
      </c>
      <c r="G114" s="16">
        <v>0</v>
      </c>
      <c r="H114" s="16">
        <v>0</v>
      </c>
      <c r="I114" s="16">
        <f t="shared" si="5"/>
        <v>0</v>
      </c>
      <c r="J114" s="200"/>
      <c r="K114" s="6"/>
      <c r="L114" s="245"/>
      <c r="M114" s="208"/>
      <c r="N114" s="209"/>
      <c r="O114" s="190"/>
      <c r="P114" s="190"/>
    </row>
    <row r="115" spans="1:16" s="5" customFormat="1" ht="48" customHeight="1">
      <c r="A115" s="307"/>
      <c r="B115" s="318"/>
      <c r="C115" s="205" t="s">
        <v>152</v>
      </c>
      <c r="D115" s="9" t="s">
        <v>1</v>
      </c>
      <c r="E115" s="12">
        <v>90</v>
      </c>
      <c r="F115" s="148">
        <v>20</v>
      </c>
      <c r="G115" s="143">
        <v>37466870</v>
      </c>
      <c r="H115" s="16">
        <v>37466870</v>
      </c>
      <c r="I115" s="16">
        <f t="shared" si="5"/>
        <v>0</v>
      </c>
      <c r="J115" s="200"/>
      <c r="K115" s="6"/>
      <c r="L115" s="245"/>
      <c r="M115" s="208"/>
      <c r="N115" s="209"/>
      <c r="O115" s="190"/>
      <c r="P115" s="190"/>
    </row>
    <row r="116" spans="1:16" s="5" customFormat="1" ht="48.75" customHeight="1">
      <c r="A116" s="307"/>
      <c r="B116" s="318"/>
      <c r="C116" s="11" t="s">
        <v>153</v>
      </c>
      <c r="D116" s="9" t="s">
        <v>194</v>
      </c>
      <c r="E116" s="12">
        <v>37</v>
      </c>
      <c r="F116" s="148">
        <v>37</v>
      </c>
      <c r="G116" s="143">
        <v>30223269</v>
      </c>
      <c r="H116" s="16">
        <v>30223269</v>
      </c>
      <c r="I116" s="16">
        <f t="shared" si="5"/>
        <v>0</v>
      </c>
      <c r="J116" s="200"/>
      <c r="K116" s="6"/>
      <c r="L116" s="245"/>
      <c r="M116" s="208"/>
      <c r="N116" s="209"/>
      <c r="O116" s="190"/>
      <c r="P116" s="190"/>
    </row>
    <row r="117" spans="1:16" s="5" customFormat="1" ht="47.25" customHeight="1">
      <c r="A117" s="307"/>
      <c r="B117" s="318"/>
      <c r="C117" s="205" t="s">
        <v>154</v>
      </c>
      <c r="D117" s="9" t="s">
        <v>198</v>
      </c>
      <c r="E117" s="12">
        <v>1</v>
      </c>
      <c r="F117" s="148">
        <v>1</v>
      </c>
      <c r="G117" s="143">
        <v>19251623</v>
      </c>
      <c r="H117" s="16">
        <v>0</v>
      </c>
      <c r="I117" s="16">
        <f t="shared" si="5"/>
        <v>19251623</v>
      </c>
      <c r="J117" s="200"/>
      <c r="K117" s="6"/>
      <c r="L117" s="245"/>
      <c r="M117" s="208"/>
      <c r="N117" s="209"/>
      <c r="O117" s="190"/>
      <c r="P117" s="190"/>
    </row>
    <row r="118" spans="1:16" s="5" customFormat="1" ht="36" customHeight="1">
      <c r="A118" s="307"/>
      <c r="B118" s="318"/>
      <c r="C118" s="11" t="s">
        <v>156</v>
      </c>
      <c r="D118" s="9" t="s">
        <v>199</v>
      </c>
      <c r="E118" s="12">
        <v>771</v>
      </c>
      <c r="F118" s="149">
        <v>0</v>
      </c>
      <c r="G118" s="16">
        <v>30120000</v>
      </c>
      <c r="H118" s="16">
        <v>0</v>
      </c>
      <c r="I118" s="16">
        <f t="shared" si="5"/>
        <v>30120000</v>
      </c>
      <c r="J118" s="200"/>
      <c r="K118" s="6"/>
      <c r="L118" s="245"/>
      <c r="M118" s="208"/>
      <c r="N118" s="209"/>
      <c r="O118" s="190"/>
      <c r="P118" s="190"/>
    </row>
    <row r="119" spans="1:16" s="5" customFormat="1" ht="99" customHeight="1">
      <c r="A119" s="307"/>
      <c r="B119" s="318"/>
      <c r="C119" s="205" t="s">
        <v>80</v>
      </c>
      <c r="D119" s="9" t="s">
        <v>1</v>
      </c>
      <c r="E119" s="12">
        <v>50</v>
      </c>
      <c r="F119" s="149">
        <v>32</v>
      </c>
      <c r="G119" s="16">
        <v>80000000</v>
      </c>
      <c r="H119" s="16">
        <v>59471338</v>
      </c>
      <c r="I119" s="16">
        <f t="shared" si="5"/>
        <v>20528662</v>
      </c>
      <c r="J119" s="200"/>
      <c r="K119" s="6"/>
      <c r="L119" s="245"/>
      <c r="M119" s="208"/>
      <c r="N119" s="209"/>
      <c r="O119" s="190"/>
      <c r="P119" s="190"/>
    </row>
    <row r="120" spans="1:16" s="5" customFormat="1" ht="44.25" customHeight="1">
      <c r="A120" s="307"/>
      <c r="B120" s="318"/>
      <c r="C120" s="11" t="s">
        <v>157</v>
      </c>
      <c r="D120" s="9" t="s">
        <v>200</v>
      </c>
      <c r="E120" s="12">
        <v>90</v>
      </c>
      <c r="F120" s="149">
        <v>70</v>
      </c>
      <c r="G120" s="16">
        <v>0</v>
      </c>
      <c r="H120" s="16">
        <v>0</v>
      </c>
      <c r="I120" s="16">
        <f t="shared" si="5"/>
        <v>0</v>
      </c>
      <c r="J120" s="200"/>
      <c r="K120" s="6"/>
      <c r="L120" s="245">
        <f>280554*2</f>
        <v>561108</v>
      </c>
      <c r="M120" s="208">
        <f>105137*2</f>
        <v>210274</v>
      </c>
      <c r="N120" s="209"/>
      <c r="O120" s="190"/>
      <c r="P120" s="190"/>
    </row>
    <row r="121" spans="1:16" s="5" customFormat="1" ht="55.5" customHeight="1">
      <c r="A121" s="307"/>
      <c r="B121" s="318"/>
      <c r="C121" s="205" t="s">
        <v>158</v>
      </c>
      <c r="D121" s="9" t="s">
        <v>200</v>
      </c>
      <c r="E121" s="12">
        <v>60</v>
      </c>
      <c r="F121" s="148">
        <v>60</v>
      </c>
      <c r="G121" s="16">
        <v>0</v>
      </c>
      <c r="H121" s="16">
        <v>0</v>
      </c>
      <c r="I121" s="16">
        <f t="shared" si="5"/>
        <v>0</v>
      </c>
      <c r="J121" s="200"/>
      <c r="K121" s="6"/>
      <c r="L121" s="245">
        <v>425686</v>
      </c>
      <c r="M121" s="208">
        <v>63158</v>
      </c>
      <c r="N121" s="209"/>
      <c r="O121" s="190"/>
      <c r="P121" s="190"/>
    </row>
    <row r="122" spans="1:16" s="5" customFormat="1" ht="45">
      <c r="A122" s="307"/>
      <c r="B122" s="318"/>
      <c r="C122" s="11" t="s">
        <v>159</v>
      </c>
      <c r="D122" s="150" t="s">
        <v>19</v>
      </c>
      <c r="E122" s="12">
        <v>1</v>
      </c>
      <c r="F122" s="148">
        <v>1</v>
      </c>
      <c r="G122" s="17">
        <v>768296123</v>
      </c>
      <c r="H122" s="16">
        <v>145925791</v>
      </c>
      <c r="I122" s="16">
        <f t="shared" si="5"/>
        <v>622370332</v>
      </c>
      <c r="J122" s="200"/>
      <c r="K122" s="6"/>
      <c r="L122" s="245"/>
      <c r="M122" s="208"/>
      <c r="N122" s="209"/>
      <c r="O122" s="190"/>
      <c r="P122" s="190"/>
    </row>
    <row r="123" spans="1:16" s="5" customFormat="1" ht="60">
      <c r="A123" s="307"/>
      <c r="B123" s="318"/>
      <c r="C123" s="11" t="s">
        <v>160</v>
      </c>
      <c r="D123" s="9" t="s">
        <v>181</v>
      </c>
      <c r="E123" s="12">
        <v>100</v>
      </c>
      <c r="F123" s="148">
        <v>20</v>
      </c>
      <c r="G123" s="16">
        <v>0</v>
      </c>
      <c r="H123" s="16">
        <v>0</v>
      </c>
      <c r="I123" s="16">
        <f t="shared" si="5"/>
        <v>0</v>
      </c>
      <c r="J123" s="200"/>
      <c r="K123" s="6"/>
      <c r="L123" s="245"/>
      <c r="M123" s="208"/>
      <c r="N123" s="209"/>
      <c r="O123" s="190"/>
      <c r="P123" s="190"/>
    </row>
    <row r="124" spans="1:16" s="5" customFormat="1" ht="45">
      <c r="A124" s="307"/>
      <c r="B124" s="318"/>
      <c r="C124" s="11" t="s">
        <v>161</v>
      </c>
      <c r="D124" s="9" t="s">
        <v>1</v>
      </c>
      <c r="E124" s="12">
        <v>80</v>
      </c>
      <c r="F124" s="148">
        <v>40</v>
      </c>
      <c r="G124" s="17">
        <v>0</v>
      </c>
      <c r="H124" s="16">
        <v>0</v>
      </c>
      <c r="I124" s="16">
        <f t="shared" si="5"/>
        <v>0</v>
      </c>
      <c r="J124" s="200"/>
      <c r="K124" s="6"/>
      <c r="L124" s="245"/>
      <c r="M124" s="208"/>
      <c r="N124" s="209"/>
      <c r="O124" s="190"/>
      <c r="P124" s="190"/>
    </row>
    <row r="125" spans="1:16" s="5" customFormat="1" ht="30">
      <c r="A125" s="307"/>
      <c r="B125" s="318"/>
      <c r="C125" s="11" t="s">
        <v>162</v>
      </c>
      <c r="D125" s="9" t="s">
        <v>1</v>
      </c>
      <c r="E125" s="12">
        <v>80</v>
      </c>
      <c r="F125" s="148">
        <v>30</v>
      </c>
      <c r="G125" s="17">
        <v>11044000</v>
      </c>
      <c r="H125" s="16">
        <v>0</v>
      </c>
      <c r="I125" s="16">
        <f t="shared" si="5"/>
        <v>11044000</v>
      </c>
      <c r="J125" s="200"/>
      <c r="K125" s="6"/>
      <c r="L125" s="245"/>
      <c r="M125" s="208"/>
      <c r="N125" s="209"/>
      <c r="O125" s="190"/>
      <c r="P125" s="190"/>
    </row>
    <row r="126" spans="1:16" s="5" customFormat="1" ht="22.5" customHeight="1">
      <c r="A126" s="307"/>
      <c r="B126" s="318"/>
      <c r="C126" s="205" t="s">
        <v>388</v>
      </c>
      <c r="D126" s="9" t="s">
        <v>170</v>
      </c>
      <c r="E126" s="12">
        <v>80</v>
      </c>
      <c r="F126" s="151">
        <v>25</v>
      </c>
      <c r="G126" s="16">
        <v>1200200000</v>
      </c>
      <c r="H126" s="16">
        <v>351358109</v>
      </c>
      <c r="I126" s="16">
        <f t="shared" si="5"/>
        <v>848841891</v>
      </c>
      <c r="J126" s="200"/>
      <c r="K126" s="6"/>
      <c r="L126" s="245"/>
      <c r="M126" s="208"/>
      <c r="N126" s="209"/>
      <c r="O126" s="190"/>
      <c r="P126" s="190"/>
    </row>
    <row r="127" spans="1:16" s="5" customFormat="1" ht="45">
      <c r="A127" s="307"/>
      <c r="B127" s="318"/>
      <c r="C127" s="11" t="s">
        <v>163</v>
      </c>
      <c r="D127" s="9" t="s">
        <v>140</v>
      </c>
      <c r="E127" s="12">
        <v>1</v>
      </c>
      <c r="F127" s="148">
        <v>1</v>
      </c>
      <c r="G127" s="16">
        <v>43975200</v>
      </c>
      <c r="H127" s="16">
        <v>0</v>
      </c>
      <c r="I127" s="16">
        <f t="shared" si="5"/>
        <v>43975200</v>
      </c>
      <c r="J127" s="200"/>
      <c r="K127" s="6"/>
      <c r="L127" s="245"/>
      <c r="M127" s="208"/>
      <c r="N127" s="209"/>
      <c r="O127" s="190"/>
      <c r="P127" s="190"/>
    </row>
    <row r="128" spans="1:16" s="5" customFormat="1" ht="74.25" customHeight="1">
      <c r="A128" s="307"/>
      <c r="B128" s="318"/>
      <c r="C128" s="11" t="s">
        <v>164</v>
      </c>
      <c r="D128" s="9" t="s">
        <v>189</v>
      </c>
      <c r="E128" s="12">
        <v>37</v>
      </c>
      <c r="F128" s="148">
        <v>37</v>
      </c>
      <c r="G128" s="16">
        <v>133612032</v>
      </c>
      <c r="H128" s="16">
        <v>11100465</v>
      </c>
      <c r="I128" s="16">
        <f t="shared" si="5"/>
        <v>122511567</v>
      </c>
      <c r="J128" s="200"/>
      <c r="K128" s="6"/>
      <c r="L128" s="245"/>
      <c r="M128" s="208"/>
      <c r="N128" s="209"/>
      <c r="O128" s="190"/>
      <c r="P128" s="190"/>
    </row>
    <row r="129" spans="1:16" s="5" customFormat="1" ht="33" customHeight="1">
      <c r="A129" s="307"/>
      <c r="B129" s="318"/>
      <c r="C129" s="11" t="s">
        <v>0</v>
      </c>
      <c r="D129" s="9" t="s">
        <v>2</v>
      </c>
      <c r="E129" s="12">
        <v>100</v>
      </c>
      <c r="F129" s="148">
        <v>80</v>
      </c>
      <c r="G129" s="16">
        <v>118082471</v>
      </c>
      <c r="H129" s="16">
        <v>91512174</v>
      </c>
      <c r="I129" s="16">
        <f t="shared" si="5"/>
        <v>26570297</v>
      </c>
      <c r="J129" s="200"/>
      <c r="K129" s="6"/>
      <c r="L129" s="245"/>
      <c r="M129" s="208"/>
      <c r="N129" s="209"/>
      <c r="O129" s="190"/>
      <c r="P129" s="190"/>
    </row>
    <row r="130" spans="1:16" s="5" customFormat="1" ht="90">
      <c r="A130" s="307"/>
      <c r="B130" s="318"/>
      <c r="C130" s="11" t="s">
        <v>294</v>
      </c>
      <c r="D130" s="9" t="s">
        <v>198</v>
      </c>
      <c r="E130" s="12">
        <v>1</v>
      </c>
      <c r="F130" s="148">
        <v>1</v>
      </c>
      <c r="G130" s="16">
        <v>1238779217</v>
      </c>
      <c r="H130" s="16">
        <v>676082841</v>
      </c>
      <c r="I130" s="16">
        <f t="shared" si="5"/>
        <v>562696376</v>
      </c>
      <c r="J130" s="200"/>
      <c r="K130" s="6"/>
      <c r="L130" s="245"/>
      <c r="M130" s="208"/>
      <c r="N130" s="209"/>
      <c r="O130" s="190"/>
      <c r="P130" s="190"/>
    </row>
    <row r="131" spans="1:16" s="5" customFormat="1" ht="18">
      <c r="A131" s="307"/>
      <c r="B131" s="309"/>
      <c r="C131" s="311" t="s">
        <v>354</v>
      </c>
      <c r="D131" s="311"/>
      <c r="E131" s="311"/>
      <c r="F131" s="311"/>
      <c r="G131" s="213">
        <f>SUM(G113:G130)</f>
        <v>3711050805</v>
      </c>
      <c r="H131" s="214"/>
      <c r="I131" s="319">
        <f>SUM(I113:I130)</f>
        <v>2307909948</v>
      </c>
      <c r="J131" s="246"/>
      <c r="K131" s="6"/>
      <c r="L131" s="245"/>
      <c r="M131" s="208">
        <f>70091*2</f>
        <v>140182</v>
      </c>
      <c r="N131" s="209"/>
      <c r="O131" s="190"/>
      <c r="P131" s="190"/>
    </row>
    <row r="132" spans="1:16" s="5" customFormat="1" ht="18">
      <c r="A132" s="307"/>
      <c r="B132" s="309"/>
      <c r="C132" s="311" t="s">
        <v>355</v>
      </c>
      <c r="D132" s="311"/>
      <c r="E132" s="311"/>
      <c r="F132" s="311"/>
      <c r="G132" s="311"/>
      <c r="H132" s="213">
        <f>SUM(H113:H131)</f>
        <v>1403140857</v>
      </c>
      <c r="I132" s="319"/>
      <c r="J132" s="216">
        <v>29</v>
      </c>
      <c r="K132" s="6"/>
      <c r="L132" s="245"/>
      <c r="M132" s="208"/>
      <c r="N132" s="209"/>
      <c r="O132" s="190"/>
      <c r="P132" s="190"/>
    </row>
    <row r="133" spans="1:16" s="5" customFormat="1" ht="18">
      <c r="A133" s="307"/>
      <c r="B133" s="309"/>
      <c r="C133" s="311" t="s">
        <v>356</v>
      </c>
      <c r="D133" s="311"/>
      <c r="E133" s="311"/>
      <c r="F133" s="311"/>
      <c r="G133" s="311"/>
      <c r="H133" s="217">
        <f>+H132/G131</f>
        <v>0.37809799184357973</v>
      </c>
      <c r="I133" s="319"/>
      <c r="J133" s="200"/>
      <c r="K133" s="6"/>
      <c r="L133" s="218">
        <f>SUM(L113:L132)</f>
        <v>1938706</v>
      </c>
      <c r="M133" s="218">
        <f>SUM(M113:M132)</f>
        <v>483427</v>
      </c>
      <c r="N133" s="240">
        <f>SUM(N113:N132)</f>
        <v>412670</v>
      </c>
      <c r="O133" s="190"/>
      <c r="P133" s="190"/>
    </row>
    <row r="134" spans="1:16" s="5" customFormat="1" ht="21.75" customHeight="1">
      <c r="A134" s="307"/>
      <c r="B134" s="312" t="s">
        <v>327</v>
      </c>
      <c r="C134" s="313" t="s">
        <v>328</v>
      </c>
      <c r="D134" s="313" t="s">
        <v>69</v>
      </c>
      <c r="E134" s="313" t="s">
        <v>329</v>
      </c>
      <c r="F134" s="313"/>
      <c r="G134" s="299" t="s">
        <v>330</v>
      </c>
      <c r="H134" s="299"/>
      <c r="I134" s="300"/>
      <c r="J134" s="200"/>
      <c r="K134" s="6"/>
      <c r="L134" s="208"/>
      <c r="M134" s="208"/>
      <c r="N134" s="209"/>
      <c r="O134" s="190"/>
      <c r="P134" s="190"/>
    </row>
    <row r="135" spans="1:16" s="5" customFormat="1" ht="48" customHeight="1">
      <c r="A135" s="307"/>
      <c r="B135" s="312"/>
      <c r="C135" s="314"/>
      <c r="D135" s="313"/>
      <c r="E135" s="221" t="s">
        <v>331</v>
      </c>
      <c r="F135" s="221" t="s">
        <v>332</v>
      </c>
      <c r="G135" s="222" t="s">
        <v>333</v>
      </c>
      <c r="H135" s="219" t="s">
        <v>334</v>
      </c>
      <c r="I135" s="220" t="s">
        <v>335</v>
      </c>
      <c r="J135" s="200"/>
      <c r="K135" s="6"/>
      <c r="L135" s="208"/>
      <c r="M135" s="208"/>
      <c r="N135" s="209"/>
      <c r="O135" s="190"/>
      <c r="P135" s="190"/>
    </row>
    <row r="136" spans="1:18" s="5" customFormat="1" ht="75">
      <c r="A136" s="307"/>
      <c r="B136" s="318" t="s">
        <v>389</v>
      </c>
      <c r="C136" s="241" t="s">
        <v>3</v>
      </c>
      <c r="D136" s="9" t="s">
        <v>181</v>
      </c>
      <c r="E136" s="12">
        <v>100</v>
      </c>
      <c r="F136" s="107">
        <v>60</v>
      </c>
      <c r="G136" s="143">
        <v>39234594</v>
      </c>
      <c r="H136" s="143">
        <f>40597917-8032000</f>
        <v>32565917</v>
      </c>
      <c r="I136" s="206">
        <f aca="true" t="shared" si="6" ref="I136:I141">+G136-H136</f>
        <v>6668677</v>
      </c>
      <c r="J136" s="200"/>
      <c r="K136" s="6"/>
      <c r="L136" s="208">
        <v>232514</v>
      </c>
      <c r="M136" s="208">
        <v>77615</v>
      </c>
      <c r="N136" s="209">
        <v>233394</v>
      </c>
      <c r="O136" s="190">
        <v>18676636</v>
      </c>
      <c r="P136" s="190">
        <v>282726</v>
      </c>
      <c r="Q136" s="5">
        <f>+O136/2</f>
        <v>9338318</v>
      </c>
      <c r="R136" s="5">
        <f>+P136/2</f>
        <v>141363</v>
      </c>
    </row>
    <row r="137" spans="1:16" s="5" customFormat="1" ht="30">
      <c r="A137" s="307"/>
      <c r="B137" s="318"/>
      <c r="C137" s="241" t="s">
        <v>390</v>
      </c>
      <c r="D137" s="9" t="s">
        <v>1</v>
      </c>
      <c r="E137" s="12">
        <v>100</v>
      </c>
      <c r="F137" s="107">
        <v>35</v>
      </c>
      <c r="G137" s="143">
        <v>8032000</v>
      </c>
      <c r="H137" s="143">
        <v>8032000</v>
      </c>
      <c r="I137" s="206">
        <f t="shared" si="6"/>
        <v>0</v>
      </c>
      <c r="J137" s="200"/>
      <c r="K137" s="6"/>
      <c r="L137" s="208"/>
      <c r="M137" s="208"/>
      <c r="N137" s="209"/>
      <c r="O137" s="190"/>
      <c r="P137" s="190"/>
    </row>
    <row r="138" spans="1:16" s="5" customFormat="1" ht="30.75" customHeight="1">
      <c r="A138" s="307"/>
      <c r="B138" s="318"/>
      <c r="C138" s="241" t="s">
        <v>391</v>
      </c>
      <c r="D138" s="9" t="s">
        <v>1</v>
      </c>
      <c r="E138" s="12">
        <v>100</v>
      </c>
      <c r="F138" s="107">
        <v>40</v>
      </c>
      <c r="G138" s="143">
        <v>356975176</v>
      </c>
      <c r="H138" s="143">
        <v>146533596</v>
      </c>
      <c r="I138" s="206">
        <f t="shared" si="6"/>
        <v>210441580</v>
      </c>
      <c r="J138" s="200"/>
      <c r="K138" s="6"/>
      <c r="L138" s="208"/>
      <c r="M138" s="208"/>
      <c r="N138" s="209"/>
      <c r="O138" s="190"/>
      <c r="P138" s="190"/>
    </row>
    <row r="139" spans="1:16" s="5" customFormat="1" ht="47.25" customHeight="1">
      <c r="A139" s="307"/>
      <c r="B139" s="318"/>
      <c r="C139" s="228" t="s">
        <v>392</v>
      </c>
      <c r="D139" s="9" t="s">
        <v>1</v>
      </c>
      <c r="E139" s="12">
        <v>100</v>
      </c>
      <c r="F139" s="107">
        <v>100</v>
      </c>
      <c r="G139" s="143">
        <v>2142938</v>
      </c>
      <c r="H139" s="143">
        <v>2038120</v>
      </c>
      <c r="I139" s="206">
        <f t="shared" si="6"/>
        <v>104818</v>
      </c>
      <c r="J139" s="200"/>
      <c r="K139" s="6"/>
      <c r="L139" s="208"/>
      <c r="M139" s="208"/>
      <c r="N139" s="209"/>
      <c r="O139" s="190"/>
      <c r="P139" s="190"/>
    </row>
    <row r="140" spans="1:16" s="5" customFormat="1" ht="30">
      <c r="A140" s="307"/>
      <c r="B140" s="318"/>
      <c r="C140" s="241" t="s">
        <v>7</v>
      </c>
      <c r="D140" s="9" t="s">
        <v>1</v>
      </c>
      <c r="E140" s="12">
        <v>100</v>
      </c>
      <c r="F140" s="107">
        <v>40</v>
      </c>
      <c r="G140" s="206">
        <v>171041434</v>
      </c>
      <c r="H140" s="277">
        <v>59997435</v>
      </c>
      <c r="I140" s="206">
        <f t="shared" si="6"/>
        <v>111043999</v>
      </c>
      <c r="J140" s="200"/>
      <c r="K140" s="6"/>
      <c r="L140" s="208"/>
      <c r="M140" s="208"/>
      <c r="N140" s="209"/>
      <c r="O140" s="190"/>
      <c r="P140" s="190"/>
    </row>
    <row r="141" spans="1:16" s="5" customFormat="1" ht="30">
      <c r="A141" s="307"/>
      <c r="B141" s="318"/>
      <c r="C141" s="241" t="s">
        <v>8</v>
      </c>
      <c r="D141" s="9" t="s">
        <v>201</v>
      </c>
      <c r="E141" s="12">
        <v>1</v>
      </c>
      <c r="F141" s="107">
        <v>0</v>
      </c>
      <c r="G141" s="143">
        <v>978336244</v>
      </c>
      <c r="H141" s="143">
        <v>0</v>
      </c>
      <c r="I141" s="206">
        <f t="shared" si="6"/>
        <v>978336244</v>
      </c>
      <c r="J141" s="200"/>
      <c r="K141" s="6"/>
      <c r="L141" s="208"/>
      <c r="M141" s="208"/>
      <c r="N141" s="209"/>
      <c r="O141" s="190"/>
      <c r="P141" s="190"/>
    </row>
    <row r="142" spans="1:18" s="5" customFormat="1" ht="18">
      <c r="A142" s="307"/>
      <c r="B142" s="310"/>
      <c r="C142" s="311" t="s">
        <v>354</v>
      </c>
      <c r="D142" s="311"/>
      <c r="E142" s="311"/>
      <c r="F142" s="311"/>
      <c r="G142" s="213">
        <f>SUM(G136:G141)</f>
        <v>1555762386</v>
      </c>
      <c r="H142" s="214"/>
      <c r="I142" s="292">
        <f>+G142-H143</f>
        <v>1306595318</v>
      </c>
      <c r="J142" s="238"/>
      <c r="K142" s="6"/>
      <c r="L142" s="208">
        <v>340670</v>
      </c>
      <c r="M142" s="208"/>
      <c r="N142" s="209"/>
      <c r="O142" s="190">
        <v>282726</v>
      </c>
      <c r="P142" s="190"/>
      <c r="Q142" s="5">
        <f>+O142/2</f>
        <v>141363</v>
      </c>
      <c r="R142" s="5">
        <f>+P142/2</f>
        <v>0</v>
      </c>
    </row>
    <row r="143" spans="1:18" s="5" customFormat="1" ht="18">
      <c r="A143" s="307"/>
      <c r="B143" s="310"/>
      <c r="C143" s="311" t="s">
        <v>355</v>
      </c>
      <c r="D143" s="311"/>
      <c r="E143" s="311"/>
      <c r="F143" s="311"/>
      <c r="G143" s="311"/>
      <c r="H143" s="213">
        <f>SUM(H136:H142)</f>
        <v>249167068</v>
      </c>
      <c r="I143" s="292"/>
      <c r="J143" s="216">
        <v>31</v>
      </c>
      <c r="K143" s="6"/>
      <c r="L143" s="208">
        <v>425686</v>
      </c>
      <c r="M143" s="208"/>
      <c r="N143" s="209"/>
      <c r="O143" s="190">
        <v>141363</v>
      </c>
      <c r="P143" s="190"/>
      <c r="Q143" s="5">
        <f>+O143/2</f>
        <v>70681.5</v>
      </c>
      <c r="R143" s="5">
        <f>+P143/2</f>
        <v>0</v>
      </c>
    </row>
    <row r="144" spans="1:18" s="5" customFormat="1" ht="18">
      <c r="A144" s="308"/>
      <c r="B144" s="310"/>
      <c r="C144" s="311" t="s">
        <v>356</v>
      </c>
      <c r="D144" s="311"/>
      <c r="E144" s="311"/>
      <c r="F144" s="311"/>
      <c r="G144" s="311"/>
      <c r="H144" s="217">
        <f>+H143/G142</f>
        <v>0.1601575344938311</v>
      </c>
      <c r="I144" s="292"/>
      <c r="J144" s="200"/>
      <c r="K144" s="6"/>
      <c r="L144" s="218"/>
      <c r="M144" s="218">
        <f>SUM(L136:M143)</f>
        <v>1076485</v>
      </c>
      <c r="N144" s="218">
        <f>SUM(N136:N143)</f>
        <v>233394</v>
      </c>
      <c r="O144" s="218"/>
      <c r="P144" s="218">
        <f>SUM(O136:P143)</f>
        <v>19383451</v>
      </c>
      <c r="Q144" s="5">
        <f>+P144/2</f>
        <v>9691725.5</v>
      </c>
      <c r="R144" s="218">
        <f>SUM(Q136:R143)</f>
        <v>9691725.5</v>
      </c>
    </row>
    <row r="145" spans="1:16" s="5" customFormat="1" ht="19.5" customHeight="1">
      <c r="A145" s="314" t="s">
        <v>326</v>
      </c>
      <c r="B145" s="316" t="s">
        <v>327</v>
      </c>
      <c r="C145" s="313" t="s">
        <v>328</v>
      </c>
      <c r="D145" s="313" t="s">
        <v>69</v>
      </c>
      <c r="E145" s="313" t="s">
        <v>329</v>
      </c>
      <c r="F145" s="313"/>
      <c r="G145" s="299" t="s">
        <v>330</v>
      </c>
      <c r="H145" s="299"/>
      <c r="I145" s="300"/>
      <c r="J145" s="200"/>
      <c r="K145" s="6"/>
      <c r="L145" s="208"/>
      <c r="M145" s="208"/>
      <c r="N145" s="209"/>
      <c r="O145" s="190"/>
      <c r="P145" s="190"/>
    </row>
    <row r="146" spans="1:16" s="5" customFormat="1" ht="50.25" customHeight="1">
      <c r="A146" s="315"/>
      <c r="B146" s="317"/>
      <c r="C146" s="313"/>
      <c r="D146" s="313"/>
      <c r="E146" s="221" t="s">
        <v>331</v>
      </c>
      <c r="F146" s="221" t="s">
        <v>332</v>
      </c>
      <c r="G146" s="222" t="s">
        <v>333</v>
      </c>
      <c r="H146" s="219" t="s">
        <v>334</v>
      </c>
      <c r="I146" s="220" t="s">
        <v>335</v>
      </c>
      <c r="J146" s="200"/>
      <c r="K146" s="6"/>
      <c r="L146" s="208"/>
      <c r="M146" s="208"/>
      <c r="N146" s="209"/>
      <c r="O146" s="190"/>
      <c r="P146" s="190"/>
    </row>
    <row r="147" spans="1:16" s="5" customFormat="1" ht="22.5" customHeight="1">
      <c r="A147" s="309" t="s">
        <v>393</v>
      </c>
      <c r="B147" s="309" t="s">
        <v>394</v>
      </c>
      <c r="C147" s="11" t="s">
        <v>9</v>
      </c>
      <c r="D147" s="9" t="s">
        <v>202</v>
      </c>
      <c r="E147" s="12">
        <v>10</v>
      </c>
      <c r="F147" s="107">
        <v>7</v>
      </c>
      <c r="G147" s="16">
        <v>32128000</v>
      </c>
      <c r="H147" s="16">
        <v>32128000</v>
      </c>
      <c r="I147" s="206">
        <f aca="true" t="shared" si="7" ref="I147:I152">+G147-H147</f>
        <v>0</v>
      </c>
      <c r="J147" s="200"/>
      <c r="K147" s="6"/>
      <c r="L147" s="208"/>
      <c r="M147" s="208"/>
      <c r="N147" s="209"/>
      <c r="O147" s="190"/>
      <c r="P147" s="190"/>
    </row>
    <row r="148" spans="1:16" s="5" customFormat="1" ht="46.5" customHeight="1">
      <c r="A148" s="309"/>
      <c r="B148" s="309"/>
      <c r="C148" s="11" t="s">
        <v>10</v>
      </c>
      <c r="D148" s="9" t="s">
        <v>91</v>
      </c>
      <c r="E148" s="12">
        <v>200</v>
      </c>
      <c r="F148" s="107">
        <v>0</v>
      </c>
      <c r="G148" s="16">
        <v>5020000</v>
      </c>
      <c r="H148" s="16">
        <v>0</v>
      </c>
      <c r="I148" s="206">
        <f>+G148-H148</f>
        <v>5020000</v>
      </c>
      <c r="J148" s="200"/>
      <c r="K148" s="6"/>
      <c r="L148" s="208"/>
      <c r="M148" s="208"/>
      <c r="N148" s="209"/>
      <c r="O148" s="190"/>
      <c r="P148" s="190"/>
    </row>
    <row r="149" spans="1:16" s="5" customFormat="1" ht="39.75" customHeight="1">
      <c r="A149" s="309"/>
      <c r="B149" s="309"/>
      <c r="C149" s="11" t="s">
        <v>11</v>
      </c>
      <c r="D149" s="9" t="s">
        <v>17</v>
      </c>
      <c r="E149" s="12">
        <v>50</v>
      </c>
      <c r="F149" s="107">
        <v>20</v>
      </c>
      <c r="G149" s="16">
        <v>5522000</v>
      </c>
      <c r="H149" s="16">
        <v>0</v>
      </c>
      <c r="I149" s="206">
        <f>+G149-H149</f>
        <v>5522000</v>
      </c>
      <c r="J149" s="200"/>
      <c r="K149" s="6"/>
      <c r="L149" s="208"/>
      <c r="M149" s="208"/>
      <c r="N149" s="209"/>
      <c r="O149" s="190"/>
      <c r="P149" s="190"/>
    </row>
    <row r="150" spans="1:16" s="5" customFormat="1" ht="48.75" customHeight="1">
      <c r="A150" s="309"/>
      <c r="B150" s="309"/>
      <c r="C150" s="11" t="s">
        <v>395</v>
      </c>
      <c r="D150" s="9" t="s">
        <v>203</v>
      </c>
      <c r="E150" s="12">
        <v>1</v>
      </c>
      <c r="F150" s="107">
        <v>1</v>
      </c>
      <c r="G150" s="16">
        <v>5020000</v>
      </c>
      <c r="H150" s="16">
        <v>0</v>
      </c>
      <c r="I150" s="206">
        <f>+G150-H150</f>
        <v>5020000</v>
      </c>
      <c r="J150" s="200"/>
      <c r="K150" s="6"/>
      <c r="L150" s="208"/>
      <c r="M150" s="208"/>
      <c r="N150" s="209"/>
      <c r="O150" s="190"/>
      <c r="P150" s="190"/>
    </row>
    <row r="151" spans="1:16" s="5" customFormat="1" ht="37.5" customHeight="1">
      <c r="A151" s="309"/>
      <c r="B151" s="309"/>
      <c r="C151" s="10" t="s">
        <v>101</v>
      </c>
      <c r="D151" s="9" t="s">
        <v>204</v>
      </c>
      <c r="E151" s="12">
        <v>2</v>
      </c>
      <c r="F151" s="107">
        <v>1</v>
      </c>
      <c r="G151" s="16">
        <v>28894000</v>
      </c>
      <c r="H151" s="16">
        <v>0</v>
      </c>
      <c r="I151" s="206">
        <f t="shared" si="7"/>
        <v>28894000</v>
      </c>
      <c r="J151" s="200"/>
      <c r="K151" s="6"/>
      <c r="L151" s="208"/>
      <c r="M151" s="208"/>
      <c r="N151" s="209"/>
      <c r="O151" s="190"/>
      <c r="P151" s="190"/>
    </row>
    <row r="152" spans="1:16" s="5" customFormat="1" ht="22.5" customHeight="1">
      <c r="A152" s="309"/>
      <c r="B152" s="309"/>
      <c r="C152" s="10" t="s">
        <v>396</v>
      </c>
      <c r="D152" s="9" t="s">
        <v>102</v>
      </c>
      <c r="E152" s="12">
        <v>1</v>
      </c>
      <c r="F152" s="107">
        <v>0</v>
      </c>
      <c r="G152" s="16">
        <v>19276800</v>
      </c>
      <c r="H152" s="16">
        <v>0</v>
      </c>
      <c r="I152" s="206">
        <f t="shared" si="7"/>
        <v>19276800</v>
      </c>
      <c r="J152" s="200"/>
      <c r="K152" s="6"/>
      <c r="L152" s="208"/>
      <c r="M152" s="208"/>
      <c r="N152" s="209"/>
      <c r="O152" s="190"/>
      <c r="P152" s="190"/>
    </row>
    <row r="153" spans="1:16" s="5" customFormat="1" ht="31.5" customHeight="1">
      <c r="A153" s="309"/>
      <c r="B153" s="309"/>
      <c r="C153" s="10" t="s">
        <v>397</v>
      </c>
      <c r="D153" s="9" t="s">
        <v>18</v>
      </c>
      <c r="E153" s="12">
        <v>1</v>
      </c>
      <c r="F153" s="107">
        <v>0</v>
      </c>
      <c r="G153" s="16">
        <v>175311113</v>
      </c>
      <c r="H153" s="16">
        <v>0</v>
      </c>
      <c r="I153" s="206">
        <f>+G153-H153</f>
        <v>175311113</v>
      </c>
      <c r="J153" s="200"/>
      <c r="K153" s="6"/>
      <c r="L153" s="208"/>
      <c r="M153" s="208"/>
      <c r="N153" s="209"/>
      <c r="O153" s="190"/>
      <c r="P153" s="190"/>
    </row>
    <row r="154" spans="1:16" s="5" customFormat="1" ht="31.5" customHeight="1">
      <c r="A154" s="309"/>
      <c r="B154" s="309"/>
      <c r="C154" s="10" t="s">
        <v>398</v>
      </c>
      <c r="D154" s="9" t="s">
        <v>19</v>
      </c>
      <c r="E154" s="12">
        <v>1</v>
      </c>
      <c r="F154" s="107">
        <v>1</v>
      </c>
      <c r="G154" s="16">
        <v>60160000</v>
      </c>
      <c r="H154" s="16">
        <v>0</v>
      </c>
      <c r="I154" s="206">
        <f>+G154-H154</f>
        <v>60160000</v>
      </c>
      <c r="J154" s="200"/>
      <c r="K154" s="6"/>
      <c r="L154" s="208"/>
      <c r="M154" s="208"/>
      <c r="N154" s="209"/>
      <c r="O154" s="190"/>
      <c r="P154" s="190"/>
    </row>
    <row r="155" spans="1:16" s="5" customFormat="1" ht="22.5" customHeight="1">
      <c r="A155" s="309"/>
      <c r="B155" s="310"/>
      <c r="C155" s="10" t="s">
        <v>399</v>
      </c>
      <c r="D155" s="9" t="s">
        <v>205</v>
      </c>
      <c r="E155" s="12">
        <v>1</v>
      </c>
      <c r="F155" s="107">
        <v>1</v>
      </c>
      <c r="G155" s="16">
        <v>70000000</v>
      </c>
      <c r="H155" s="16">
        <v>0</v>
      </c>
      <c r="I155" s="206">
        <f>+G155-H155</f>
        <v>70000000</v>
      </c>
      <c r="J155" s="200"/>
      <c r="K155" s="6"/>
      <c r="L155" s="208"/>
      <c r="M155" s="208"/>
      <c r="N155" s="209"/>
      <c r="O155" s="190"/>
      <c r="P155" s="190"/>
    </row>
    <row r="156" spans="1:16" s="5" customFormat="1" ht="40.5" customHeight="1">
      <c r="A156" s="309"/>
      <c r="B156" s="310"/>
      <c r="C156" s="11" t="s">
        <v>99</v>
      </c>
      <c r="D156" s="9" t="s">
        <v>175</v>
      </c>
      <c r="E156" s="12">
        <v>100</v>
      </c>
      <c r="F156" s="12">
        <f>+H156/G156*100</f>
        <v>75.73670667026249</v>
      </c>
      <c r="G156" s="16">
        <v>8899200</v>
      </c>
      <c r="H156" s="16">
        <v>6739961</v>
      </c>
      <c r="I156" s="206">
        <f>+G156-H156</f>
        <v>2159239</v>
      </c>
      <c r="J156" s="200"/>
      <c r="K156" s="6"/>
      <c r="L156" s="208"/>
      <c r="M156" s="208"/>
      <c r="N156" s="209"/>
      <c r="O156" s="190"/>
      <c r="P156" s="190"/>
    </row>
    <row r="157" spans="1:16" s="5" customFormat="1" ht="18">
      <c r="A157" s="309"/>
      <c r="B157" s="310"/>
      <c r="C157" s="311" t="s">
        <v>354</v>
      </c>
      <c r="D157" s="311"/>
      <c r="E157" s="311"/>
      <c r="F157" s="311"/>
      <c r="G157" s="213">
        <f>SUM(G147:G156)</f>
        <v>410231113</v>
      </c>
      <c r="H157" s="214"/>
      <c r="I157" s="292">
        <f>SUM(I147:I156)</f>
        <v>371363152</v>
      </c>
      <c r="J157" s="247"/>
      <c r="K157" s="6"/>
      <c r="L157" s="208"/>
      <c r="M157" s="208"/>
      <c r="N157" s="209"/>
      <c r="O157" s="190"/>
      <c r="P157" s="190"/>
    </row>
    <row r="158" spans="1:16" s="5" customFormat="1" ht="18">
      <c r="A158" s="309"/>
      <c r="B158" s="310"/>
      <c r="C158" s="311" t="s">
        <v>355</v>
      </c>
      <c r="D158" s="311"/>
      <c r="E158" s="311"/>
      <c r="F158" s="311"/>
      <c r="G158" s="311"/>
      <c r="H158" s="213">
        <f>SUM(H147:H157)</f>
        <v>38867961</v>
      </c>
      <c r="I158" s="292"/>
      <c r="J158" s="248">
        <v>31</v>
      </c>
      <c r="K158" s="6"/>
      <c r="L158" s="208"/>
      <c r="M158" s="208"/>
      <c r="N158" s="209"/>
      <c r="O158" s="190"/>
      <c r="P158" s="190"/>
    </row>
    <row r="159" spans="1:16" s="5" customFormat="1" ht="18">
      <c r="A159" s="309"/>
      <c r="B159" s="310"/>
      <c r="C159" s="311" t="s">
        <v>356</v>
      </c>
      <c r="D159" s="311"/>
      <c r="E159" s="311"/>
      <c r="F159" s="311"/>
      <c r="G159" s="311"/>
      <c r="H159" s="231">
        <f>+H158/G157</f>
        <v>0.09474649720193212</v>
      </c>
      <c r="I159" s="292"/>
      <c r="J159" s="200"/>
      <c r="K159" s="6"/>
      <c r="L159" s="208"/>
      <c r="M159" s="208"/>
      <c r="N159" s="209"/>
      <c r="O159" s="190"/>
      <c r="P159" s="190"/>
    </row>
    <row r="160" spans="1:16" s="5" customFormat="1" ht="26.25" customHeight="1">
      <c r="A160" s="313" t="s">
        <v>326</v>
      </c>
      <c r="B160" s="312" t="s">
        <v>327</v>
      </c>
      <c r="C160" s="313" t="s">
        <v>328</v>
      </c>
      <c r="D160" s="313" t="s">
        <v>69</v>
      </c>
      <c r="E160" s="313" t="s">
        <v>329</v>
      </c>
      <c r="F160" s="313"/>
      <c r="G160" s="299" t="s">
        <v>330</v>
      </c>
      <c r="H160" s="299"/>
      <c r="I160" s="300"/>
      <c r="J160" s="200"/>
      <c r="K160" s="6"/>
      <c r="L160" s="208"/>
      <c r="M160" s="208"/>
      <c r="N160" s="209"/>
      <c r="O160" s="190"/>
      <c r="P160" s="190"/>
    </row>
    <row r="161" spans="1:16" s="5" customFormat="1" ht="47.25" customHeight="1">
      <c r="A161" s="313"/>
      <c r="B161" s="312"/>
      <c r="C161" s="313"/>
      <c r="D161" s="313"/>
      <c r="E161" s="221" t="s">
        <v>331</v>
      </c>
      <c r="F161" s="221" t="s">
        <v>332</v>
      </c>
      <c r="G161" s="222" t="s">
        <v>333</v>
      </c>
      <c r="H161" s="219" t="s">
        <v>334</v>
      </c>
      <c r="I161" s="220" t="s">
        <v>335</v>
      </c>
      <c r="J161" s="200"/>
      <c r="K161" s="6"/>
      <c r="L161" s="208"/>
      <c r="M161" s="208"/>
      <c r="N161" s="209"/>
      <c r="O161" s="190"/>
      <c r="P161" s="190"/>
    </row>
    <row r="162" spans="1:16" s="5" customFormat="1" ht="36" customHeight="1">
      <c r="A162" s="306" t="s">
        <v>400</v>
      </c>
      <c r="B162" s="309" t="s">
        <v>401</v>
      </c>
      <c r="C162" s="249" t="s">
        <v>20</v>
      </c>
      <c r="D162" s="226" t="s">
        <v>206</v>
      </c>
      <c r="E162" s="12">
        <v>1</v>
      </c>
      <c r="F162" s="107">
        <v>1</v>
      </c>
      <c r="G162" s="16">
        <v>0</v>
      </c>
      <c r="H162" s="152">
        <v>0</v>
      </c>
      <c r="I162" s="206">
        <v>0</v>
      </c>
      <c r="J162" s="200"/>
      <c r="K162" s="6"/>
      <c r="L162" s="208">
        <v>70091</v>
      </c>
      <c r="M162" s="208"/>
      <c r="N162" s="209">
        <v>413662</v>
      </c>
      <c r="O162" s="190"/>
      <c r="P162" s="190"/>
    </row>
    <row r="163" spans="1:16" s="5" customFormat="1" ht="36" customHeight="1">
      <c r="A163" s="307"/>
      <c r="B163" s="309"/>
      <c r="C163" s="249" t="s">
        <v>21</v>
      </c>
      <c r="D163" s="226" t="s">
        <v>207</v>
      </c>
      <c r="E163" s="12">
        <v>1</v>
      </c>
      <c r="F163" s="107">
        <v>1</v>
      </c>
      <c r="G163" s="16">
        <v>20000000</v>
      </c>
      <c r="H163" s="16">
        <v>0</v>
      </c>
      <c r="I163" s="206">
        <v>0</v>
      </c>
      <c r="J163" s="200"/>
      <c r="K163" s="6"/>
      <c r="L163" s="208"/>
      <c r="M163" s="208"/>
      <c r="N163" s="209"/>
      <c r="O163" s="190"/>
      <c r="P163" s="190"/>
    </row>
    <row r="164" spans="1:16" s="5" customFormat="1" ht="35.25" customHeight="1">
      <c r="A164" s="307"/>
      <c r="B164" s="309"/>
      <c r="C164" s="249" t="s">
        <v>22</v>
      </c>
      <c r="D164" s="226" t="s">
        <v>26</v>
      </c>
      <c r="E164" s="12">
        <v>1</v>
      </c>
      <c r="F164" s="107">
        <v>1</v>
      </c>
      <c r="G164" s="16">
        <v>0</v>
      </c>
      <c r="H164" s="16">
        <v>0</v>
      </c>
      <c r="I164" s="206">
        <f>+G164-H164</f>
        <v>0</v>
      </c>
      <c r="J164" s="200"/>
      <c r="K164" s="6"/>
      <c r="L164" s="208"/>
      <c r="M164" s="208"/>
      <c r="N164" s="209"/>
      <c r="O164" s="190"/>
      <c r="P164" s="190"/>
    </row>
    <row r="165" spans="1:16" s="5" customFormat="1" ht="35.25" customHeight="1">
      <c r="A165" s="307"/>
      <c r="B165" s="309"/>
      <c r="C165" s="249" t="s">
        <v>402</v>
      </c>
      <c r="D165" s="226" t="s">
        <v>208</v>
      </c>
      <c r="E165" s="12">
        <v>1</v>
      </c>
      <c r="F165" s="107">
        <v>1</v>
      </c>
      <c r="G165" s="16">
        <v>1215093850</v>
      </c>
      <c r="H165" s="16">
        <v>153465355</v>
      </c>
      <c r="I165" s="206">
        <f>+G165-H165</f>
        <v>1061628495</v>
      </c>
      <c r="J165" s="200"/>
      <c r="K165" s="6"/>
      <c r="L165" s="208"/>
      <c r="M165" s="208"/>
      <c r="N165" s="209"/>
      <c r="O165" s="190"/>
      <c r="P165" s="190"/>
    </row>
    <row r="166" spans="1:16" s="5" customFormat="1" ht="54.75" customHeight="1">
      <c r="A166" s="307"/>
      <c r="B166" s="309"/>
      <c r="C166" s="249" t="s">
        <v>403</v>
      </c>
      <c r="D166" s="226" t="s">
        <v>209</v>
      </c>
      <c r="E166" s="12">
        <v>1</v>
      </c>
      <c r="F166" s="107">
        <v>1</v>
      </c>
      <c r="G166" s="16">
        <v>0</v>
      </c>
      <c r="H166" s="153">
        <v>0</v>
      </c>
      <c r="I166" s="206">
        <f>+G166-H166</f>
        <v>0</v>
      </c>
      <c r="J166" s="200"/>
      <c r="K166" s="6"/>
      <c r="L166" s="208"/>
      <c r="M166" s="208"/>
      <c r="N166" s="209"/>
      <c r="O166" s="190"/>
      <c r="P166" s="190"/>
    </row>
    <row r="167" spans="1:16" s="5" customFormat="1" ht="35.25" customHeight="1">
      <c r="A167" s="307"/>
      <c r="B167" s="309"/>
      <c r="C167" s="250" t="s">
        <v>404</v>
      </c>
      <c r="D167" s="9" t="s">
        <v>210</v>
      </c>
      <c r="E167" s="12">
        <v>1</v>
      </c>
      <c r="F167" s="107">
        <v>1</v>
      </c>
      <c r="G167" s="16">
        <v>29409855</v>
      </c>
      <c r="H167" s="251">
        <v>18097100</v>
      </c>
      <c r="I167" s="206">
        <f>+G167-H167</f>
        <v>11312755</v>
      </c>
      <c r="J167" s="200"/>
      <c r="K167" s="6"/>
      <c r="L167" s="208"/>
      <c r="M167" s="208"/>
      <c r="N167" s="209"/>
      <c r="O167" s="190"/>
      <c r="P167" s="190"/>
    </row>
    <row r="168" spans="1:16" s="5" customFormat="1" ht="31.5" customHeight="1" thickBot="1">
      <c r="A168" s="307"/>
      <c r="B168" s="309"/>
      <c r="C168" s="11" t="s">
        <v>99</v>
      </c>
      <c r="D168" s="9" t="s">
        <v>175</v>
      </c>
      <c r="E168" s="12">
        <v>100</v>
      </c>
      <c r="F168" s="252">
        <f>+H168/G168*100</f>
        <v>97.038296812749</v>
      </c>
      <c r="G168" s="16">
        <v>2008000</v>
      </c>
      <c r="H168" s="16">
        <v>1948529</v>
      </c>
      <c r="I168" s="206">
        <f>+G168-H168</f>
        <v>59471</v>
      </c>
      <c r="J168" s="200"/>
      <c r="K168" s="6"/>
      <c r="L168" s="208"/>
      <c r="M168" s="208"/>
      <c r="N168" s="209"/>
      <c r="O168" s="190"/>
      <c r="P168" s="190"/>
    </row>
    <row r="169" spans="1:16" s="5" customFormat="1" ht="18">
      <c r="A169" s="307"/>
      <c r="B169" s="310"/>
      <c r="C169" s="311" t="s">
        <v>354</v>
      </c>
      <c r="D169" s="311"/>
      <c r="E169" s="311"/>
      <c r="F169" s="311"/>
      <c r="G169" s="213">
        <f>SUM(G162:G168)</f>
        <v>1266511705</v>
      </c>
      <c r="H169" s="214"/>
      <c r="I169" s="292">
        <f>+G169-H170</f>
        <v>1093000721</v>
      </c>
      <c r="J169" s="253"/>
      <c r="K169" s="6"/>
      <c r="L169" s="208"/>
      <c r="M169" s="208"/>
      <c r="N169" s="209"/>
      <c r="O169" s="190"/>
      <c r="P169" s="190"/>
    </row>
    <row r="170" spans="1:16" s="5" customFormat="1" ht="18">
      <c r="A170" s="307"/>
      <c r="B170" s="310"/>
      <c r="C170" s="311" t="s">
        <v>355</v>
      </c>
      <c r="D170" s="311"/>
      <c r="E170" s="311"/>
      <c r="F170" s="311"/>
      <c r="G170" s="311"/>
      <c r="H170" s="213">
        <f>SUM(H162:H169)</f>
        <v>173510984</v>
      </c>
      <c r="I170" s="292"/>
      <c r="J170" s="248">
        <v>21</v>
      </c>
      <c r="K170" s="6"/>
      <c r="L170" s="208"/>
      <c r="M170" s="208"/>
      <c r="N170" s="209"/>
      <c r="O170" s="190"/>
      <c r="P170" s="190"/>
    </row>
    <row r="171" spans="1:16" s="254" customFormat="1" ht="19.5" customHeight="1">
      <c r="A171" s="307"/>
      <c r="B171" s="310"/>
      <c r="C171" s="311" t="s">
        <v>356</v>
      </c>
      <c r="D171" s="311"/>
      <c r="E171" s="311"/>
      <c r="F171" s="311"/>
      <c r="G171" s="311"/>
      <c r="H171" s="217">
        <f>+H170/G169</f>
        <v>0.13699911600895942</v>
      </c>
      <c r="I171" s="292"/>
      <c r="J171" s="216">
        <f>SUM(J22:J170)/7</f>
        <v>29</v>
      </c>
      <c r="K171" s="215"/>
      <c r="L171" s="218">
        <f>SUM(L162:L170)</f>
        <v>70091</v>
      </c>
      <c r="M171" s="218"/>
      <c r="N171" s="218">
        <f>SUM(N162:N170)</f>
        <v>413662</v>
      </c>
      <c r="O171" s="7"/>
      <c r="P171" s="7"/>
    </row>
    <row r="172" spans="1:16" s="254" customFormat="1" ht="37.5" customHeight="1">
      <c r="A172" s="307"/>
      <c r="B172" s="312" t="s">
        <v>327</v>
      </c>
      <c r="C172" s="313" t="s">
        <v>328</v>
      </c>
      <c r="D172" s="313" t="s">
        <v>69</v>
      </c>
      <c r="E172" s="313" t="s">
        <v>329</v>
      </c>
      <c r="F172" s="313"/>
      <c r="G172" s="299" t="s">
        <v>330</v>
      </c>
      <c r="H172" s="299"/>
      <c r="I172" s="300"/>
      <c r="J172" s="216"/>
      <c r="K172" s="215"/>
      <c r="L172" s="218"/>
      <c r="M172" s="218"/>
      <c r="N172" s="218"/>
      <c r="O172" s="7"/>
      <c r="P172" s="7"/>
    </row>
    <row r="173" spans="1:16" s="254" customFormat="1" ht="46.5" customHeight="1">
      <c r="A173" s="307"/>
      <c r="B173" s="312"/>
      <c r="C173" s="313"/>
      <c r="D173" s="313"/>
      <c r="E173" s="221" t="s">
        <v>331</v>
      </c>
      <c r="F173" s="221" t="s">
        <v>332</v>
      </c>
      <c r="G173" s="222" t="s">
        <v>333</v>
      </c>
      <c r="H173" s="219" t="s">
        <v>334</v>
      </c>
      <c r="I173" s="220" t="s">
        <v>335</v>
      </c>
      <c r="J173" s="216"/>
      <c r="K173" s="215"/>
      <c r="L173" s="218"/>
      <c r="M173" s="218"/>
      <c r="N173" s="218"/>
      <c r="O173" s="7"/>
      <c r="P173" s="7"/>
    </row>
    <row r="174" spans="1:16" s="254" customFormat="1" ht="36.75" customHeight="1">
      <c r="A174" s="307"/>
      <c r="B174" s="301" t="s">
        <v>405</v>
      </c>
      <c r="C174" s="249" t="s">
        <v>27</v>
      </c>
      <c r="D174" s="9" t="s">
        <v>211</v>
      </c>
      <c r="E174" s="13">
        <v>1</v>
      </c>
      <c r="F174" s="107">
        <v>1</v>
      </c>
      <c r="G174" s="16">
        <v>4016000</v>
      </c>
      <c r="H174" s="152">
        <v>4016000</v>
      </c>
      <c r="I174" s="206">
        <f>+G174-H174</f>
        <v>0</v>
      </c>
      <c r="J174" s="216"/>
      <c r="K174" s="215"/>
      <c r="L174" s="218"/>
      <c r="M174" s="218"/>
      <c r="N174" s="218"/>
      <c r="O174" s="7"/>
      <c r="P174" s="7"/>
    </row>
    <row r="175" spans="1:16" s="254" customFormat="1" ht="46.5" customHeight="1">
      <c r="A175" s="307"/>
      <c r="B175" s="302"/>
      <c r="C175" s="255" t="s">
        <v>79</v>
      </c>
      <c r="D175" s="9" t="s">
        <v>1</v>
      </c>
      <c r="E175" s="13">
        <v>80</v>
      </c>
      <c r="F175" s="107">
        <v>30</v>
      </c>
      <c r="G175" s="16">
        <v>0</v>
      </c>
      <c r="H175" s="153">
        <v>0</v>
      </c>
      <c r="I175" s="206">
        <f>+G175-H175</f>
        <v>0</v>
      </c>
      <c r="J175" s="216"/>
      <c r="K175" s="215"/>
      <c r="L175" s="218"/>
      <c r="M175" s="218"/>
      <c r="N175" s="218"/>
      <c r="O175" s="7"/>
      <c r="P175" s="7"/>
    </row>
    <row r="176" spans="1:16" s="254" customFormat="1" ht="46.5" customHeight="1">
      <c r="A176" s="307"/>
      <c r="B176" s="302"/>
      <c r="C176" s="249" t="s">
        <v>406</v>
      </c>
      <c r="D176" s="9" t="s">
        <v>210</v>
      </c>
      <c r="E176" s="13">
        <v>1</v>
      </c>
      <c r="F176" s="107">
        <v>1</v>
      </c>
      <c r="G176" s="16">
        <f>1483062620+1301196008</f>
        <v>2784258628</v>
      </c>
      <c r="H176" s="153">
        <f>48862718+1266448070</f>
        <v>1315310788</v>
      </c>
      <c r="I176" s="206">
        <f>+G176-H176</f>
        <v>1468947840</v>
      </c>
      <c r="J176" s="216"/>
      <c r="K176" s="215"/>
      <c r="L176" s="256"/>
      <c r="M176" s="218"/>
      <c r="N176" s="218"/>
      <c r="O176" s="7"/>
      <c r="P176" s="7"/>
    </row>
    <row r="177" spans="1:16" s="254" customFormat="1" ht="39.75" customHeight="1">
      <c r="A177" s="307"/>
      <c r="B177" s="302"/>
      <c r="C177" s="255" t="s">
        <v>407</v>
      </c>
      <c r="D177" s="9" t="s">
        <v>210</v>
      </c>
      <c r="E177" s="13">
        <v>2</v>
      </c>
      <c r="F177" s="107">
        <v>2</v>
      </c>
      <c r="G177" s="16">
        <f>76046763</f>
        <v>76046763</v>
      </c>
      <c r="H177" s="152">
        <v>0</v>
      </c>
      <c r="I177" s="206">
        <f>+G177-H177</f>
        <v>76046763</v>
      </c>
      <c r="J177" s="216"/>
      <c r="K177" s="215"/>
      <c r="L177" s="256"/>
      <c r="M177" s="218"/>
      <c r="N177" s="218"/>
      <c r="O177" s="7"/>
      <c r="P177" s="7"/>
    </row>
    <row r="178" spans="1:16" s="254" customFormat="1" ht="30.75" customHeight="1">
      <c r="A178" s="307"/>
      <c r="B178" s="302"/>
      <c r="C178" s="11" t="s">
        <v>99</v>
      </c>
      <c r="D178" s="9" t="s">
        <v>175</v>
      </c>
      <c r="E178" s="12">
        <v>100</v>
      </c>
      <c r="F178" s="107">
        <f>+H178/G178*100</f>
        <v>52.92998007968127</v>
      </c>
      <c r="G178" s="16">
        <v>11044000</v>
      </c>
      <c r="H178" s="152">
        <v>5845587</v>
      </c>
      <c r="I178" s="206">
        <f>+G178-H178</f>
        <v>5198413</v>
      </c>
      <c r="J178" s="216"/>
      <c r="K178" s="215"/>
      <c r="L178" s="256"/>
      <c r="M178" s="218"/>
      <c r="N178" s="218"/>
      <c r="O178" s="7"/>
      <c r="P178" s="7"/>
    </row>
    <row r="179" spans="1:17" s="254" customFormat="1" ht="18">
      <c r="A179" s="307"/>
      <c r="B179" s="302"/>
      <c r="C179" s="304" t="s">
        <v>354</v>
      </c>
      <c r="D179" s="304"/>
      <c r="E179" s="304"/>
      <c r="F179" s="304"/>
      <c r="G179" s="213">
        <f>SUM(G174:G178)</f>
        <v>2875365391</v>
      </c>
      <c r="H179" s="223"/>
      <c r="I179" s="292">
        <f>+G179-H180</f>
        <v>1550193016</v>
      </c>
      <c r="J179" s="257"/>
      <c r="K179" s="216"/>
      <c r="L179" s="215"/>
      <c r="M179" s="218"/>
      <c r="N179" s="218"/>
      <c r="O179" s="218"/>
      <c r="P179" s="7"/>
      <c r="Q179" s="7"/>
    </row>
    <row r="180" spans="1:17" s="254" customFormat="1" ht="18">
      <c r="A180" s="307"/>
      <c r="B180" s="302"/>
      <c r="C180" s="305" t="s">
        <v>355</v>
      </c>
      <c r="D180" s="305"/>
      <c r="E180" s="305"/>
      <c r="F180" s="305"/>
      <c r="G180" s="305"/>
      <c r="H180" s="213">
        <f>SUM(H174:H179)</f>
        <v>1325172375</v>
      </c>
      <c r="I180" s="292"/>
      <c r="J180" s="257"/>
      <c r="K180" s="216"/>
      <c r="L180" s="215"/>
      <c r="M180" s="218"/>
      <c r="N180" s="218"/>
      <c r="O180" s="218"/>
      <c r="P180" s="7"/>
      <c r="Q180" s="7"/>
    </row>
    <row r="181" spans="1:17" s="254" customFormat="1" ht="18">
      <c r="A181" s="308"/>
      <c r="B181" s="303"/>
      <c r="C181" s="305" t="s">
        <v>356</v>
      </c>
      <c r="D181" s="305"/>
      <c r="E181" s="305"/>
      <c r="F181" s="305"/>
      <c r="G181" s="305"/>
      <c r="H181" s="217">
        <f>+H180/G179</f>
        <v>0.4608709484880908</v>
      </c>
      <c r="I181" s="292"/>
      <c r="J181" s="257"/>
      <c r="K181" s="216"/>
      <c r="L181" s="215"/>
      <c r="M181" s="218"/>
      <c r="N181" s="218"/>
      <c r="O181" s="218"/>
      <c r="P181" s="7"/>
      <c r="Q181" s="7"/>
    </row>
    <row r="182" spans="1:17" ht="24" customHeight="1">
      <c r="A182" s="290" t="s">
        <v>408</v>
      </c>
      <c r="B182" s="291"/>
      <c r="C182" s="291"/>
      <c r="D182" s="291"/>
      <c r="E182" s="291"/>
      <c r="F182" s="291"/>
      <c r="G182" s="291"/>
      <c r="H182" s="213">
        <f>+G21+G30+G42+G50+G63+G77+G87+G97+G108+G131+G142+G157+G169+G179</f>
        <v>22346335127</v>
      </c>
      <c r="I182" s="292">
        <f>+H182-H183</f>
        <v>12897718897</v>
      </c>
      <c r="K182" s="188"/>
      <c r="Q182" s="189"/>
    </row>
    <row r="183" spans="1:17" ht="24" customHeight="1" thickBot="1">
      <c r="A183" s="294" t="s">
        <v>409</v>
      </c>
      <c r="B183" s="295"/>
      <c r="C183" s="295"/>
      <c r="D183" s="295"/>
      <c r="E183" s="295"/>
      <c r="F183" s="295"/>
      <c r="G183" s="295"/>
      <c r="H183" s="213">
        <f>+H22+H31+H43+H51+H64+H78+H88+H98+H109+H132+H143+H158+H170+H180</f>
        <v>9448616230</v>
      </c>
      <c r="I183" s="292"/>
      <c r="K183" s="188"/>
      <c r="Q183" s="189"/>
    </row>
    <row r="184" spans="1:17" ht="24" customHeight="1" thickBot="1">
      <c r="A184" s="296" t="s">
        <v>410</v>
      </c>
      <c r="B184" s="297"/>
      <c r="C184" s="297"/>
      <c r="D184" s="297"/>
      <c r="E184" s="297"/>
      <c r="F184" s="297"/>
      <c r="G184" s="298"/>
      <c r="H184" s="258">
        <f>+H183/H182</f>
        <v>0.42282621182852004</v>
      </c>
      <c r="I184" s="293"/>
      <c r="K184" s="188"/>
      <c r="Q184" s="189"/>
    </row>
    <row r="185" ht="15">
      <c r="B185" s="191"/>
    </row>
    <row r="186" ht="15">
      <c r="B186" s="191"/>
    </row>
    <row r="187" ht="15">
      <c r="B187" s="191"/>
    </row>
    <row r="188" ht="15">
      <c r="B188" s="191"/>
    </row>
    <row r="189" ht="15">
      <c r="B189" s="191"/>
    </row>
    <row r="190" ht="15">
      <c r="B190" s="191"/>
    </row>
    <row r="191" ht="15">
      <c r="B191" s="191"/>
    </row>
    <row r="192" ht="15">
      <c r="B192" s="191"/>
    </row>
    <row r="193" spans="2:3" ht="18">
      <c r="B193" s="191"/>
      <c r="C193" s="262"/>
    </row>
    <row r="194" ht="15">
      <c r="B194" s="191"/>
    </row>
    <row r="195" ht="15">
      <c r="B195" s="191"/>
    </row>
    <row r="196" ht="15">
      <c r="B196" s="191"/>
    </row>
    <row r="197" ht="15">
      <c r="B197" s="191"/>
    </row>
    <row r="198" spans="2:3" ht="15">
      <c r="B198" s="191"/>
      <c r="C198" s="263"/>
    </row>
    <row r="199" spans="2:3" ht="15">
      <c r="B199" s="191"/>
      <c r="C199"/>
    </row>
    <row r="200" spans="2:3" ht="15">
      <c r="B200" s="191"/>
      <c r="C200" s="264"/>
    </row>
    <row r="201" spans="2:3" ht="15">
      <c r="B201" s="191"/>
      <c r="C201" s="264"/>
    </row>
    <row r="202" spans="2:3" ht="15">
      <c r="B202" s="191"/>
      <c r="C202"/>
    </row>
    <row r="203" spans="2:3" ht="15">
      <c r="B203" s="191"/>
      <c r="C203"/>
    </row>
    <row r="204" ht="15">
      <c r="C204"/>
    </row>
    <row r="205" ht="15">
      <c r="C205" s="263"/>
    </row>
    <row r="206" ht="15">
      <c r="C206"/>
    </row>
    <row r="207" ht="15">
      <c r="C207" s="264"/>
    </row>
    <row r="208" ht="15">
      <c r="C208" s="264"/>
    </row>
  </sheetData>
  <sheetProtection/>
  <mergeCells count="162">
    <mergeCell ref="A1:H3"/>
    <mergeCell ref="B4:I4"/>
    <mergeCell ref="A5:B5"/>
    <mergeCell ref="C5:D5"/>
    <mergeCell ref="G5:I5"/>
    <mergeCell ref="B6:I6"/>
    <mergeCell ref="A7:A8"/>
    <mergeCell ref="B7:B8"/>
    <mergeCell ref="C7:C8"/>
    <mergeCell ref="D7:D8"/>
    <mergeCell ref="E7:F7"/>
    <mergeCell ref="G7:I7"/>
    <mergeCell ref="A9:A44"/>
    <mergeCell ref="B9:B23"/>
    <mergeCell ref="C21:F21"/>
    <mergeCell ref="I21:I23"/>
    <mergeCell ref="C22:G22"/>
    <mergeCell ref="C23:G23"/>
    <mergeCell ref="B24:B25"/>
    <mergeCell ref="C24:C25"/>
    <mergeCell ref="D24:D25"/>
    <mergeCell ref="E24:F24"/>
    <mergeCell ref="G24:I24"/>
    <mergeCell ref="B26:B32"/>
    <mergeCell ref="C30:F30"/>
    <mergeCell ref="I30:I32"/>
    <mergeCell ref="C31:G31"/>
    <mergeCell ref="C32:G32"/>
    <mergeCell ref="B33:B34"/>
    <mergeCell ref="C33:C34"/>
    <mergeCell ref="D33:D34"/>
    <mergeCell ref="E33:F33"/>
    <mergeCell ref="G33:I33"/>
    <mergeCell ref="B35:B44"/>
    <mergeCell ref="C42:F42"/>
    <mergeCell ref="I42:I44"/>
    <mergeCell ref="C43:G43"/>
    <mergeCell ref="C44:G44"/>
    <mergeCell ref="A45:A46"/>
    <mergeCell ref="B45:B46"/>
    <mergeCell ref="C45:C46"/>
    <mergeCell ref="D45:D46"/>
    <mergeCell ref="E45:F45"/>
    <mergeCell ref="G45:I45"/>
    <mergeCell ref="A47:A89"/>
    <mergeCell ref="B47:B52"/>
    <mergeCell ref="C50:F50"/>
    <mergeCell ref="I50:I52"/>
    <mergeCell ref="C51:G51"/>
    <mergeCell ref="C52:G52"/>
    <mergeCell ref="B53:B54"/>
    <mergeCell ref="C53:C54"/>
    <mergeCell ref="D53:D54"/>
    <mergeCell ref="E53:F53"/>
    <mergeCell ref="G53:I53"/>
    <mergeCell ref="B55:B65"/>
    <mergeCell ref="C63:F63"/>
    <mergeCell ref="I63:I65"/>
    <mergeCell ref="C64:G64"/>
    <mergeCell ref="C65:G65"/>
    <mergeCell ref="B66:B67"/>
    <mergeCell ref="C66:C67"/>
    <mergeCell ref="D66:D67"/>
    <mergeCell ref="E66:F66"/>
    <mergeCell ref="G66:I66"/>
    <mergeCell ref="B68:B79"/>
    <mergeCell ref="C77:F77"/>
    <mergeCell ref="I77:I79"/>
    <mergeCell ref="C78:G78"/>
    <mergeCell ref="C79:G79"/>
    <mergeCell ref="B80:B81"/>
    <mergeCell ref="C80:C81"/>
    <mergeCell ref="D80:D81"/>
    <mergeCell ref="E80:F80"/>
    <mergeCell ref="G80:I80"/>
    <mergeCell ref="B82:B89"/>
    <mergeCell ref="C87:F87"/>
    <mergeCell ref="I87:I89"/>
    <mergeCell ref="C88:G88"/>
    <mergeCell ref="C89:G89"/>
    <mergeCell ref="A90:A91"/>
    <mergeCell ref="B90:B91"/>
    <mergeCell ref="C90:C91"/>
    <mergeCell ref="D90:D91"/>
    <mergeCell ref="E90:F90"/>
    <mergeCell ref="G90:I90"/>
    <mergeCell ref="A92:A110"/>
    <mergeCell ref="B92:B99"/>
    <mergeCell ref="C97:F97"/>
    <mergeCell ref="I97:I99"/>
    <mergeCell ref="C98:G98"/>
    <mergeCell ref="C99:G99"/>
    <mergeCell ref="B100:B101"/>
    <mergeCell ref="C100:C101"/>
    <mergeCell ref="D100:D101"/>
    <mergeCell ref="E100:F100"/>
    <mergeCell ref="G100:I100"/>
    <mergeCell ref="B102:B110"/>
    <mergeCell ref="C108:F108"/>
    <mergeCell ref="I108:I110"/>
    <mergeCell ref="C109:G109"/>
    <mergeCell ref="C110:G110"/>
    <mergeCell ref="A111:A112"/>
    <mergeCell ref="B111:B112"/>
    <mergeCell ref="C111:C112"/>
    <mergeCell ref="D111:D112"/>
    <mergeCell ref="E111:F111"/>
    <mergeCell ref="G111:I111"/>
    <mergeCell ref="A113:A144"/>
    <mergeCell ref="B113:B133"/>
    <mergeCell ref="C131:F131"/>
    <mergeCell ref="I131:I133"/>
    <mergeCell ref="C132:G132"/>
    <mergeCell ref="C133:G133"/>
    <mergeCell ref="B134:B135"/>
    <mergeCell ref="C134:C135"/>
    <mergeCell ref="D134:D135"/>
    <mergeCell ref="E134:F134"/>
    <mergeCell ref="G134:I134"/>
    <mergeCell ref="B136:B144"/>
    <mergeCell ref="C142:F142"/>
    <mergeCell ref="I142:I144"/>
    <mergeCell ref="C143:G143"/>
    <mergeCell ref="C144:G144"/>
    <mergeCell ref="A145:A146"/>
    <mergeCell ref="B145:B146"/>
    <mergeCell ref="C145:C146"/>
    <mergeCell ref="D145:D146"/>
    <mergeCell ref="E145:F145"/>
    <mergeCell ref="G145:I145"/>
    <mergeCell ref="A147:A159"/>
    <mergeCell ref="B147:B159"/>
    <mergeCell ref="C157:F157"/>
    <mergeCell ref="I157:I159"/>
    <mergeCell ref="C158:G158"/>
    <mergeCell ref="C159:G159"/>
    <mergeCell ref="A160:A161"/>
    <mergeCell ref="B160:B161"/>
    <mergeCell ref="C160:C161"/>
    <mergeCell ref="D160:D161"/>
    <mergeCell ref="E160:F160"/>
    <mergeCell ref="G160:I160"/>
    <mergeCell ref="A162:A181"/>
    <mergeCell ref="B162:B171"/>
    <mergeCell ref="C169:F169"/>
    <mergeCell ref="I169:I171"/>
    <mergeCell ref="C170:G170"/>
    <mergeCell ref="C171:G171"/>
    <mergeCell ref="B172:B173"/>
    <mergeCell ref="C172:C173"/>
    <mergeCell ref="D172:D173"/>
    <mergeCell ref="E172:F172"/>
    <mergeCell ref="A182:G182"/>
    <mergeCell ref="I182:I184"/>
    <mergeCell ref="A183:G183"/>
    <mergeCell ref="A184:G184"/>
    <mergeCell ref="G172:I172"/>
    <mergeCell ref="B174:B181"/>
    <mergeCell ref="C179:F179"/>
    <mergeCell ref="I179:I181"/>
    <mergeCell ref="C180:G180"/>
    <mergeCell ref="C181:G181"/>
  </mergeCells>
  <printOptions/>
  <pageMargins left="0.5118110236220472" right="0.1968503937007874" top="0.4724409448818898" bottom="0.3937007874015748" header="0" footer="0"/>
  <pageSetup horizontalDpi="600" verticalDpi="600" orientation="landscape" scale="50" r:id="rId4"/>
  <rowBreaks count="3" manualBreakCount="3">
    <brk id="32" max="255" man="1"/>
    <brk id="65" max="255" man="1"/>
    <brk id="110"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354" t="s">
        <v>32</v>
      </c>
      <c r="B1" s="354"/>
    </row>
    <row r="2" spans="1:2" ht="27" customHeight="1">
      <c r="A2" s="350" t="s">
        <v>33</v>
      </c>
      <c r="B2" s="351"/>
    </row>
    <row r="3" spans="1:2" ht="24.75" customHeight="1" thickBot="1">
      <c r="A3" s="352" t="s">
        <v>34</v>
      </c>
      <c r="B3" s="353"/>
    </row>
    <row r="4" spans="1:2" ht="12.75">
      <c r="A4" s="1" t="s">
        <v>35</v>
      </c>
      <c r="B4" s="1" t="s">
        <v>36</v>
      </c>
    </row>
    <row r="5" spans="1:2" ht="36.75">
      <c r="A5" s="2" t="s">
        <v>81</v>
      </c>
      <c r="B5" s="3" t="s">
        <v>58</v>
      </c>
    </row>
    <row r="6" spans="1:2" ht="27.75">
      <c r="A6" s="2" t="s">
        <v>37</v>
      </c>
      <c r="B6" s="3" t="s">
        <v>59</v>
      </c>
    </row>
    <row r="7" spans="1:2" ht="21" customHeight="1">
      <c r="A7" s="2" t="s">
        <v>38</v>
      </c>
      <c r="B7" s="3" t="s">
        <v>60</v>
      </c>
    </row>
    <row r="8" spans="1:2" ht="45" customHeight="1">
      <c r="A8" s="2" t="s">
        <v>63</v>
      </c>
      <c r="B8" s="266" t="s">
        <v>52</v>
      </c>
    </row>
    <row r="9" spans="1:2" ht="54" customHeight="1">
      <c r="A9" s="270" t="s">
        <v>53</v>
      </c>
      <c r="B9" s="3" t="s">
        <v>61</v>
      </c>
    </row>
    <row r="10" spans="1:2" ht="21" customHeight="1">
      <c r="A10" s="267" t="s">
        <v>411</v>
      </c>
      <c r="B10" s="268" t="s">
        <v>412</v>
      </c>
    </row>
    <row r="11" spans="1:2" ht="40.5" customHeight="1">
      <c r="A11" s="2" t="s">
        <v>62</v>
      </c>
      <c r="B11" s="3" t="s">
        <v>413</v>
      </c>
    </row>
    <row r="12" spans="1:2" ht="36.75" customHeight="1">
      <c r="A12" s="270" t="s">
        <v>39</v>
      </c>
      <c r="B12" s="269" t="s">
        <v>64</v>
      </c>
    </row>
    <row r="13" spans="1:2" ht="21.75" customHeight="1">
      <c r="A13" s="270" t="s">
        <v>50</v>
      </c>
      <c r="B13" s="3" t="s">
        <v>65</v>
      </c>
    </row>
    <row r="14" spans="1:2" ht="18.75">
      <c r="A14" s="2" t="s">
        <v>40</v>
      </c>
      <c r="B14" s="3" t="s">
        <v>51</v>
      </c>
    </row>
    <row r="15" spans="1:2" ht="18.75">
      <c r="A15" s="2" t="s">
        <v>41</v>
      </c>
      <c r="B15" s="3" t="s">
        <v>54</v>
      </c>
    </row>
    <row r="16" spans="1:2" ht="18.75">
      <c r="A16" s="2" t="s">
        <v>42</v>
      </c>
      <c r="B16" s="3" t="s">
        <v>66</v>
      </c>
    </row>
    <row r="17" spans="1:2" ht="36.75">
      <c r="A17" s="2" t="s">
        <v>43</v>
      </c>
      <c r="B17" s="3" t="s">
        <v>31</v>
      </c>
    </row>
    <row r="18" spans="1:2" ht="18.75">
      <c r="A18" s="2" t="s">
        <v>44</v>
      </c>
      <c r="B18" s="3" t="s">
        <v>45</v>
      </c>
    </row>
    <row r="19" spans="1:2" ht="18.75">
      <c r="A19" s="2" t="s">
        <v>46</v>
      </c>
      <c r="B19" s="3" t="s">
        <v>67</v>
      </c>
    </row>
    <row r="20" spans="1:2" ht="25.5" customHeight="1">
      <c r="A20" s="2" t="s">
        <v>47</v>
      </c>
      <c r="B20" s="3" t="s">
        <v>55</v>
      </c>
    </row>
    <row r="21" spans="1:2" ht="25.5" customHeight="1">
      <c r="A21" s="2" t="s">
        <v>48</v>
      </c>
      <c r="B21" s="3" t="s">
        <v>56</v>
      </c>
    </row>
    <row r="22" spans="1:2" ht="21" customHeight="1">
      <c r="A22" s="2" t="s">
        <v>49</v>
      </c>
      <c r="B22" s="3" t="s">
        <v>57</v>
      </c>
    </row>
    <row r="23" spans="1:2" ht="84" customHeight="1" thickBot="1">
      <c r="A23" s="271" t="s">
        <v>68</v>
      </c>
      <c r="B23" s="4" t="s">
        <v>30</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xl/worksheets/sheet4.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92</v>
      </c>
      <c r="E4">
        <v>57</v>
      </c>
    </row>
    <row r="5" spans="4:5" ht="12.75">
      <c r="D5" t="s">
        <v>165</v>
      </c>
      <c r="E5">
        <v>70</v>
      </c>
    </row>
    <row r="6" spans="4:5" ht="12.75">
      <c r="D6" t="s">
        <v>88</v>
      </c>
      <c r="E6">
        <v>47</v>
      </c>
    </row>
    <row r="7" spans="4:5" ht="12.75">
      <c r="D7" t="s">
        <v>98</v>
      </c>
      <c r="E7">
        <v>67</v>
      </c>
    </row>
    <row r="8" spans="4:5" ht="12.75">
      <c r="D8" t="s">
        <v>94</v>
      </c>
      <c r="E8">
        <v>14</v>
      </c>
    </row>
    <row r="9" spans="4:5" ht="12.75">
      <c r="D9" t="s">
        <v>93</v>
      </c>
      <c r="E9">
        <v>48</v>
      </c>
    </row>
    <row r="10" spans="4:5" ht="12.75">
      <c r="D10" t="s">
        <v>95</v>
      </c>
      <c r="E10">
        <v>18</v>
      </c>
    </row>
    <row r="11" spans="4:5" ht="12.75">
      <c r="D11" t="s">
        <v>96</v>
      </c>
      <c r="E11">
        <v>32</v>
      </c>
    </row>
    <row r="12" spans="4:5" ht="12.75">
      <c r="D12" t="s">
        <v>90</v>
      </c>
      <c r="E12">
        <v>32</v>
      </c>
    </row>
    <row r="13" spans="4:5" ht="12.75">
      <c r="D13" t="s">
        <v>97</v>
      </c>
      <c r="E13">
        <v>78</v>
      </c>
    </row>
    <row r="14" spans="4:5" ht="12.75">
      <c r="D14" t="s">
        <v>166</v>
      </c>
      <c r="E14">
        <v>47</v>
      </c>
    </row>
    <row r="15" spans="4:5" ht="12.75">
      <c r="D15" t="s">
        <v>167</v>
      </c>
      <c r="E15">
        <v>45</v>
      </c>
    </row>
    <row r="16" spans="4:5" ht="12.75">
      <c r="D16" t="s">
        <v>168</v>
      </c>
      <c r="E16">
        <v>99</v>
      </c>
    </row>
    <row r="17" spans="4:5" ht="12.75">
      <c r="D17" t="s">
        <v>89</v>
      </c>
      <c r="E17">
        <v>60</v>
      </c>
    </row>
    <row r="18" ht="12.75">
      <c r="E18">
        <f>AVERAGE(E4:E17,E4:E17)</f>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dmontero</cp:lastModifiedBy>
  <cp:lastPrinted>2015-08-21T14:35:36Z</cp:lastPrinted>
  <dcterms:created xsi:type="dcterms:W3CDTF">2004-01-28T22:51:19Z</dcterms:created>
  <dcterms:modified xsi:type="dcterms:W3CDTF">2015-08-21T14:37:02Z</dcterms:modified>
  <cp:category/>
  <cp:version/>
  <cp:contentType/>
  <cp:contentStatus/>
</cp:coreProperties>
</file>