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Meta de Carga Contaminante Propuesta DBO y SST sin usuarios nuevos\"/>
    </mc:Choice>
  </mc:AlternateContent>
  <bookViews>
    <workbookView xWindow="-108" yWindow="-108" windowWidth="19416" windowHeight="10296" tabRatio="722"/>
  </bookViews>
  <sheets>
    <sheet name="CARGAS-R_PAEZ-2024-2028" sheetId="2" r:id="rId1"/>
    <sheet name="Hoja1" sheetId="10" r:id="rId2"/>
  </sheets>
  <definedNames>
    <definedName name="_xlnm.Print_Area" localSheetId="0">'CARGAS-R_PAEZ-2024-2028'!$A$1:$D$18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2" l="1"/>
  <c r="K16" i="2" s="1"/>
  <c r="O16" i="2" s="1"/>
  <c r="S16" i="2" s="1"/>
  <c r="W16" i="2" s="1"/>
  <c r="H16" i="2"/>
  <c r="L16" i="2" s="1"/>
  <c r="P16" i="2" s="1"/>
  <c r="T16" i="2" s="1"/>
  <c r="X16" i="2" s="1"/>
  <c r="G17" i="2" l="1"/>
  <c r="K17" i="2" s="1"/>
  <c r="O17" i="2" s="1"/>
  <c r="H17" i="2"/>
  <c r="L17" i="2" s="1"/>
  <c r="P17" i="2" s="1"/>
  <c r="T17" i="2" l="1"/>
  <c r="S17" i="2"/>
  <c r="W17" i="2" l="1"/>
  <c r="X17" i="2"/>
  <c r="F18" i="2" l="1"/>
  <c r="G5" i="2" l="1"/>
  <c r="H12" i="2"/>
  <c r="L12" i="2" s="1"/>
  <c r="P12" i="2" s="1"/>
  <c r="G12" i="2"/>
  <c r="K12" i="2" s="1"/>
  <c r="O12" i="2" s="1"/>
  <c r="H11" i="2"/>
  <c r="L11" i="2" s="1"/>
  <c r="P11" i="2" s="1"/>
  <c r="G11" i="2"/>
  <c r="K11" i="2" s="1"/>
  <c r="O11" i="2" s="1"/>
  <c r="H10" i="2"/>
  <c r="L10" i="2" s="1"/>
  <c r="P10" i="2" s="1"/>
  <c r="G10" i="2"/>
  <c r="K10" i="2" s="1"/>
  <c r="O10" i="2" s="1"/>
  <c r="L9" i="2"/>
  <c r="K9" i="2"/>
  <c r="H8" i="2"/>
  <c r="L8" i="2" s="1"/>
  <c r="P8" i="2" s="1"/>
  <c r="G8" i="2"/>
  <c r="K8" i="2" s="1"/>
  <c r="O8" i="2" s="1"/>
  <c r="H7" i="2"/>
  <c r="L7" i="2" s="1"/>
  <c r="P7" i="2" s="1"/>
  <c r="G7" i="2"/>
  <c r="K7" i="2" s="1"/>
  <c r="O7" i="2" s="1"/>
  <c r="K5" i="2"/>
  <c r="O5" i="2" s="1"/>
  <c r="H5" i="2"/>
  <c r="L5" i="2" s="1"/>
  <c r="P5" i="2" s="1"/>
  <c r="H14" i="2"/>
  <c r="L14" i="2" s="1"/>
  <c r="P14" i="2" s="1"/>
  <c r="G14" i="2"/>
  <c r="H13" i="2"/>
  <c r="L13" i="2" s="1"/>
  <c r="P13" i="2" s="1"/>
  <c r="G13" i="2"/>
  <c r="K13" i="2" s="1"/>
  <c r="O13" i="2" s="1"/>
  <c r="S7" i="2" l="1"/>
  <c r="T7" i="2"/>
  <c r="S5" i="2"/>
  <c r="S13" i="2"/>
  <c r="S12" i="2"/>
  <c r="S11" i="2"/>
  <c r="T12" i="2"/>
  <c r="S8" i="2"/>
  <c r="T10" i="2"/>
  <c r="T13" i="2"/>
  <c r="T14" i="2"/>
  <c r="T11" i="2"/>
  <c r="T8" i="2"/>
  <c r="T5" i="2"/>
  <c r="S10" i="2"/>
  <c r="K14" i="2"/>
  <c r="O14" i="2" s="1"/>
  <c r="P9" i="2"/>
  <c r="O9" i="2"/>
  <c r="G6" i="2"/>
  <c r="K6" i="2" s="1"/>
  <c r="O6" i="2" s="1"/>
  <c r="H6" i="2"/>
  <c r="L6" i="2" s="1"/>
  <c r="P6" i="2" s="1"/>
  <c r="E18" i="2"/>
  <c r="G15" i="2"/>
  <c r="K15" i="2" s="1"/>
  <c r="O15" i="2" s="1"/>
  <c r="H15" i="2"/>
  <c r="L15" i="2" s="1"/>
  <c r="P15" i="2" s="1"/>
  <c r="H4" i="2"/>
  <c r="L4" i="2" s="1"/>
  <c r="P4" i="2" s="1"/>
  <c r="P18" i="2" s="1"/>
  <c r="G4" i="2"/>
  <c r="K4" i="2" s="1"/>
  <c r="O4" i="2" s="1"/>
  <c r="O18" i="2" l="1"/>
  <c r="Q14" i="2" s="1"/>
  <c r="T9" i="2"/>
  <c r="W8" i="2"/>
  <c r="W10" i="2"/>
  <c r="X14" i="2"/>
  <c r="X12" i="2"/>
  <c r="W5" i="2"/>
  <c r="W13" i="2"/>
  <c r="S14" i="2"/>
  <c r="X5" i="2"/>
  <c r="X13" i="2"/>
  <c r="W11" i="2"/>
  <c r="X7" i="2"/>
  <c r="X11" i="2"/>
  <c r="S9" i="2"/>
  <c r="X8" i="2"/>
  <c r="X10" i="2"/>
  <c r="W12" i="2"/>
  <c r="W7" i="2"/>
  <c r="T6" i="2"/>
  <c r="S6" i="2"/>
  <c r="S4" i="2"/>
  <c r="T15" i="2"/>
  <c r="S15" i="2"/>
  <c r="T4" i="2"/>
  <c r="K18" i="2"/>
  <c r="G18" i="2"/>
  <c r="H18" i="2"/>
  <c r="Q6" i="2" l="1"/>
  <c r="S18" i="2"/>
  <c r="T18" i="2"/>
  <c r="Q15" i="2"/>
  <c r="Q9" i="2"/>
  <c r="Q4" i="2"/>
  <c r="X4" i="2"/>
  <c r="W15" i="2"/>
  <c r="W6" i="2"/>
  <c r="X15" i="2"/>
  <c r="X6" i="2"/>
  <c r="W14" i="2"/>
  <c r="Q16" i="2"/>
  <c r="Q17" i="2"/>
  <c r="Q7" i="2"/>
  <c r="Q12" i="2"/>
  <c r="Q5" i="2"/>
  <c r="Q10" i="2"/>
  <c r="Q11" i="2"/>
  <c r="Q8" i="2"/>
  <c r="Q13" i="2"/>
  <c r="W9" i="2"/>
  <c r="X9" i="2"/>
  <c r="I9" i="2"/>
  <c r="I17" i="2"/>
  <c r="I10" i="2"/>
  <c r="I12" i="2"/>
  <c r="I6" i="2"/>
  <c r="I7" i="2"/>
  <c r="I8" i="2"/>
  <c r="I5" i="2"/>
  <c r="I13" i="2"/>
  <c r="I15" i="2"/>
  <c r="I16" i="2"/>
  <c r="I11" i="2"/>
  <c r="I14" i="2"/>
  <c r="J11" i="2"/>
  <c r="J4" i="2"/>
  <c r="J5" i="2"/>
  <c r="J10" i="2"/>
  <c r="J12" i="2"/>
  <c r="J13" i="2"/>
  <c r="J6" i="2"/>
  <c r="J15" i="2"/>
  <c r="J16" i="2"/>
  <c r="J9" i="2"/>
  <c r="J14" i="2"/>
  <c r="J7" i="2"/>
  <c r="J8" i="2"/>
  <c r="J17" i="2"/>
  <c r="M6" i="2"/>
  <c r="M14" i="2"/>
  <c r="M7" i="2"/>
  <c r="M15" i="2"/>
  <c r="M4" i="2"/>
  <c r="M5" i="2"/>
  <c r="M13" i="2"/>
  <c r="M8" i="2"/>
  <c r="M16" i="2"/>
  <c r="M17" i="2"/>
  <c r="M11" i="2"/>
  <c r="M12" i="2"/>
  <c r="M10" i="2"/>
  <c r="M9" i="2"/>
  <c r="I4" i="2"/>
  <c r="U14" i="2"/>
  <c r="L18" i="2"/>
  <c r="W4" i="2"/>
  <c r="X18" i="2" l="1"/>
  <c r="W18" i="2"/>
  <c r="U9" i="2"/>
  <c r="U4" i="2"/>
  <c r="U6" i="2"/>
  <c r="U15" i="2"/>
  <c r="R16" i="2"/>
  <c r="R17" i="2"/>
  <c r="R10" i="2"/>
  <c r="R8" i="2"/>
  <c r="R11" i="2"/>
  <c r="R13" i="2"/>
  <c r="R12" i="2"/>
  <c r="R14" i="2"/>
  <c r="R7" i="2"/>
  <c r="R5" i="2"/>
  <c r="R9" i="2"/>
  <c r="R4" i="2"/>
  <c r="R6" i="2"/>
  <c r="R15" i="2"/>
  <c r="U16" i="2"/>
  <c r="U17" i="2"/>
  <c r="U10" i="2"/>
  <c r="U13" i="2"/>
  <c r="U7" i="2"/>
  <c r="U11" i="2"/>
  <c r="U5" i="2"/>
  <c r="U12" i="2"/>
  <c r="U8" i="2"/>
  <c r="N5" i="2"/>
  <c r="N13" i="2"/>
  <c r="N8" i="2"/>
  <c r="N17" i="2"/>
  <c r="N10" i="2"/>
  <c r="N4" i="2"/>
  <c r="N6" i="2"/>
  <c r="N14" i="2"/>
  <c r="N7" i="2"/>
  <c r="N15" i="2"/>
  <c r="N16" i="2"/>
  <c r="N12" i="2"/>
  <c r="N11" i="2"/>
  <c r="N9" i="2"/>
  <c r="J18" i="2"/>
  <c r="M18" i="2"/>
  <c r="Q18" i="2"/>
  <c r="I18" i="2"/>
  <c r="V16" i="2" l="1"/>
  <c r="V17" i="2"/>
  <c r="V8" i="2"/>
  <c r="V13" i="2"/>
  <c r="V14" i="2"/>
  <c r="V7" i="2"/>
  <c r="V10" i="2"/>
  <c r="V11" i="2"/>
  <c r="V12" i="2"/>
  <c r="V5" i="2"/>
  <c r="V15" i="2"/>
  <c r="V6" i="2"/>
  <c r="V9" i="2"/>
  <c r="V4" i="2"/>
  <c r="R18" i="2"/>
  <c r="N18" i="2"/>
  <c r="U18" i="2"/>
  <c r="Z16" i="2" l="1"/>
  <c r="Z17" i="2"/>
  <c r="Z10" i="2"/>
  <c r="Z5" i="2"/>
  <c r="Z8" i="2"/>
  <c r="Z7" i="2"/>
  <c r="Z11" i="2"/>
  <c r="Z14" i="2"/>
  <c r="Z12" i="2"/>
  <c r="Z13" i="2"/>
  <c r="Z6" i="2"/>
  <c r="Z4" i="2"/>
  <c r="Z9" i="2"/>
  <c r="Z15" i="2"/>
  <c r="Y16" i="2"/>
  <c r="Y17" i="2"/>
  <c r="Y12" i="2"/>
  <c r="Y8" i="2"/>
  <c r="Y7" i="2"/>
  <c r="Y13" i="2"/>
  <c r="Y5" i="2"/>
  <c r="Y10" i="2"/>
  <c r="Y11" i="2"/>
  <c r="Y9" i="2"/>
  <c r="Y14" i="2"/>
  <c r="Y4" i="2"/>
  <c r="Y6" i="2"/>
  <c r="Y15" i="2"/>
  <c r="V18" i="2"/>
  <c r="Z18" i="2" l="1"/>
  <c r="Y18" i="2"/>
</calcChain>
</file>

<file path=xl/sharedStrings.xml><?xml version="1.0" encoding="utf-8"?>
<sst xmlns="http://schemas.openxmlformats.org/spreadsheetml/2006/main" count="64" uniqueCount="48">
  <si>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</si>
  <si>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</si>
  <si>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</si>
  <si>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</si>
  <si>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</si>
  <si>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</si>
  <si>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</si>
  <si>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</si>
  <si>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</si>
  <si>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</si>
  <si>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</si>
  <si>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</si>
  <si>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</si>
  <si>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</si>
  <si>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RÍO PAEZ</t>
  </si>
  <si>
    <t>LA ARGENTINA</t>
  </si>
  <si>
    <t>LA PLATA</t>
  </si>
  <si>
    <t>NÁTAGA</t>
  </si>
  <si>
    <t>PAICOL</t>
  </si>
  <si>
    <t>TESALIA</t>
  </si>
  <si>
    <t>Carga contaminante Línea Base Kg- año</t>
  </si>
  <si>
    <t>Cm
SST(kg/año)</t>
  </si>
  <si>
    <t>Variación índice Producción Industrial junio 2023</t>
  </si>
  <si>
    <t>TALLER Y LAVADERO DONDE MILLER (ALONSO LOPEZ ESCARPETTA)</t>
  </si>
  <si>
    <t>Hospital San Antonió de Padua - La Plata</t>
  </si>
  <si>
    <t>ESE SAN SEBASTIAN LA PLATA - SEDE BELÈN</t>
  </si>
  <si>
    <t>TERMINAL DE TRANSPORTE DE LA PLATA</t>
  </si>
  <si>
    <t>BATALLON DE INSTRUCCIÓN ENTRENAMIENTO Y REENTRENAMIENTO No. 9 - La Plata</t>
  </si>
  <si>
    <t>COOTRANSGIGANTE - ESTACION BRISAS DE SAN SEBASTIAN</t>
  </si>
  <si>
    <t xml:space="preserve">COOTRANSPLATEÑA </t>
  </si>
  <si>
    <t>Promedio Tasa Crecimiento Prestador Nátaga</t>
  </si>
  <si>
    <t>Promedio Tasa Crecimiento Prestador Paicol</t>
  </si>
  <si>
    <t>Promedio Tasa Crecimiento Prestador La Argentina, La Plata y Tesalia</t>
  </si>
  <si>
    <t xml:space="preserve">EMPRESAS PUBLICAS DE TESALIA EMPTESALIA  SA ESP </t>
  </si>
  <si>
    <t>EMPRESAS PÚBLICAS DE TESALIA S.A E.S.P -  CP PACARNI</t>
  </si>
  <si>
    <t>AGUAS DEL HUILA S.A E.S.P - PAICOL</t>
  </si>
  <si>
    <t>AGUAS DEL HUILA S.A E.S.P - NÁTAGA</t>
  </si>
  <si>
    <t>EMPRESA DE SERVICIOS PUBLICOS DEL MUNICIPIO DE LA PLATA EMSERPLA ESP - LA PLATA</t>
  </si>
  <si>
    <t>EMPRESAS PUBLICAS DE LA ARGENTINA EMPUARG S.A E.S.P - LA ARGENTINA</t>
  </si>
  <si>
    <t>EMGESA- CENTRAL HIDROELECTRICA EL QUIMBO</t>
  </si>
  <si>
    <t>GIGANTE</t>
  </si>
  <si>
    <t>El tramo presenta una leve disminución de carga contaminante al final del quinquenio, dado el ajuste de la proyección en usuarios como CP Pacarní con cumplimiento de norma, entre otros usuarios No Domésticos.
En términos generales se cumple norma de vertimiento por parte de los Prestadores del servicio del alcantarillado con PTAR y los demás Usuarios. El mayor aportante de carga contaminante en el tramo es EMSERPLA E.S.P (La Plata) con un 69% en la DBO5 y un 76.5% en SST
El PSMV de EMSERPLA, vence en diciembre de 2023 por lo que se debe presentar propuesta de meta mientras se aprueba el nueevo documento de planificación del saneamiento</t>
  </si>
  <si>
    <t>PROYECCIÓN DE CARGA A VERTER EN EL AÑO 2025</t>
  </si>
  <si>
    <t>PROYECCIÓN DE CARGA A VERTER EN EL AÑO 2026</t>
  </si>
  <si>
    <t>PROYECCIÓN DE CARGA A VERTER EN EL AÑO 2027</t>
  </si>
  <si>
    <t>PROYECCIÓN DE CARGA A VERTER EN EL AÑO 2028</t>
  </si>
  <si>
    <t>PROYECCIÓN DE CARGA A VERTER EN EL AÑO 2024</t>
  </si>
  <si>
    <t>% aporte carga Usuarios nuevos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</si>
</sst>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_ * #,##0.00_ ;_ * \-#,##0.00_ ;_ * &quot;-&quot;??_ ;_ @_ "/>
    <numFmt numFmtId="165" formatCode="0.000%"/>
    <numFmt numFmtId="166" formatCode="#,##0.00;[Red]#,##0.00"/>
    <numFmt numFmtId="167" formatCode="0.0%"/>
    <numFmt numFmtId="172" formatCode="_-* #.;\-* #.;_-* &quot;-&quot;_-;_-@_ⴆ"/>
  </numFmts>
  <fonts count="14">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0"/>
      <name val="Arial"/>
      <family val="2"/>
    </font>
    <font>
      <sz val="12"/>
      <color theme="1"/>
      <name val="Calibri "/>
    </font>
    <font>
      <b/>
      <sz val="12"/>
      <name val="Arial"/>
      <family val="2"/>
    </font>
    <font>
      <b/>
      <sz val="12"/>
      <color rgb="FF000099"/>
      <name val="Arial"/>
      <family val="2"/>
    </font>
    <font>
      <sz val="12"/>
      <color rgb="FF000099"/>
      <name val="Arial"/>
      <family val="2"/>
    </font>
    <font>
      <b/>
      <sz val="11"/>
      <color rgb="FF000066"/>
      <name val="Arial"/>
      <family val="2"/>
    </font>
    <font>
      <sz val="11"/>
      <color theme="1"/>
      <name val="Arial"/>
      <family val="2"/>
    </font>
    <font>
      <b/>
      <sz val="11"/>
      <color theme="1"/>
      <name val="Arial"/>
      <family val="2"/>
    </font>
    <font>
      <sz val="12"/>
      <name val="Arial"/>
      <family val="2"/>
    </font>
    <font>
      <sz val="11"/>
      <name val="Arial"/>
      <family val="2"/>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45">
    <xf numFmtId="0" fontId="0" fillId="0" borderId="0" xfId="0"/>
    <xf numFmtId="0" fontId="3" fillId="0" borderId="0" xfId="1" applyFont="1" applyAlignment="1">
      <alignment horizontal="center" vertical="center"/>
    </xf>
    <xf numFmtId="0" fontId="3" fillId="0" borderId="0" xfId="1" applyFont="1" applyAlignment="1">
      <alignment vertical="center"/>
    </xf>
    <xf numFmtId="0" fontId="5" fillId="0" borderId="0" xfId="1" applyFont="1" applyAlignment="1">
      <alignment horizontal="center" vertical="center"/>
    </xf>
    <xf numFmtId="0" fontId="5" fillId="0" borderId="0" xfId="1" applyFont="1" applyAlignment="1">
      <alignment vertical="center"/>
    </xf>
    <xf numFmtId="0" fontId="5" fillId="3" borderId="0" xfId="1" applyFont="1" applyFill="1" applyAlignment="1">
      <alignment horizontal="center" vertical="center"/>
    </xf>
    <xf numFmtId="0" fontId="7" fillId="2" borderId="1" xfId="1" applyFont="1" applyFill="1" applyBorder="1" applyAlignment="1">
      <alignment horizontal="center" vertical="center"/>
    </xf>
    <xf numFmtId="166" fontId="7" fillId="2" borderId="1" xfId="1" applyNumberFormat="1" applyFont="1" applyFill="1" applyBorder="1" applyAlignment="1">
      <alignment horizontal="center" vertical="center"/>
    </xf>
    <xf numFmtId="43" fontId="7" fillId="2" borderId="1" xfId="1" applyNumberFormat="1" applyFont="1" applyFill="1" applyBorder="1" applyAlignment="1">
      <alignment horizontal="center" vertical="center"/>
    </xf>
    <xf numFmtId="9" fontId="7" fillId="2" borderId="1" xfId="1" applyNumberFormat="1" applyFont="1" applyFill="1" applyBorder="1" applyAlignment="1">
      <alignment horizontal="center" vertical="center"/>
    </xf>
    <xf numFmtId="0" fontId="8" fillId="2" borderId="0" xfId="1" applyFont="1" applyFill="1" applyAlignment="1">
      <alignment vertical="center"/>
    </xf>
    <xf numFmtId="0" fontId="9" fillId="0" borderId="1" xfId="1" applyFont="1" applyBorder="1" applyAlignment="1">
      <alignment horizontal="center" vertical="center" wrapText="1"/>
    </xf>
    <xf numFmtId="0" fontId="10" fillId="0" borderId="0" xfId="1" applyFont="1" applyAlignment="1">
      <alignment vertical="center"/>
    </xf>
    <xf numFmtId="0" fontId="11" fillId="0" borderId="1" xfId="1" applyFont="1" applyBorder="1" applyAlignment="1">
      <alignment horizontal="center" vertical="center"/>
    </xf>
    <xf numFmtId="43" fontId="10" fillId="0" borderId="1" xfId="7" applyFont="1" applyBorder="1" applyAlignment="1">
      <alignment vertical="center"/>
    </xf>
    <xf numFmtId="9" fontId="10" fillId="0" borderId="1" xfId="8" applyFont="1" applyBorder="1" applyAlignment="1">
      <alignment vertical="center"/>
    </xf>
    <xf numFmtId="0" fontId="10" fillId="0" borderId="1" xfId="1" applyFont="1" applyBorder="1" applyAlignment="1">
      <alignment vertical="center"/>
    </xf>
    <xf numFmtId="4" fontId="10" fillId="0" borderId="1" xfId="1" applyNumberFormat="1" applyFont="1" applyBorder="1" applyAlignment="1">
      <alignment vertical="center"/>
    </xf>
    <xf numFmtId="0" fontId="10" fillId="0" borderId="1" xfId="1" applyFont="1" applyBorder="1" applyAlignment="1">
      <alignment horizontal="center" vertical="center"/>
    </xf>
    <xf numFmtId="0" fontId="12" fillId="0" borderId="1" xfId="9" applyFont="1" applyFill="1" applyBorder="1" applyAlignment="1">
      <alignment horizontal="center" vertical="center" wrapText="1"/>
    </xf>
    <xf numFmtId="0" fontId="6" fillId="0" borderId="1" xfId="9" applyFont="1" applyFill="1" applyBorder="1" applyAlignment="1">
      <alignment horizontal="center" vertical="center" wrapText="1"/>
    </xf>
    <xf numFmtId="0" fontId="13" fillId="0" borderId="1" xfId="6" applyFont="1" applyBorder="1" applyAlignment="1">
      <alignment horizontal="center" vertical="center" wrapText="1"/>
    </xf>
    <xf numFmtId="0" fontId="6" fillId="0" borderId="1" xfId="9" applyFont="1" applyFill="1" applyBorder="1" applyAlignment="1">
      <alignment horizontal="center" vertical="top" wrapText="1"/>
    </xf>
    <xf numFmtId="0" fontId="7" fillId="2" borderId="1" xfId="1" applyFont="1" applyFill="1" applyBorder="1" applyAlignment="1">
      <alignment horizontal="center" vertical="center" wrapText="1"/>
    </xf>
    <xf numFmtId="0" fontId="5" fillId="0" borderId="1" xfId="1" applyFont="1" applyBorder="1" applyAlignment="1">
      <alignment horizontal="center" vertical="center" wrapText="1"/>
    </xf>
    <xf numFmtId="10" fontId="5" fillId="0" borderId="1" xfId="1" applyNumberFormat="1" applyFont="1" applyBorder="1" applyAlignment="1">
      <alignment horizontal="center" vertical="center"/>
    </xf>
    <xf numFmtId="165" fontId="5" fillId="0" borderId="1" xfId="1" applyNumberFormat="1" applyFont="1" applyBorder="1" applyAlignment="1">
      <alignment horizontal="center" vertical="center"/>
    </xf>
    <xf numFmtId="0" fontId="11" fillId="0" borderId="1" xfId="1" applyNumberFormat="1" applyFont="1" applyFill="1" applyBorder="1" applyAlignment="1">
      <alignment horizontal="center" vertical="center"/>
    </xf>
    <xf numFmtId="41" fontId="10" fillId="0" borderId="1" xfId="2" applyFont="1" applyFill="1" applyBorder="1" applyAlignment="1">
      <alignment horizontal="center" vertical="center"/>
    </xf>
    <xf numFmtId="0" fontId="10" fillId="0" borderId="1" xfId="2" applyNumberFormat="1" applyFont="1" applyFill="1" applyBorder="1" applyAlignment="1">
      <alignment horizontal="center" vertical="center"/>
    </xf>
    <xf numFmtId="0" fontId="11" fillId="0" borderId="1" xfId="1" applyNumberFormat="1" applyFont="1" applyFill="1" applyBorder="1" applyAlignment="1">
      <alignment horizontal="center" vertical="center" wrapText="1"/>
    </xf>
    <xf numFmtId="0" fontId="10" fillId="0" borderId="0" xfId="1" applyNumberFormat="1" applyFont="1" applyFill="1" applyBorder="1" applyAlignment="1">
      <alignment vertical="center"/>
    </xf>
    <xf numFmtId="0" fontId="13" fillId="0" borderId="1" xfId="9" applyFont="1" applyFill="1" applyBorder="1" applyAlignment="1">
      <alignment horizontal="center" vertical="justify" wrapText="1"/>
    </xf>
    <xf numFmtId="167" fontId="10" fillId="0" borderId="1" xfId="8" applyNumberFormat="1" applyFont="1" applyBorder="1" applyAlignment="1">
      <alignment vertical="center"/>
    </xf>
    <xf numFmtId="0" fontId="9" fillId="0" borderId="1" xfId="1" applyFont="1" applyBorder="1" applyAlignment="1">
      <alignment horizontal="center" vertical="center" wrapText="1"/>
    </xf>
    <xf numFmtId="167" fontId="5" fillId="0" borderId="1" xfId="1" applyNumberFormat="1" applyFont="1" applyBorder="1" applyAlignment="1">
      <alignment horizontal="center" vertical="center"/>
    </xf>
    <xf numFmtId="0" fontId="5" fillId="4" borderId="0" xfId="1" applyFont="1" applyFill="1" applyAlignment="1">
      <alignment horizontal="left" vertical="center" wrapText="1"/>
    </xf>
    <xf numFmtId="0" fontId="9" fillId="0" borderId="1" xfId="1" applyFont="1" applyBorder="1" applyAlignment="1">
      <alignment horizontal="center" vertical="center" wrapText="1"/>
    </xf>
    <xf numFmtId="0" fontId="7" fillId="2" borderId="1" xfId="1" applyFont="1" applyFill="1" applyBorder="1" applyAlignment="1">
      <alignment horizontal="center" vertical="center" wrapText="1"/>
    </xf>
    <xf numFmtId="0" fontId="9" fillId="0" borderId="1" xfId="1" applyFont="1" applyBorder="1" applyAlignment="1">
      <alignment horizontal="center" vertical="center"/>
    </xf>
    <xf numFmtId="0" fontId="11" fillId="0" borderId="1" xfId="1" applyFont="1" applyBorder="1" applyAlignment="1">
      <alignment horizontal="center" vertical="center" wrapText="1"/>
    </xf>
    <xf numFmtId="0" fontId="10" fillId="0" borderId="1" xfId="1" applyFont="1" applyBorder="1" applyAlignment="1">
      <alignment horizontal="center" vertical="center"/>
    </xf>
    <xf numFmtId="0" fontId="11" fillId="0" borderId="1" xfId="1" applyFont="1" applyBorder="1" applyAlignment="1">
      <alignment horizontal="center" vertical="center"/>
    </xf>
    <xf numFmtId="166" fontId="10" fillId="0" borderId="1" xfId="1" applyNumberFormat="1" applyFont="1" applyFill="1" applyBorder="1" applyAlignment="1">
      <alignment vertical="center"/>
    </xf>
    <xf numFmtId="172" fontId="10" fillId="0" borderId="1" xfId="2" applyNumberFormat="1" applyFont="1" applyFill="1" applyBorder="1" applyAlignment="1">
      <alignment horizontal="center" vertical="center"/>
    </xf>
  </cellXfs>
  <cellStyles count="10">
    <cellStyle name="Millares" xfId="7" builtinId="3"/>
    <cellStyle name="Millares [0] 2" xfId="2"/>
    <cellStyle name="Millares 2" xfId="5"/>
    <cellStyle name="Normal" xfId="0" builtinId="0"/>
    <cellStyle name="Normal 2" xfId="1"/>
    <cellStyle name="Normal 2 2" xfId="4"/>
    <cellStyle name="Normal 3" xfId="6"/>
    <cellStyle name="Normal 3 2" xfId="9"/>
    <cellStyle name="Porcentaje" xfId="8" builtinId="5"/>
    <cellStyle name="Porcentaje 2" xfId="3"/>
  </cellStyles>
  <dxfs count="0"/>
  <tableStyles count="0" defaultTableStyle="TableStyleMedium2" defaultPivotStyle="PivotStyleLight16"/>
  <colors>
    <mruColors>
      <color rgb="FFFFFF99"/>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5"/>
  <sheetViews>
    <sheetView tabSelected="1" zoomScale="80" zoomScaleNormal="80" zoomScaleSheetLayoutView="70" workbookViewId="0">
      <pane xSplit="5" ySplit="8" topLeftCell="W11" activePane="bottomRight" state="frozen"/>
      <selection pane="topRight" activeCell="G1" sqref="G1"/>
      <selection pane="bottomLeft" activeCell="A9" sqref="A9"/>
      <selection pane="bottomRight" activeCell="F8" sqref="F8"/>
    </sheetView>
  </sheetViews>
  <sheetFormatPr baseColWidth="10" defaultColWidth="10" defaultRowHeight="34.950000000000003" customHeight="1"/>
  <cols>
    <col min="1" max="1" width="7.5" style="3" hidden="1" customWidth="1"/>
    <col min="2" max="2" width="63.19921875" style="4" customWidth="1"/>
    <col min="3" max="3" width="16.69921875" style="5" customWidth="1"/>
    <col min="4" max="4" width="11.19921875" style="3" customWidth="1"/>
    <col min="5" max="5" width="16.3984375" style="4" customWidth="1"/>
    <col min="6" max="6" width="11" style="4" customWidth="1"/>
    <col min="7" max="7" width="13.19921875" style="4" customWidth="1"/>
    <col min="8" max="8" width="12.59765625" style="4" customWidth="1"/>
    <col min="9" max="9" width="13.796875" style="4" customWidth="1"/>
    <col min="10" max="10" width="12.69921875" style="4" customWidth="1"/>
    <col min="11" max="11" width="13.796875" style="4" customWidth="1"/>
    <col min="12" max="12" width="12.5" style="4" customWidth="1"/>
    <col min="13" max="13" width="11.69921875" style="4" customWidth="1"/>
    <col min="14" max="14" width="14.796875" style="4" customWidth="1"/>
    <col min="15" max="15" width="13.69921875" style="4" customWidth="1"/>
    <col min="16" max="16" width="14.59765625" style="4" customWidth="1"/>
    <col min="17" max="17" width="12.59765625" style="4" customWidth="1"/>
    <col min="18" max="18" width="12.69921875" style="4" customWidth="1"/>
    <col min="19" max="19" width="12.59765625" style="4" customWidth="1"/>
    <col min="20" max="20" width="13.69921875" style="4" customWidth="1"/>
    <col min="21" max="21" width="14.296875" style="4" customWidth="1"/>
    <col min="22" max="22" width="12.3984375" style="4" customWidth="1"/>
    <col min="23" max="23" width="15.3984375" style="4" customWidth="1"/>
    <col min="24" max="24" width="14" style="4" customWidth="1"/>
    <col min="25" max="25" width="14.5" style="4" customWidth="1"/>
    <col min="26" max="26" width="12.69921875" style="4" customWidth="1"/>
    <col min="27" max="27" width="15.796875" style="4" customWidth="1"/>
    <col min="28" max="32" width="25.59765625" style="4" customWidth="1"/>
    <col min="33" max="16384" width="10" style="4"/>
  </cols>
  <sheetData>
    <row r="1" spans="1:32" s="2" customFormat="1" ht="34.799999999999997" customHeight="1">
      <c r="A1" s="1"/>
      <c r="C1" s="1"/>
      <c r="D1" s="1"/>
    </row>
    <row r="2" spans="1:32" s="12" customFormat="1" ht="34.950000000000003" customHeight="1">
      <c r="A2" s="39" t="s">
        <v>0</v>
      </c>
      <c r="B2" s="39" t="s">
        <v>1</v>
      </c>
      <c r="C2" s="39" t="s">
        <v>2</v>
      </c>
      <c r="D2" s="37" t="s">
        <v>3</v>
      </c>
      <c r="E2" s="37" t="s">
        <v>20</v>
      </c>
      <c r="F2" s="37"/>
      <c r="G2" s="37" t="s">
        <v>46</v>
      </c>
      <c r="H2" s="37"/>
      <c r="I2" s="37"/>
      <c r="J2" s="37"/>
      <c r="K2" s="37" t="s">
        <v>42</v>
      </c>
      <c r="L2" s="37"/>
      <c r="M2" s="37"/>
      <c r="N2" s="37"/>
      <c r="O2" s="37" t="s">
        <v>43</v>
      </c>
      <c r="P2" s="37"/>
      <c r="Q2" s="37"/>
      <c r="R2" s="37"/>
      <c r="S2" s="37" t="s">
        <v>44</v>
      </c>
      <c r="T2" s="37"/>
      <c r="U2" s="37"/>
      <c r="V2" s="37"/>
      <c r="W2" s="37" t="s">
        <v>45</v>
      </c>
      <c r="X2" s="37"/>
      <c r="Y2" s="37"/>
      <c r="Z2" s="37"/>
      <c r="AA2" s="34" t="s">
        <v>4</v>
      </c>
      <c r="AB2" s="37" t="s">
        <v>5</v>
      </c>
      <c r="AC2" s="37"/>
      <c r="AD2" s="37"/>
      <c r="AE2" s="37"/>
      <c r="AF2" s="37"/>
    </row>
    <row r="3" spans="1:32" s="12" customFormat="1" ht="46.8" customHeight="1">
      <c r="A3" s="39"/>
      <c r="B3" s="39"/>
      <c r="C3" s="39"/>
      <c r="D3" s="37"/>
      <c r="E3" s="34" t="s">
        <v>6</v>
      </c>
      <c r="F3" s="34" t="s">
        <v>8</v>
      </c>
      <c r="G3" s="34" t="s">
        <v>7</v>
      </c>
      <c r="H3" s="34" t="s">
        <v>9</v>
      </c>
      <c r="I3" s="34" t="s">
        <v>10</v>
      </c>
      <c r="J3" s="34" t="s">
        <v>11</v>
      </c>
      <c r="K3" s="34" t="s">
        <v>7</v>
      </c>
      <c r="L3" s="34" t="s">
        <v>9</v>
      </c>
      <c r="M3" s="34" t="s">
        <v>10</v>
      </c>
      <c r="N3" s="34" t="s">
        <v>11</v>
      </c>
      <c r="O3" s="34" t="s">
        <v>7</v>
      </c>
      <c r="P3" s="34" t="s">
        <v>9</v>
      </c>
      <c r="Q3" s="34" t="s">
        <v>10</v>
      </c>
      <c r="R3" s="34" t="s">
        <v>11</v>
      </c>
      <c r="S3" s="34" t="s">
        <v>6</v>
      </c>
      <c r="T3" s="34" t="s">
        <v>21</v>
      </c>
      <c r="U3" s="34" t="s">
        <v>10</v>
      </c>
      <c r="V3" s="34" t="s">
        <v>11</v>
      </c>
      <c r="W3" s="34" t="s">
        <v>6</v>
      </c>
      <c r="X3" s="34" t="s">
        <v>7</v>
      </c>
      <c r="Y3" s="34" t="s">
        <v>10</v>
      </c>
      <c r="Z3" s="34" t="s">
        <v>11</v>
      </c>
      <c r="AA3" s="34">
        <v>2023</v>
      </c>
      <c r="AB3" s="11">
        <v>2024</v>
      </c>
      <c r="AC3" s="11">
        <v>2025</v>
      </c>
      <c r="AD3" s="11">
        <v>2026</v>
      </c>
      <c r="AE3" s="11">
        <v>2027</v>
      </c>
      <c r="AF3" s="11">
        <v>2028</v>
      </c>
    </row>
    <row r="4" spans="1:32" s="12" customFormat="1" ht="34.950000000000003" customHeight="1">
      <c r="A4" s="13">
        <v>1</v>
      </c>
      <c r="B4" s="22" t="s">
        <v>38</v>
      </c>
      <c r="C4" s="40" t="s">
        <v>15</v>
      </c>
      <c r="D4" s="13"/>
      <c r="E4" s="43">
        <v>29840.876927999998</v>
      </c>
      <c r="F4" s="43">
        <v>16840.223999999998</v>
      </c>
      <c r="G4" s="14">
        <f>E4*1.01</f>
        <v>30139.285697279996</v>
      </c>
      <c r="H4" s="14">
        <f>F4*1.01</f>
        <v>17008.626239999998</v>
      </c>
      <c r="I4" s="33">
        <f>G4/$G$18</f>
        <v>8.9170114072065321E-2</v>
      </c>
      <c r="J4" s="33">
        <f>H4/$H$18</f>
        <v>5.0547179289262743E-2</v>
      </c>
      <c r="K4" s="14">
        <f>G4*1.01</f>
        <v>30440.678554252798</v>
      </c>
      <c r="L4" s="14">
        <f>H4*1.01</f>
        <v>17178.712502399998</v>
      </c>
      <c r="M4" s="15">
        <f>K4/$K$18</f>
        <v>8.9154506455242491E-2</v>
      </c>
      <c r="N4" s="15">
        <f>L4/$L$18</f>
        <v>5.0541590835648055E-2</v>
      </c>
      <c r="O4" s="14">
        <f>K4*1.01</f>
        <v>30745.085339795325</v>
      </c>
      <c r="P4" s="14">
        <f>L4*1.01</f>
        <v>17350.499627423997</v>
      </c>
      <c r="Q4" s="15">
        <f>O4/$O$18</f>
        <v>8.9138876498392278E-2</v>
      </c>
      <c r="R4" s="15">
        <f>P4/$P$18</f>
        <v>5.0535993279547352E-2</v>
      </c>
      <c r="S4" s="14">
        <f>O4*1.01</f>
        <v>31052.536193193278</v>
      </c>
      <c r="T4" s="14">
        <f>P4*1.01</f>
        <v>17524.004623698238</v>
      </c>
      <c r="U4" s="15">
        <f>S4/$S$18</f>
        <v>8.9123224164170622E-2</v>
      </c>
      <c r="V4" s="15">
        <f>T4/$T$18</f>
        <v>5.0530386603388829E-2</v>
      </c>
      <c r="W4" s="14">
        <f>S4*1.01</f>
        <v>31363.061555125212</v>
      </c>
      <c r="X4" s="14">
        <f>T4*1.01</f>
        <v>17699.244669935222</v>
      </c>
      <c r="Y4" s="15">
        <f>W4/$W$18</f>
        <v>8.9107549415153434E-2</v>
      </c>
      <c r="Z4" s="15">
        <f>X4/$X$18</f>
        <v>5.052477078955802E-2</v>
      </c>
      <c r="AA4" s="18">
        <v>1</v>
      </c>
      <c r="AB4" s="16"/>
      <c r="AC4" s="16"/>
      <c r="AD4" s="16"/>
      <c r="AE4" s="16"/>
      <c r="AF4" s="16"/>
    </row>
    <row r="5" spans="1:32" s="12" customFormat="1" ht="34.950000000000003" customHeight="1">
      <c r="A5" s="13">
        <v>2</v>
      </c>
      <c r="B5" s="19" t="s">
        <v>23</v>
      </c>
      <c r="C5" s="40"/>
      <c r="D5" s="13"/>
      <c r="E5" s="14">
        <v>29.675726400000006</v>
      </c>
      <c r="F5" s="14">
        <v>59.623012799999991</v>
      </c>
      <c r="G5" s="14">
        <f>E5*1.015</f>
        <v>30.120862296000002</v>
      </c>
      <c r="H5" s="14">
        <f>F5*1.015</f>
        <v>60.517357991999987</v>
      </c>
      <c r="I5" s="33">
        <f>G5/$G$18</f>
        <v>8.9115606582729551E-5</v>
      </c>
      <c r="J5" s="33">
        <f>H5/$H$18</f>
        <v>1.7984884266197628E-4</v>
      </c>
      <c r="K5" s="14">
        <f>G5*1.015</f>
        <v>30.572675230439998</v>
      </c>
      <c r="L5" s="14">
        <f>H5*1.015</f>
        <v>61.425118361879981</v>
      </c>
      <c r="M5" s="15">
        <f>K5/$K$18</f>
        <v>8.9541097657479612E-5</v>
      </c>
      <c r="N5" s="15">
        <f>L5/$L$18</f>
        <v>1.8071920109517315E-4</v>
      </c>
      <c r="O5" s="14">
        <f>K5*1.015</f>
        <v>31.031265358896594</v>
      </c>
      <c r="P5" s="14">
        <f>L5*1.015</f>
        <v>62.346495137308175</v>
      </c>
      <c r="Q5" s="15">
        <f>O5/$O$18</f>
        <v>8.9968594975249342E-5</v>
      </c>
      <c r="R5" s="15">
        <f>P5/$P$18</f>
        <v>1.8159373660239222E-4</v>
      </c>
      <c r="S5" s="14">
        <f>O5*1.015</f>
        <v>31.496734339280039</v>
      </c>
      <c r="T5" s="14">
        <f>P5*1.015</f>
        <v>63.281692564367788</v>
      </c>
      <c r="U5" s="15">
        <f>S5/$S$18</f>
        <v>9.0398107822648634E-5</v>
      </c>
      <c r="V5" s="15">
        <f>T5/$T$18</f>
        <v>1.8247246898520127E-4</v>
      </c>
      <c r="W5" s="14">
        <f>S5*1.015</f>
        <v>31.969185354369237</v>
      </c>
      <c r="X5" s="14">
        <f>T5*1.015</f>
        <v>64.230917952833295</v>
      </c>
      <c r="Y5" s="15">
        <f>W5/$W$18</f>
        <v>9.0829645528057041E-5</v>
      </c>
      <c r="Z5" s="15">
        <f>X5/$X$18</f>
        <v>1.8335541813726939E-4</v>
      </c>
      <c r="AA5" s="18">
        <v>1</v>
      </c>
      <c r="AB5" s="16"/>
      <c r="AC5" s="16"/>
      <c r="AD5" s="16"/>
      <c r="AE5" s="16"/>
      <c r="AF5" s="16"/>
    </row>
    <row r="6" spans="1:32" s="12" customFormat="1" ht="34.950000000000003" customHeight="1">
      <c r="A6" s="13">
        <v>3</v>
      </c>
      <c r="B6" s="20" t="s">
        <v>37</v>
      </c>
      <c r="C6" s="40" t="s">
        <v>16</v>
      </c>
      <c r="D6" s="13" t="s">
        <v>12</v>
      </c>
      <c r="E6" s="17">
        <v>211991.79</v>
      </c>
      <c r="F6" s="17">
        <v>251473.04</v>
      </c>
      <c r="G6" s="14">
        <f t="shared" ref="G6:G16" si="0">E6*1.01</f>
        <v>214111.70790000001</v>
      </c>
      <c r="H6" s="14">
        <f t="shared" ref="H6:H16" si="1">F6*1.01</f>
        <v>253987.77040000001</v>
      </c>
      <c r="I6" s="33">
        <f>G6/$G$18</f>
        <v>0.63347106528575681</v>
      </c>
      <c r="J6" s="33">
        <f>H6/$H$18</f>
        <v>0.75481495016312983</v>
      </c>
      <c r="K6" s="14">
        <f t="shared" ref="K6" si="2">G6*1.01</f>
        <v>216252.824979</v>
      </c>
      <c r="L6" s="14">
        <f t="shared" ref="L6" si="3">H6*1.01</f>
        <v>256527.64810400002</v>
      </c>
      <c r="M6" s="15">
        <f>K6/$K$18</f>
        <v>0.63336018762502666</v>
      </c>
      <c r="N6" s="15">
        <f>L6/$L$18</f>
        <v>0.75473149845729837</v>
      </c>
      <c r="O6" s="14">
        <f t="shared" ref="O6" si="4">K6*1.01</f>
        <v>218415.35322878999</v>
      </c>
      <c r="P6" s="14">
        <f t="shared" ref="P6" si="5">L6*1.01</f>
        <v>259092.92458504002</v>
      </c>
      <c r="Q6" s="15">
        <f>O6/$O$18</f>
        <v>0.63324915125909509</v>
      </c>
      <c r="R6" s="15">
        <f>P6/$P$18</f>
        <v>0.75464791082513782</v>
      </c>
      <c r="S6" s="14">
        <f t="shared" ref="S6" si="6">O6*1.01</f>
        <v>220599.50676107788</v>
      </c>
      <c r="T6" s="14">
        <f t="shared" ref="T6" si="7">P6*1.01</f>
        <v>261683.85383089041</v>
      </c>
      <c r="U6" s="15">
        <f>S6/$S$18</f>
        <v>0.63313795592266664</v>
      </c>
      <c r="V6" s="15">
        <f>T6/$T$18</f>
        <v>0.75456418700425032</v>
      </c>
      <c r="W6" s="14">
        <f t="shared" ref="W6" si="8">S6*1.01</f>
        <v>222805.50182868866</v>
      </c>
      <c r="X6" s="14">
        <f t="shared" ref="X6" si="9">T6*1.01</f>
        <v>264300.6923691993</v>
      </c>
      <c r="Y6" s="15">
        <f>W6/$W$18</f>
        <v>0.63302660134987809</v>
      </c>
      <c r="Z6" s="15">
        <f>X6/$X$18</f>
        <v>0.75448032673160137</v>
      </c>
      <c r="AA6" s="41">
        <v>12</v>
      </c>
      <c r="AB6" s="16"/>
      <c r="AC6" s="16"/>
      <c r="AD6" s="16"/>
      <c r="AE6" s="16"/>
      <c r="AF6" s="16"/>
    </row>
    <row r="7" spans="1:32" s="12" customFormat="1" ht="27" customHeight="1">
      <c r="A7" s="13">
        <v>4</v>
      </c>
      <c r="B7" s="21" t="s">
        <v>24</v>
      </c>
      <c r="C7" s="40"/>
      <c r="D7" s="13"/>
      <c r="E7" s="14">
        <v>440.66303999999997</v>
      </c>
      <c r="F7" s="14">
        <v>195.00285599999995</v>
      </c>
      <c r="G7" s="14">
        <f>E7*1.015</f>
        <v>447.27298559999991</v>
      </c>
      <c r="H7" s="14">
        <f>F7*1.015</f>
        <v>197.92789883999993</v>
      </c>
      <c r="I7" s="33">
        <f>G7/$G$18</f>
        <v>1.3233022025769048E-3</v>
      </c>
      <c r="J7" s="33">
        <f>H7/$H$18</f>
        <v>5.8821311303108132E-4</v>
      </c>
      <c r="K7" s="14">
        <f>G7*1.015</f>
        <v>453.98208038399986</v>
      </c>
      <c r="L7" s="14">
        <f>H7*1.015</f>
        <v>200.8968173225999</v>
      </c>
      <c r="M7" s="15">
        <f>K7/$K$18</f>
        <v>1.3296204368120146E-3</v>
      </c>
      <c r="N7" s="15">
        <f>L7/$L$18</f>
        <v>5.9105970484599679E-4</v>
      </c>
      <c r="O7" s="14">
        <f>K7*1.015</f>
        <v>460.79181158975979</v>
      </c>
      <c r="P7" s="14">
        <f>L7*1.015</f>
        <v>203.91026958243887</v>
      </c>
      <c r="Q7" s="15">
        <f>O7/$O$18</f>
        <v>1.3359684623026479E-3</v>
      </c>
      <c r="R7" s="15">
        <f>P7/$P$18</f>
        <v>5.9391995818732272E-4</v>
      </c>
      <c r="S7" s="14">
        <f>O7*1.015</f>
        <v>467.70368876360612</v>
      </c>
      <c r="T7" s="14">
        <f>P7*1.015</f>
        <v>206.96892362617544</v>
      </c>
      <c r="U7" s="15">
        <f>S7/$S$18</f>
        <v>1.3423464169482341E-3</v>
      </c>
      <c r="V7" s="15">
        <f>T7/$T$18</f>
        <v>5.9679393781801083E-4</v>
      </c>
      <c r="W7" s="14">
        <f>S7*1.015</f>
        <v>474.71924409506016</v>
      </c>
      <c r="X7" s="14">
        <f>T7*1.015</f>
        <v>210.07345748056804</v>
      </c>
      <c r="Y7" s="15">
        <f>W7/$W$18</f>
        <v>1.3487544392684523E-3</v>
      </c>
      <c r="Z7" s="15">
        <f>X7/$X$18</f>
        <v>5.9968170880223828E-4</v>
      </c>
      <c r="AA7" s="41"/>
      <c r="AB7" s="16"/>
      <c r="AC7" s="16"/>
      <c r="AD7" s="16"/>
      <c r="AE7" s="16"/>
      <c r="AF7" s="16"/>
    </row>
    <row r="8" spans="1:32" s="12" customFormat="1" ht="27" customHeight="1">
      <c r="A8" s="13">
        <v>5</v>
      </c>
      <c r="B8" s="21" t="s">
        <v>25</v>
      </c>
      <c r="C8" s="40"/>
      <c r="D8" s="13"/>
      <c r="E8" s="14">
        <v>43.992719999999998</v>
      </c>
      <c r="F8" s="14">
        <v>15.137279999999999</v>
      </c>
      <c r="G8" s="14">
        <f t="shared" ref="G8:G12" si="10">E8*1.015</f>
        <v>44.652610799999991</v>
      </c>
      <c r="H8" s="14">
        <f t="shared" ref="H8:H12" si="11">F8*1.015</f>
        <v>15.364339199999998</v>
      </c>
      <c r="I8" s="33">
        <f>G8/$G$18</f>
        <v>1.3210924899294721E-4</v>
      </c>
      <c r="J8" s="33">
        <f>H8/$H$18</f>
        <v>4.5660595820315211E-5</v>
      </c>
      <c r="K8" s="14">
        <f t="shared" ref="K8:K12" si="12">G8*1.015</f>
        <v>45.322399961999984</v>
      </c>
      <c r="L8" s="14">
        <f t="shared" ref="L8:L12" si="13">H8*1.015</f>
        <v>15.594804287999997</v>
      </c>
      <c r="M8" s="15">
        <f>K8/$K$18</f>
        <v>1.3274001736780249E-4</v>
      </c>
      <c r="N8" s="15">
        <f>L8/$L$18</f>
        <v>4.5881565185748934E-5</v>
      </c>
      <c r="O8" s="14">
        <f t="shared" ref="O8:O12" si="14">K8*1.015</f>
        <v>46.002235961429982</v>
      </c>
      <c r="P8" s="14">
        <f t="shared" ref="P8:P12" si="15">L8*1.015</f>
        <v>15.828726352319995</v>
      </c>
      <c r="Q8" s="15">
        <f>O8/$O$18</f>
        <v>1.3337375989352533E-4</v>
      </c>
      <c r="R8" s="15">
        <f>P8/$P$18</f>
        <v>4.6103595040012132E-5</v>
      </c>
      <c r="S8" s="14">
        <f t="shared" ref="S8:S12" si="16">O8*1.015</f>
        <v>46.692269500851424</v>
      </c>
      <c r="T8" s="14">
        <f t="shared" ref="T8:T12" si="17">P8*1.015</f>
        <v>16.066157247604792</v>
      </c>
      <c r="U8" s="15">
        <f>S8/$S$18</f>
        <v>1.340104903370315E-4</v>
      </c>
      <c r="V8" s="15">
        <f>T8/$T$18</f>
        <v>4.6326690410389791E-5</v>
      </c>
      <c r="W8" s="14">
        <f t="shared" ref="W8:W12" si="18">S8*1.015</f>
        <v>47.39265354336419</v>
      </c>
      <c r="X8" s="14">
        <f t="shared" ref="X8:X12" si="19">T8*1.015</f>
        <v>16.307149606318863</v>
      </c>
      <c r="Y8" s="15">
        <f>W8/$W$18</f>
        <v>1.3465022252715823E-4</v>
      </c>
      <c r="Z8" s="15">
        <f>X8/$X$18</f>
        <v>4.6550856347549844E-5</v>
      </c>
      <c r="AA8" s="41"/>
      <c r="AB8" s="16"/>
      <c r="AC8" s="16"/>
      <c r="AD8" s="16"/>
      <c r="AE8" s="16"/>
      <c r="AF8" s="16"/>
    </row>
    <row r="9" spans="1:32" s="12" customFormat="1" ht="28.2" customHeight="1">
      <c r="A9" s="13">
        <v>6</v>
      </c>
      <c r="B9" s="21" t="s">
        <v>26</v>
      </c>
      <c r="C9" s="40"/>
      <c r="D9" s="13"/>
      <c r="E9" s="14">
        <v>72.925580879999998</v>
      </c>
      <c r="F9" s="14">
        <v>119.37716279999999</v>
      </c>
      <c r="G9" s="14">
        <v>47</v>
      </c>
      <c r="H9" s="14">
        <v>47.3</v>
      </c>
      <c r="I9" s="33">
        <f>G9/$G$18</f>
        <v>1.3905423650319948E-4</v>
      </c>
      <c r="J9" s="33">
        <f>H9/$H$18</f>
        <v>1.4056876473417807E-4</v>
      </c>
      <c r="K9" s="14">
        <f t="shared" si="12"/>
        <v>47.704999999999998</v>
      </c>
      <c r="L9" s="14">
        <f t="shared" si="13"/>
        <v>48.009499999999996</v>
      </c>
      <c r="M9" s="15">
        <f>K9/$K$18</f>
        <v>1.3971816439200727E-4</v>
      </c>
      <c r="N9" s="15">
        <f>L9/$L$18</f>
        <v>1.4124903160729E-4</v>
      </c>
      <c r="O9" s="14">
        <f t="shared" si="14"/>
        <v>48.420574999999992</v>
      </c>
      <c r="P9" s="14">
        <f t="shared" si="15"/>
        <v>48.72964249999999</v>
      </c>
      <c r="Q9" s="15">
        <f>O9/$O$18</f>
        <v>1.4038522278289026E-4</v>
      </c>
      <c r="R9" s="15">
        <f>P9/$P$18</f>
        <v>1.4193256325612585E-4</v>
      </c>
      <c r="S9" s="14">
        <f t="shared" si="16"/>
        <v>49.146883624999987</v>
      </c>
      <c r="T9" s="14">
        <f t="shared" si="17"/>
        <v>49.460587137499985</v>
      </c>
      <c r="U9" s="15">
        <f>S9/$S$18</f>
        <v>1.4105542616649151E-4</v>
      </c>
      <c r="V9" s="15">
        <f>T9/$T$18</f>
        <v>1.4261937515747098E-4</v>
      </c>
      <c r="W9" s="14">
        <f t="shared" si="18"/>
        <v>49.884086879374983</v>
      </c>
      <c r="X9" s="14">
        <f t="shared" si="19"/>
        <v>50.202495944562479</v>
      </c>
      <c r="Y9" s="15">
        <f>W9/$W$18</f>
        <v>1.4172878909863069E-4</v>
      </c>
      <c r="Z9" s="15">
        <f>X9/$X$18</f>
        <v>1.4330948286009644E-4</v>
      </c>
      <c r="AA9" s="41"/>
      <c r="AB9" s="16"/>
      <c r="AC9" s="16"/>
      <c r="AD9" s="16"/>
      <c r="AE9" s="16"/>
      <c r="AF9" s="16"/>
    </row>
    <row r="10" spans="1:32" s="12" customFormat="1" ht="34.950000000000003" customHeight="1">
      <c r="A10" s="13">
        <v>7</v>
      </c>
      <c r="B10" s="19" t="s">
        <v>27</v>
      </c>
      <c r="C10" s="40"/>
      <c r="D10" s="13"/>
      <c r="E10" s="14">
        <v>101.9054304</v>
      </c>
      <c r="F10" s="14">
        <v>58.571812799999996</v>
      </c>
      <c r="G10" s="14">
        <f t="shared" si="10"/>
        <v>103.43401185599998</v>
      </c>
      <c r="H10" s="14">
        <f t="shared" si="11"/>
        <v>59.450389991999991</v>
      </c>
      <c r="I10" s="33">
        <f>G10/$G$18</f>
        <v>3.0601994781061622E-4</v>
      </c>
      <c r="J10" s="33">
        <f>H10/$H$18</f>
        <v>1.7667796795223218E-4</v>
      </c>
      <c r="K10" s="14">
        <f t="shared" si="12"/>
        <v>104.98552203383997</v>
      </c>
      <c r="L10" s="14">
        <f t="shared" si="13"/>
        <v>60.342145841879983</v>
      </c>
      <c r="M10" s="15">
        <f>K10/$K$18</f>
        <v>3.0748106962173261E-4</v>
      </c>
      <c r="N10" s="15">
        <f>L10/$L$18</f>
        <v>1.7753298129060725E-4</v>
      </c>
      <c r="O10" s="14">
        <f t="shared" si="14"/>
        <v>106.56030486434756</v>
      </c>
      <c r="P10" s="14">
        <f t="shared" si="15"/>
        <v>61.247278029508173</v>
      </c>
      <c r="Q10" s="15">
        <f>O10/$O$18</f>
        <v>3.0894908080282275E-4</v>
      </c>
      <c r="R10" s="15">
        <f>P10/$P$18</f>
        <v>1.7839209805794692E-4</v>
      </c>
      <c r="S10" s="14">
        <f t="shared" si="16"/>
        <v>108.15870943731277</v>
      </c>
      <c r="T10" s="14">
        <f t="shared" si="17"/>
        <v>62.165987199950791</v>
      </c>
      <c r="U10" s="15">
        <f>S10/$S$18</f>
        <v>3.1042401324378753E-4</v>
      </c>
      <c r="V10" s="15">
        <f>T10/$T$18</f>
        <v>1.79255337706702E-4</v>
      </c>
      <c r="W10" s="14">
        <f t="shared" si="18"/>
        <v>109.78109007887245</v>
      </c>
      <c r="X10" s="14">
        <f t="shared" si="19"/>
        <v>63.098477007950045</v>
      </c>
      <c r="Y10" s="15">
        <f>W10/$W$18</f>
        <v>3.1190589897796359E-4</v>
      </c>
      <c r="Z10" s="15">
        <f>X10/$X$18</f>
        <v>1.8012271977980066E-4</v>
      </c>
      <c r="AA10" s="41"/>
      <c r="AB10" s="16"/>
      <c r="AC10" s="16"/>
      <c r="AD10" s="16"/>
      <c r="AE10" s="16"/>
      <c r="AF10" s="16"/>
    </row>
    <row r="11" spans="1:32" s="12" customFormat="1" ht="25.2" customHeight="1">
      <c r="A11" s="13">
        <v>8</v>
      </c>
      <c r="B11" s="21" t="s">
        <v>28</v>
      </c>
      <c r="C11" s="40"/>
      <c r="D11" s="13"/>
      <c r="E11" s="14">
        <v>86.016542399999992</v>
      </c>
      <c r="F11" s="14">
        <v>100.71533183999999</v>
      </c>
      <c r="G11" s="14">
        <f t="shared" si="10"/>
        <v>87.30679053599998</v>
      </c>
      <c r="H11" s="14">
        <f t="shared" si="11"/>
        <v>102.22606181759998</v>
      </c>
      <c r="I11" s="33">
        <f>G11/$G$18</f>
        <v>2.5830593828783492E-4</v>
      </c>
      <c r="J11" s="33">
        <f>H11/$H$18</f>
        <v>3.0380108315728875E-4</v>
      </c>
      <c r="K11" s="14">
        <f t="shared" si="12"/>
        <v>88.616392394039977</v>
      </c>
      <c r="L11" s="14">
        <f t="shared" si="13"/>
        <v>103.75945274486398</v>
      </c>
      <c r="M11" s="15">
        <f>K11/$K$18</f>
        <v>2.5953924494994448E-4</v>
      </c>
      <c r="N11" s="15">
        <f>L11/$L$18</f>
        <v>3.0527129464615142E-4</v>
      </c>
      <c r="O11" s="14">
        <f t="shared" si="14"/>
        <v>89.945638279950572</v>
      </c>
      <c r="P11" s="14">
        <f t="shared" si="15"/>
        <v>105.31584453603693</v>
      </c>
      <c r="Q11" s="15">
        <f>O11/$O$18</f>
        <v>2.6077836680543604E-4</v>
      </c>
      <c r="R11" s="15">
        <f>P11/$P$18</f>
        <v>3.0674856205816371E-4</v>
      </c>
      <c r="S11" s="14">
        <f t="shared" si="16"/>
        <v>91.294822854149828</v>
      </c>
      <c r="T11" s="14">
        <f t="shared" si="17"/>
        <v>106.89558220407748</v>
      </c>
      <c r="U11" s="15">
        <f>S11/$S$18</f>
        <v>2.6202333077200187E-4</v>
      </c>
      <c r="V11" s="15">
        <f>T11/$T$18</f>
        <v>3.0823291884217999E-4</v>
      </c>
      <c r="W11" s="14">
        <f t="shared" si="18"/>
        <v>92.664245196962071</v>
      </c>
      <c r="X11" s="14">
        <f t="shared" si="19"/>
        <v>108.49901593713864</v>
      </c>
      <c r="Y11" s="15">
        <f>W11/$W$18</f>
        <v>2.632741638884057E-4</v>
      </c>
      <c r="Z11" s="15">
        <f>X11/$X$18</f>
        <v>3.0972439860263228E-4</v>
      </c>
      <c r="AA11" s="41"/>
      <c r="AB11" s="16"/>
      <c r="AC11" s="16"/>
      <c r="AD11" s="16"/>
      <c r="AE11" s="16"/>
      <c r="AF11" s="16"/>
    </row>
    <row r="12" spans="1:32" s="12" customFormat="1" ht="22.8" customHeight="1">
      <c r="A12" s="13">
        <v>9</v>
      </c>
      <c r="B12" s="21" t="s">
        <v>29</v>
      </c>
      <c r="C12" s="40"/>
      <c r="D12" s="13"/>
      <c r="E12" s="14">
        <v>4.7067479999999993</v>
      </c>
      <c r="F12" s="14">
        <v>6.806519999999999</v>
      </c>
      <c r="G12" s="14">
        <f t="shared" si="10"/>
        <v>4.7773492199999987</v>
      </c>
      <c r="H12" s="14">
        <f t="shared" si="11"/>
        <v>6.9086177999999983</v>
      </c>
      <c r="I12" s="33">
        <f>G12/$G$18</f>
        <v>1.4134269112686287E-5</v>
      </c>
      <c r="J12" s="33">
        <f>H12/$H$18</f>
        <v>2.0531413745593122E-5</v>
      </c>
      <c r="K12" s="14">
        <f t="shared" si="12"/>
        <v>4.8490094582999985</v>
      </c>
      <c r="L12" s="14">
        <f t="shared" si="13"/>
        <v>7.0122470669999979</v>
      </c>
      <c r="M12" s="15">
        <f>K12/$K$18</f>
        <v>1.420175454634016E-5</v>
      </c>
      <c r="N12" s="15">
        <f>L12/$L$18</f>
        <v>2.0630773234564187E-5</v>
      </c>
      <c r="O12" s="14">
        <f t="shared" si="14"/>
        <v>4.921744600174498</v>
      </c>
      <c r="P12" s="14">
        <f t="shared" si="15"/>
        <v>7.1174307730049975</v>
      </c>
      <c r="Q12" s="15">
        <f>O12/$O$18</f>
        <v>1.4269558182156741E-5</v>
      </c>
      <c r="R12" s="15">
        <f>P12/$P$18</f>
        <v>2.0730609575283232E-5</v>
      </c>
      <c r="S12" s="14">
        <f t="shared" si="16"/>
        <v>4.9955707691771147</v>
      </c>
      <c r="T12" s="14">
        <f t="shared" si="17"/>
        <v>7.2241922346000713</v>
      </c>
      <c r="U12" s="15">
        <f>S12/$S$18</f>
        <v>1.4337681493047993E-5</v>
      </c>
      <c r="V12" s="15">
        <f>T12/$T$18</f>
        <v>2.083092502828291E-5</v>
      </c>
      <c r="W12" s="14">
        <f t="shared" si="18"/>
        <v>5.0705043307147708</v>
      </c>
      <c r="X12" s="14">
        <f t="shared" si="19"/>
        <v>7.332555118119072</v>
      </c>
      <c r="Y12" s="15">
        <f>W12/$W$18</f>
        <v>1.4406125958550799E-5</v>
      </c>
      <c r="Z12" s="15">
        <f>X12/$X$18</f>
        <v>2.0931721864610086E-5</v>
      </c>
      <c r="AA12" s="41"/>
      <c r="AB12" s="16"/>
      <c r="AC12" s="16"/>
      <c r="AD12" s="16"/>
      <c r="AE12" s="16"/>
      <c r="AF12" s="16"/>
    </row>
    <row r="13" spans="1:32" s="12" customFormat="1" ht="22.8" customHeight="1">
      <c r="A13" s="13">
        <v>10</v>
      </c>
      <c r="B13" s="20" t="s">
        <v>36</v>
      </c>
      <c r="C13" s="13" t="s">
        <v>17</v>
      </c>
      <c r="D13" s="13"/>
      <c r="E13" s="14">
        <v>16069.950892800001</v>
      </c>
      <c r="F13" s="14">
        <v>11295.5392512</v>
      </c>
      <c r="G13" s="14">
        <f>E13*1.012</f>
        <v>16262.790303513602</v>
      </c>
      <c r="H13" s="14">
        <f>F13*1.012</f>
        <v>11431.0857222144</v>
      </c>
      <c r="I13" s="33">
        <f>G13/$G$18</f>
        <v>4.811510402269617E-2</v>
      </c>
      <c r="J13" s="33">
        <f>H13/$H$18</f>
        <v>3.3971534874041823E-2</v>
      </c>
      <c r="K13" s="14">
        <f>G13*1.012</f>
        <v>16457.943787155767</v>
      </c>
      <c r="L13" s="14">
        <f>H13*1.012</f>
        <v>11568.258750880974</v>
      </c>
      <c r="M13" s="15">
        <f>K13/$K$18</f>
        <v>4.820194310047677E-2</v>
      </c>
      <c r="N13" s="15">
        <f>L13/$L$18</f>
        <v>3.4035041938460013E-2</v>
      </c>
      <c r="O13" s="14">
        <f>K13*1.012</f>
        <v>16655.439112601638</v>
      </c>
      <c r="P13" s="14">
        <f>L13*1.012</f>
        <v>11707.077855891546</v>
      </c>
      <c r="Q13" s="15">
        <f>O13/$O$18</f>
        <v>4.8288925325018245E-2</v>
      </c>
      <c r="R13" s="15">
        <f>P13/$P$18</f>
        <v>3.4098661165546565E-2</v>
      </c>
      <c r="S13" s="14">
        <f>O13*1.012</f>
        <v>16855.304381952858</v>
      </c>
      <c r="T13" s="14">
        <f>P13*1.012</f>
        <v>11847.562790162245</v>
      </c>
      <c r="U13" s="15">
        <f>S13/$S$18</f>
        <v>4.8376050878491339E-2</v>
      </c>
      <c r="V13" s="15">
        <f>T13/$T$18</f>
        <v>3.4162392726445286E-2</v>
      </c>
      <c r="W13" s="14">
        <f>S13*1.012</f>
        <v>17057.568034536293</v>
      </c>
      <c r="X13" s="14">
        <f>T13*1.012</f>
        <v>11989.733543644192</v>
      </c>
      <c r="Y13" s="15">
        <f>W13/$W$18</f>
        <v>4.8463319943055735E-2</v>
      </c>
      <c r="Z13" s="15">
        <f>X13/$X$18</f>
        <v>3.4226236792437942E-2</v>
      </c>
      <c r="AA13" s="18">
        <v>2</v>
      </c>
      <c r="AB13" s="16"/>
      <c r="AC13" s="16"/>
      <c r="AD13" s="16"/>
      <c r="AE13" s="16"/>
      <c r="AF13" s="16"/>
    </row>
    <row r="14" spans="1:32" s="12" customFormat="1" ht="23.4" customHeight="1">
      <c r="A14" s="13">
        <v>11</v>
      </c>
      <c r="B14" s="20" t="s">
        <v>35</v>
      </c>
      <c r="C14" s="13" t="s">
        <v>18</v>
      </c>
      <c r="D14" s="13"/>
      <c r="E14" s="14">
        <v>23159.281536000002</v>
      </c>
      <c r="F14" s="14">
        <v>12134.1193344</v>
      </c>
      <c r="G14" s="14">
        <f>E14*1.011</f>
        <v>23414.033632896</v>
      </c>
      <c r="H14" s="14">
        <f>F14*1.011</f>
        <v>12267.594647078398</v>
      </c>
      <c r="I14" s="33">
        <f>G14/$G$18</f>
        <v>6.9272778091118883E-2</v>
      </c>
      <c r="J14" s="33">
        <f>H14/$H$18</f>
        <v>3.6457518515844098E-2</v>
      </c>
      <c r="K14" s="14">
        <f>G14*1.011</f>
        <v>23671.588002857854</v>
      </c>
      <c r="L14" s="14">
        <f>H14*1.011</f>
        <v>12402.53818819626</v>
      </c>
      <c r="M14" s="15">
        <f>K14/$K$18</f>
        <v>6.9329228047440752E-2</v>
      </c>
      <c r="N14" s="15">
        <f>L14/$L$18</f>
        <v>3.6489580365451732E-2</v>
      </c>
      <c r="O14" s="14">
        <f>K14*1.011</f>
        <v>23931.975470889287</v>
      </c>
      <c r="P14" s="14">
        <f>L14*1.011</f>
        <v>12538.966108266419</v>
      </c>
      <c r="Q14" s="15">
        <f>O14/$O$18</f>
        <v>6.9385704488545585E-2</v>
      </c>
      <c r="R14" s="15">
        <f>P14/$P$18</f>
        <v>3.6521663386468353E-2</v>
      </c>
      <c r="S14" s="14">
        <f>O14*1.011</f>
        <v>24195.227201069065</v>
      </c>
      <c r="T14" s="14">
        <f>P14*1.011</f>
        <v>12676.894735457348</v>
      </c>
      <c r="U14" s="15">
        <f>S14/$S$18</f>
        <v>6.9442207365226119E-2</v>
      </c>
      <c r="V14" s="15">
        <f>T14/$T$18</f>
        <v>3.6553767570162841E-2</v>
      </c>
      <c r="W14" s="14">
        <f>S14*1.011</f>
        <v>24461.374700280823</v>
      </c>
      <c r="X14" s="14">
        <f>T14*1.011</f>
        <v>12816.340577547378</v>
      </c>
      <c r="Y14" s="15">
        <f>W14/$W$18</f>
        <v>6.9498736628014604E-2</v>
      </c>
      <c r="Z14" s="15">
        <f>X14/$X$18</f>
        <v>3.6585892907703553E-2</v>
      </c>
      <c r="AA14" s="18">
        <v>1</v>
      </c>
      <c r="AB14" s="16"/>
      <c r="AC14" s="16"/>
      <c r="AD14" s="16"/>
      <c r="AE14" s="16"/>
      <c r="AF14" s="16"/>
    </row>
    <row r="15" spans="1:32" s="12" customFormat="1" ht="27" customHeight="1">
      <c r="A15" s="13">
        <v>12</v>
      </c>
      <c r="B15" s="20" t="s">
        <v>33</v>
      </c>
      <c r="C15" s="42" t="s">
        <v>19</v>
      </c>
      <c r="D15" s="13" t="s">
        <v>12</v>
      </c>
      <c r="E15" s="14">
        <v>20031.131088000002</v>
      </c>
      <c r="F15" s="14">
        <v>28275.213866400001</v>
      </c>
      <c r="G15" s="14">
        <f t="shared" si="0"/>
        <v>20231.442398880001</v>
      </c>
      <c r="H15" s="14">
        <f t="shared" si="1"/>
        <v>28557.966005064001</v>
      </c>
      <c r="I15" s="33">
        <f>G15/$G$18</f>
        <v>5.9856761194355686E-2</v>
      </c>
      <c r="J15" s="33">
        <f>H15/$H$18</f>
        <v>8.4870148089904798E-2</v>
      </c>
      <c r="K15" s="14">
        <f t="shared" ref="K15:L17" si="20">G15*1.01</f>
        <v>20433.7568228688</v>
      </c>
      <c r="L15" s="14">
        <f t="shared" si="20"/>
        <v>28843.545665114641</v>
      </c>
      <c r="M15" s="15">
        <f>K15/$K$18</f>
        <v>5.9846284350149527E-2</v>
      </c>
      <c r="N15" s="15">
        <f>L15/$L$18</f>
        <v>8.4860764917736919E-2</v>
      </c>
      <c r="O15" s="14">
        <f t="shared" ref="O15:P17" si="21">K15*1.01</f>
        <v>20638.094391097489</v>
      </c>
      <c r="P15" s="14">
        <f t="shared" si="21"/>
        <v>29131.981121765788</v>
      </c>
      <c r="Q15" s="15">
        <f>O15/$O$18</f>
        <v>5.9835792509868778E-2</v>
      </c>
      <c r="R15" s="15">
        <f>P15/$P$18</f>
        <v>8.4851366462236774E-2</v>
      </c>
      <c r="S15" s="14">
        <f t="shared" ref="S15:T17" si="22">O15*1.01</f>
        <v>20844.475335008465</v>
      </c>
      <c r="T15" s="14">
        <f t="shared" si="22"/>
        <v>29423.300932983446</v>
      </c>
      <c r="U15" s="15">
        <f>S15/$S$18</f>
        <v>5.982528564844565E-2</v>
      </c>
      <c r="V15" s="15">
        <f>T15/$T$18</f>
        <v>8.4841952693900796E-2</v>
      </c>
      <c r="W15" s="14">
        <f t="shared" ref="W15:X17" si="23">S15*1.01</f>
        <v>21052.920088358551</v>
      </c>
      <c r="X15" s="14">
        <f t="shared" si="23"/>
        <v>29717.533942313279</v>
      </c>
      <c r="Y15" s="15">
        <f>W15/$W$18</f>
        <v>5.9814763740758677E-2</v>
      </c>
      <c r="Z15" s="15">
        <f>X15/$X$18</f>
        <v>8.4832523583153796E-2</v>
      </c>
      <c r="AA15" s="18">
        <v>1</v>
      </c>
      <c r="AB15" s="16"/>
      <c r="AC15" s="16"/>
      <c r="AD15" s="16"/>
      <c r="AE15" s="16"/>
      <c r="AF15" s="16"/>
    </row>
    <row r="16" spans="1:32" s="12" customFormat="1" ht="28.2" customHeight="1">
      <c r="A16" s="13">
        <v>13</v>
      </c>
      <c r="B16" s="20" t="s">
        <v>34</v>
      </c>
      <c r="C16" s="42"/>
      <c r="D16" s="13"/>
      <c r="E16" s="14">
        <v>32724.27648</v>
      </c>
      <c r="F16" s="14">
        <v>12614.652288000001</v>
      </c>
      <c r="G16" s="14">
        <f t="shared" si="0"/>
        <v>33051.519244800002</v>
      </c>
      <c r="H16" s="14">
        <f t="shared" si="1"/>
        <v>12740.798810880002</v>
      </c>
      <c r="I16" s="33">
        <f>G16/$G$18</f>
        <v>9.7786250507584438E-2</v>
      </c>
      <c r="J16" s="33">
        <f>H16/$H$18</f>
        <v>3.7863812908500778E-2</v>
      </c>
      <c r="K16" s="14">
        <f t="shared" si="20"/>
        <v>33382.034437248003</v>
      </c>
      <c r="L16" s="14">
        <f t="shared" si="20"/>
        <v>12868.206798988802</v>
      </c>
      <c r="M16" s="15">
        <f>K16/$K$18</f>
        <v>9.7769134791805143E-2</v>
      </c>
      <c r="N16" s="15">
        <f>L16/$L$18</f>
        <v>3.7859626717202083E-2</v>
      </c>
      <c r="O16" s="14">
        <f t="shared" si="21"/>
        <v>33715.854781620481</v>
      </c>
      <c r="P16" s="14">
        <f t="shared" si="21"/>
        <v>12996.88886697869</v>
      </c>
      <c r="Q16" s="15">
        <f>O16/$O$18</f>
        <v>9.7751994577374754E-2</v>
      </c>
      <c r="R16" s="15">
        <f>P16/$P$18</f>
        <v>3.7855433707425439E-2</v>
      </c>
      <c r="S16" s="14">
        <f t="shared" si="22"/>
        <v>34053.01332943669</v>
      </c>
      <c r="T16" s="14">
        <f t="shared" si="22"/>
        <v>13126.857755648478</v>
      </c>
      <c r="U16" s="15">
        <f>S16/$S$18</f>
        <v>9.7734829823340807E-2</v>
      </c>
      <c r="V16" s="15">
        <f>T16/$T$18</f>
        <v>3.7851233866008173E-2</v>
      </c>
      <c r="W16" s="14">
        <f t="shared" si="23"/>
        <v>34393.543462731053</v>
      </c>
      <c r="X16" s="14">
        <f t="shared" si="23"/>
        <v>13258.126333204962</v>
      </c>
      <c r="Y16" s="15">
        <f>W16/$W$18</f>
        <v>9.7717640488663035E-2</v>
      </c>
      <c r="Z16" s="15">
        <f>X16/$X$18</f>
        <v>3.7847027179755667E-2</v>
      </c>
      <c r="AA16" s="18"/>
      <c r="AB16" s="16"/>
      <c r="AC16" s="16"/>
      <c r="AD16" s="16"/>
      <c r="AE16" s="16"/>
      <c r="AF16" s="16"/>
    </row>
    <row r="17" spans="1:32" s="31" customFormat="1" ht="18.600000000000001" customHeight="1">
      <c r="A17" s="27">
        <v>14</v>
      </c>
      <c r="B17" s="32" t="s">
        <v>39</v>
      </c>
      <c r="C17" s="13" t="s">
        <v>40</v>
      </c>
      <c r="D17" s="27"/>
      <c r="E17" s="44">
        <v>21.94</v>
      </c>
      <c r="F17" s="28">
        <v>6.57</v>
      </c>
      <c r="G17" s="28">
        <f>E17*1.015</f>
        <v>22.269099999999998</v>
      </c>
      <c r="H17" s="28">
        <f>F17*1.0015</f>
        <v>6.5798550000000002</v>
      </c>
      <c r="I17" s="33">
        <f>G17/$G$18</f>
        <v>6.588537655560424E-5</v>
      </c>
      <c r="J17" s="33">
        <f>H17/$H$18</f>
        <v>1.9554378213107937E-5</v>
      </c>
      <c r="K17" s="28">
        <f t="shared" si="20"/>
        <v>22.491790999999999</v>
      </c>
      <c r="L17" s="28">
        <f t="shared" si="20"/>
        <v>6.6456535500000005</v>
      </c>
      <c r="M17" s="15">
        <f>K17/$K$18</f>
        <v>6.5873844511239271E-5</v>
      </c>
      <c r="N17" s="15">
        <f>L17/$L$18</f>
        <v>1.9552216297504642E-5</v>
      </c>
      <c r="O17" s="28">
        <f t="shared" si="21"/>
        <v>22.716708909999998</v>
      </c>
      <c r="P17" s="28">
        <f t="shared" si="21"/>
        <v>6.7121100855000009</v>
      </c>
      <c r="Q17" s="15">
        <f>O17/$O$18</f>
        <v>6.5862295960434559E-5</v>
      </c>
      <c r="R17" s="15">
        <f>P17/$P$18</f>
        <v>1.9550050860568274E-5</v>
      </c>
      <c r="S17" s="28">
        <f t="shared" si="22"/>
        <v>22.943875999099998</v>
      </c>
      <c r="T17" s="28">
        <f t="shared" si="22"/>
        <v>6.779231186355001</v>
      </c>
      <c r="U17" s="15">
        <f>S17/$S$18</f>
        <v>6.5850730875597553E-5</v>
      </c>
      <c r="V17" s="15">
        <f>T17/$T$18</f>
        <v>1.9547881895501109E-5</v>
      </c>
      <c r="W17" s="28">
        <f t="shared" si="23"/>
        <v>23.173314759090999</v>
      </c>
      <c r="X17" s="28">
        <f t="shared" si="23"/>
        <v>6.8470234982185509</v>
      </c>
      <c r="Y17" s="15">
        <f>W17/$W$18</f>
        <v>6.5839149229076651E-5</v>
      </c>
      <c r="Z17" s="15">
        <f>X17/$X$18</f>
        <v>1.9545709395488915E-5</v>
      </c>
      <c r="AA17" s="29">
        <v>1</v>
      </c>
      <c r="AB17" s="30"/>
      <c r="AC17" s="30"/>
      <c r="AD17" s="30"/>
      <c r="AE17" s="30"/>
      <c r="AF17" s="30"/>
    </row>
    <row r="18" spans="1:32" s="10" customFormat="1" ht="34.950000000000003" customHeight="1">
      <c r="A18" s="38" t="s">
        <v>14</v>
      </c>
      <c r="B18" s="38"/>
      <c r="C18" s="23" t="s">
        <v>13</v>
      </c>
      <c r="D18" s="6">
        <v>2</v>
      </c>
      <c r="E18" s="7">
        <f>SUM(E4:E17)</f>
        <v>334619.13271288003</v>
      </c>
      <c r="F18" s="7">
        <f>SUM(F4:F17)</f>
        <v>333194.59271623997</v>
      </c>
      <c r="G18" s="8">
        <f>SUM(G4:G17)</f>
        <v>337997.61288767768</v>
      </c>
      <c r="H18" s="8">
        <f>SUM(H4:H17)</f>
        <v>336490.11634587846</v>
      </c>
      <c r="I18" s="9">
        <f>SUM(I4:I17)</f>
        <v>0.99999999999999978</v>
      </c>
      <c r="J18" s="9">
        <f>SUM(J4:J17)</f>
        <v>0.99999999999999989</v>
      </c>
      <c r="K18" s="8">
        <f>SUM(K4:K17)</f>
        <v>341437.35145384585</v>
      </c>
      <c r="L18" s="8">
        <f>SUM(L4:L17)</f>
        <v>339892.59574875684</v>
      </c>
      <c r="M18" s="9">
        <f>SUM(M4:M17)</f>
        <v>1</v>
      </c>
      <c r="N18" s="9">
        <f>SUM(N4:N17)</f>
        <v>1</v>
      </c>
      <c r="O18" s="8">
        <f>SUM(O4:O17)</f>
        <v>344912.19260935881</v>
      </c>
      <c r="P18" s="8">
        <f>SUM(P4:P17)</f>
        <v>343329.54596236255</v>
      </c>
      <c r="Q18" s="9">
        <f>SUM(Q4:Q17)</f>
        <v>0.99999999999999978</v>
      </c>
      <c r="R18" s="9">
        <f>SUM(R4:R17)</f>
        <v>1</v>
      </c>
      <c r="S18" s="8">
        <f>SUM(S4:S17)</f>
        <v>348422.49575702671</v>
      </c>
      <c r="T18" s="8">
        <f>SUM(T4:T17)</f>
        <v>346801.31702224078</v>
      </c>
      <c r="U18" s="9">
        <f>SUM(U4:U17)</f>
        <v>0.99999999999999989</v>
      </c>
      <c r="V18" s="9">
        <f>SUM(V4:V17)</f>
        <v>0.99999999999999989</v>
      </c>
      <c r="W18" s="8">
        <f>SUM(W4:W17)</f>
        <v>351968.62399395846</v>
      </c>
      <c r="X18" s="8">
        <f>SUM(X4:X17)</f>
        <v>350308.26252839004</v>
      </c>
      <c r="Y18" s="9">
        <f>SUM(Y4:Y17)</f>
        <v>1</v>
      </c>
      <c r="Z18" s="9">
        <f>SUM(Z4:Z17)</f>
        <v>0.99999999999999989</v>
      </c>
      <c r="AA18" s="6">
        <v>13</v>
      </c>
      <c r="AB18" s="6"/>
      <c r="AC18" s="6"/>
      <c r="AD18" s="6"/>
      <c r="AE18" s="6"/>
      <c r="AF18" s="6"/>
    </row>
    <row r="20" spans="1:32" ht="73.95" customHeight="1">
      <c r="A20" s="36" t="s">
        <v>41</v>
      </c>
      <c r="B20" s="36"/>
      <c r="C20" s="36"/>
      <c r="E20" s="24" t="s">
        <v>32</v>
      </c>
      <c r="F20" s="25">
        <v>1.01E-2</v>
      </c>
    </row>
    <row r="21" spans="1:32" ht="73.95" customHeight="1">
      <c r="A21" s="36"/>
      <c r="B21" s="36"/>
      <c r="C21" s="36"/>
      <c r="E21" s="24" t="s">
        <v>30</v>
      </c>
      <c r="F21" s="26">
        <v>1.0120000000000001E-2</v>
      </c>
    </row>
    <row r="22" spans="1:32" ht="73.95" customHeight="1">
      <c r="A22" s="36"/>
      <c r="B22" s="36"/>
      <c r="C22" s="36"/>
      <c r="E22" s="24" t="s">
        <v>31</v>
      </c>
      <c r="F22" s="26">
        <v>1.0109999999999999E-2</v>
      </c>
    </row>
    <row r="23" spans="1:32" ht="68.400000000000006" customHeight="1">
      <c r="A23" s="36"/>
      <c r="B23" s="36"/>
      <c r="C23" s="36"/>
      <c r="E23" s="24" t="s">
        <v>22</v>
      </c>
      <c r="F23" s="26">
        <v>1.0149999999999999E-2</v>
      </c>
    </row>
    <row r="24" spans="1:32" ht="75" customHeight="1">
      <c r="A24" s="36"/>
      <c r="B24" s="36"/>
      <c r="C24" s="36"/>
      <c r="E24" s="24" t="s">
        <v>47</v>
      </c>
      <c r="F24" s="35">
        <v>0.01</v>
      </c>
    </row>
    <row r="25" spans="1:32" ht="34.950000000000003" customHeight="1">
      <c r="A25" s="36"/>
      <c r="B25" s="36"/>
      <c r="C25" s="36"/>
    </row>
  </sheetData>
  <mergeCells count="17">
    <mergeCell ref="W2:Z2"/>
    <mergeCell ref="A20:C25"/>
    <mergeCell ref="AB2:AF2"/>
    <mergeCell ref="A18:B18"/>
    <mergeCell ref="E2:F2"/>
    <mergeCell ref="G2:J2"/>
    <mergeCell ref="A2:A3"/>
    <mergeCell ref="B2:B3"/>
    <mergeCell ref="C2:C3"/>
    <mergeCell ref="D2:D3"/>
    <mergeCell ref="C6:C12"/>
    <mergeCell ref="C4:C5"/>
    <mergeCell ref="AA6:AA12"/>
    <mergeCell ref="C15:C16"/>
    <mergeCell ref="K2:N2"/>
    <mergeCell ref="O2:R2"/>
    <mergeCell ref="S2:V2"/>
  </mergeCells>
  <pageMargins left="0.7" right="0.7" top="0.75" bottom="0.75" header="0.3" footer="0.3"/>
  <pageSetup scale="15" orientation="landscape" r:id="rId1"/>
  <ignoredErrors>
    <ignoredError sqref="G6:H6 K6:L6 O6:P6 S5:T5 W5:X5 G5:H5 K5:L5 O5:P5 S6:T6 W6:X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2" sqref="K22"/>
    </sheetView>
  </sheetViews>
  <sheetFormatPr baseColWidth="10" defaultRowHeight="15.6"/>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CARGAS-R_PAEZ-2024-2028</vt:lpstr>
      <vt:lpstr>Hoja1</vt:lpstr>
      <vt:lpstr>'CARGAS-R_PAEZ-2024-2028'!Área_de_impresión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2023-11-06T21:45:53Z</dcterms:modified>
</cp:coreProperties>
</file>