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TAS_CAM_2019-2023\TASA RETRIBUTIVA\Acuerdo No. 4\Proyecciones Carga DBO_SST_Meta Propuesta\"/>
    </mc:Choice>
  </mc:AlternateContent>
  <bookViews>
    <workbookView xWindow="0" yWindow="0" windowWidth="20496" windowHeight="7056" tabRatio="723"/>
  </bookViews>
  <sheets>
    <sheet name="CARGAS-RIO-GUARAPAS 2024-2028" sheetId="2" r:id="rId1"/>
  </sheets>
  <definedNames>
    <definedName name="_xlnm.Print_Area" localSheetId="0">'CARGAS-RIO-GUARAPAS 2024-2028'!$A$1:$AF$18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2" l="1"/>
  <c r="S8" i="2" s="1"/>
  <c r="W8" i="2" s="1"/>
  <c r="O15" i="2"/>
  <c r="S15" i="2" s="1"/>
  <c r="H16" i="2"/>
  <c r="L16" i="2" s="1"/>
  <c r="G16" i="2"/>
  <c r="K16" i="2"/>
  <c r="O16" i="2" s="1"/>
  <c r="L8" i="2"/>
  <c r="P8" i="2" s="1"/>
  <c r="T8" i="2" s="1"/>
  <c r="L9" i="2"/>
  <c r="P9" i="2" s="1"/>
  <c r="T9" i="2" s="1"/>
  <c r="X9" i="2" s="1"/>
  <c r="L10" i="2"/>
  <c r="P10" i="2" s="1"/>
  <c r="T10" i="2" s="1"/>
  <c r="X10" i="2" s="1"/>
  <c r="L15" i="2"/>
  <c r="P15" i="2" s="1"/>
  <c r="T15" i="2" s="1"/>
  <c r="K8" i="2"/>
  <c r="K9" i="2"/>
  <c r="O9" i="2" s="1"/>
  <c r="S9" i="2" s="1"/>
  <c r="W9" i="2" s="1"/>
  <c r="K10" i="2"/>
  <c r="O10" i="2" s="1"/>
  <c r="S10" i="2" s="1"/>
  <c r="W10" i="2" s="1"/>
  <c r="K15" i="2"/>
  <c r="L7" i="2"/>
  <c r="P7" i="2" s="1"/>
  <c r="T7" i="2" s="1"/>
  <c r="X7" i="2" s="1"/>
  <c r="K7" i="2"/>
  <c r="O7" i="2" s="1"/>
  <c r="H8" i="2"/>
  <c r="H9" i="2"/>
  <c r="H10" i="2"/>
  <c r="H11" i="2"/>
  <c r="L11" i="2" s="1"/>
  <c r="P11" i="2" s="1"/>
  <c r="T11" i="2" s="1"/>
  <c r="X11" i="2" s="1"/>
  <c r="H12" i="2"/>
  <c r="L12" i="2" s="1"/>
  <c r="P12" i="2" s="1"/>
  <c r="H13" i="2"/>
  <c r="L13" i="2" s="1"/>
  <c r="P13" i="2" s="1"/>
  <c r="H14" i="2"/>
  <c r="L14" i="2" s="1"/>
  <c r="P14" i="2" s="1"/>
  <c r="T14" i="2" s="1"/>
  <c r="H15" i="2"/>
  <c r="G8" i="2"/>
  <c r="G9" i="2"/>
  <c r="G10" i="2"/>
  <c r="G11" i="2"/>
  <c r="K11" i="2" s="1"/>
  <c r="O11" i="2" s="1"/>
  <c r="S11" i="2" s="1"/>
  <c r="W11" i="2" s="1"/>
  <c r="G12" i="2"/>
  <c r="K12" i="2" s="1"/>
  <c r="O12" i="2" s="1"/>
  <c r="S12" i="2" s="1"/>
  <c r="W12" i="2" s="1"/>
  <c r="G13" i="2"/>
  <c r="K13" i="2" s="1"/>
  <c r="O13" i="2" s="1"/>
  <c r="G14" i="2"/>
  <c r="K14" i="2" s="1"/>
  <c r="O14" i="2" s="1"/>
  <c r="G15" i="2"/>
  <c r="H7" i="2"/>
  <c r="G7" i="2"/>
  <c r="H6" i="2"/>
  <c r="L6" i="2" s="1"/>
  <c r="P6" i="2" s="1"/>
  <c r="T6" i="2" s="1"/>
  <c r="X6" i="2" s="1"/>
  <c r="G6" i="2"/>
  <c r="K6" i="2" s="1"/>
  <c r="O6" i="2" s="1"/>
  <c r="S6" i="2" s="1"/>
  <c r="S7" i="2" l="1"/>
  <c r="W7" i="2" s="1"/>
  <c r="W6" i="2"/>
  <c r="W21" i="2" s="1"/>
  <c r="S14" i="2"/>
  <c r="W14" i="2" s="1"/>
  <c r="S13" i="2"/>
  <c r="W13" i="2" s="1"/>
  <c r="T12" i="2"/>
  <c r="X12" i="2" s="1"/>
  <c r="T13" i="2"/>
  <c r="X13" i="2" s="1"/>
  <c r="W15" i="2"/>
  <c r="X8" i="2"/>
  <c r="X15" i="2"/>
  <c r="X14" i="2"/>
  <c r="P16" i="2"/>
  <c r="S16" i="2"/>
  <c r="V20" i="2" l="1"/>
  <c r="W20" i="2" s="1"/>
  <c r="T16" i="2"/>
  <c r="W16" i="2"/>
  <c r="W18" i="2" s="1"/>
  <c r="AC18" i="2"/>
  <c r="AD18" i="2"/>
  <c r="AE18" i="2"/>
  <c r="AF18" i="2"/>
  <c r="AB18" i="2"/>
  <c r="AA18" i="2"/>
  <c r="S18" i="2"/>
  <c r="P18" i="2"/>
  <c r="O18" i="2"/>
  <c r="L18" i="2"/>
  <c r="K18" i="2"/>
  <c r="G18" i="2"/>
  <c r="H18" i="2"/>
  <c r="F18" i="2"/>
  <c r="E18" i="2"/>
  <c r="R8" i="2" l="1"/>
  <c r="R9" i="2"/>
  <c r="R17" i="2"/>
  <c r="R15" i="2"/>
  <c r="R10" i="2"/>
  <c r="R6" i="2"/>
  <c r="R7" i="2"/>
  <c r="R11" i="2"/>
  <c r="R12" i="2"/>
  <c r="R13" i="2"/>
  <c r="R14" i="2"/>
  <c r="N14" i="2"/>
  <c r="N13" i="2"/>
  <c r="N7" i="2"/>
  <c r="N15" i="2"/>
  <c r="N17" i="2"/>
  <c r="N8" i="2"/>
  <c r="N12" i="2"/>
  <c r="N9" i="2"/>
  <c r="N10" i="2"/>
  <c r="N6" i="2"/>
  <c r="N11" i="2"/>
  <c r="N16" i="2"/>
  <c r="T18" i="2"/>
  <c r="X16" i="2"/>
  <c r="R16" i="2"/>
  <c r="U7" i="2"/>
  <c r="U11" i="2"/>
  <c r="U15" i="2"/>
  <c r="U8" i="2"/>
  <c r="U12" i="2"/>
  <c r="U9" i="2"/>
  <c r="U13" i="2"/>
  <c r="U17" i="2"/>
  <c r="U14" i="2"/>
  <c r="U6" i="2"/>
  <c r="U10" i="2"/>
  <c r="Q9" i="2"/>
  <c r="Q6" i="2"/>
  <c r="Q13" i="2"/>
  <c r="Q10" i="2"/>
  <c r="Q11" i="2"/>
  <c r="Q8" i="2"/>
  <c r="Q12" i="2"/>
  <c r="Q17" i="2"/>
  <c r="Q14" i="2"/>
  <c r="Q15" i="2"/>
  <c r="Q7" i="2"/>
  <c r="Q16" i="2"/>
  <c r="Y6" i="2"/>
  <c r="Y14" i="2"/>
  <c r="Y7" i="2"/>
  <c r="Y11" i="2"/>
  <c r="Y15" i="2"/>
  <c r="Y10" i="2"/>
  <c r="Y8" i="2"/>
  <c r="Y12" i="2"/>
  <c r="Y9" i="2"/>
  <c r="Y13" i="2"/>
  <c r="Y17" i="2"/>
  <c r="M6" i="2"/>
  <c r="M7" i="2"/>
  <c r="M11" i="2"/>
  <c r="M15" i="2"/>
  <c r="M8" i="2"/>
  <c r="M12" i="2"/>
  <c r="M16" i="2"/>
  <c r="M9" i="2"/>
  <c r="M13" i="2"/>
  <c r="M17" i="2"/>
  <c r="M10" i="2"/>
  <c r="M14" i="2"/>
  <c r="U16" i="2"/>
  <c r="Y16" i="2"/>
  <c r="J13" i="2"/>
  <c r="J15" i="2"/>
  <c r="J10" i="2"/>
  <c r="J12" i="2"/>
  <c r="J14" i="2"/>
  <c r="J7" i="2"/>
  <c r="J8" i="2"/>
  <c r="J16" i="2"/>
  <c r="J9" i="2"/>
  <c r="J17" i="2"/>
  <c r="J11" i="2"/>
  <c r="I11" i="2"/>
  <c r="I7" i="2"/>
  <c r="I9" i="2"/>
  <c r="I12" i="2"/>
  <c r="I13" i="2"/>
  <c r="I15" i="2"/>
  <c r="I16" i="2"/>
  <c r="I17" i="2"/>
  <c r="I14" i="2"/>
  <c r="I8" i="2"/>
  <c r="I10" i="2"/>
  <c r="J6" i="2"/>
  <c r="I6" i="2"/>
  <c r="Y18" i="2" l="1"/>
  <c r="R18" i="2"/>
  <c r="N18" i="2"/>
  <c r="V11" i="2"/>
  <c r="V8" i="2"/>
  <c r="V17" i="2"/>
  <c r="V6" i="2"/>
  <c r="V12" i="2"/>
  <c r="V13" i="2"/>
  <c r="V14" i="2"/>
  <c r="V10" i="2"/>
  <c r="V7" i="2"/>
  <c r="V15" i="2"/>
  <c r="V9" i="2"/>
  <c r="V16" i="2"/>
  <c r="X18" i="2"/>
  <c r="Q18" i="2"/>
  <c r="M18" i="2"/>
  <c r="U18" i="2"/>
  <c r="J18" i="2"/>
  <c r="I18" i="2"/>
  <c r="V18" i="2" l="1"/>
  <c r="Z13" i="2"/>
  <c r="Z14" i="2"/>
  <c r="Z7" i="2"/>
  <c r="Z15" i="2"/>
  <c r="Z8" i="2"/>
  <c r="Z9" i="2"/>
  <c r="Z17" i="2"/>
  <c r="Z6" i="2"/>
  <c r="Z11" i="2"/>
  <c r="Z12" i="2"/>
  <c r="Z10" i="2"/>
  <c r="Z16" i="2"/>
  <c r="Z18" i="2" l="1"/>
</calcChain>
</file>

<file path=xl/sharedStrings.xml><?xml version="1.0" encoding="utf-8"?>
<sst xmlns="http://schemas.openxmlformats.org/spreadsheetml/2006/main" count="57" uniqueCount="41">
  <si>
    <t>N°</t>
  </si>
  <si>
    <t>USUARIO</t>
  </si>
  <si>
    <t>MUNICIPIO</t>
  </si>
  <si>
    <t>USUARIOS CON PSMV</t>
  </si>
  <si>
    <t xml:space="preserve">NUMERO DE VERTIMIENTOS </t>
  </si>
  <si>
    <t>REDUCCIÓN DE VERTIMIENTOS</t>
  </si>
  <si>
    <t>Cm
DBO5 (kg/año)</t>
  </si>
  <si>
    <t>Cm
SST (kg/año)</t>
  </si>
  <si>
    <t>% PONDERADO DBO5</t>
  </si>
  <si>
    <t>% PONDERADO SST</t>
  </si>
  <si>
    <t>SUBTOTAL USUARIOS</t>
  </si>
  <si>
    <t>PROYECCIÓN DE CARGAS VERTIDA Y AJUSTADAS A LA NORMA DE VERTIMIENTOS (LÍMITES MÁXIMOS PERMISIBLES - RESOLUCIÓN 0631 DE 2015, PARA LOS PARÁMETROS DE DBO5 Y SST) EN LA JURISDICCIÓN DE LA CAM, PARA LOS USUARIOS QUE SE ENCUENTRAN EN EL PROCESO DE DE TASA RETIBUTIVA</t>
  </si>
  <si>
    <t>PITALITO</t>
  </si>
  <si>
    <t>RIO GUARAPAS</t>
  </si>
  <si>
    <t>X</t>
  </si>
  <si>
    <t>PALESTINA</t>
  </si>
  <si>
    <t xml:space="preserve">Carga Proyectada usuarios nuevos u otros vertedores </t>
  </si>
  <si>
    <t xml:space="preserve">
DBO5 (kg/año)</t>
  </si>
  <si>
    <t xml:space="preserve">
SST (kg/año)</t>
  </si>
  <si>
    <t xml:space="preserve">PROYECCIÓN DE CARGA A VERTER EN EL AÑO 2024
</t>
  </si>
  <si>
    <t xml:space="preserve">PROYECCIÓN DE CARGA A VERTER EN EL AÑO 2025
</t>
  </si>
  <si>
    <t xml:space="preserve">PROYECCIÓN DE CARGA A VERTER EN EL AÑO 2026
</t>
  </si>
  <si>
    <t xml:space="preserve">PROYECCIÓN DE CARGA A VERTER EN EL AÑO 2027
</t>
  </si>
  <si>
    <t>PROYECCIÓN DE CARGA A VERTER EN EL AÑO 2028</t>
  </si>
  <si>
    <t>Promedio Tasa Crecimiento Prestador Pitalito</t>
  </si>
  <si>
    <t>Promedio Tasa Crecimiento Prestador Palestina</t>
  </si>
  <si>
    <t>Vencido</t>
  </si>
  <si>
    <t>GRANJA PISCICOLA SAN ISIDRO - EDUARDO PAPAMIJA</t>
  </si>
  <si>
    <t>PISCICOLA AGUAS CLARAS - MIGUEL ANTONIO TORRES FETECUA</t>
  </si>
  <si>
    <t>PISCICOLA VILLA MILENA - ANA MILENA CHANAGUA HUETIO</t>
  </si>
  <si>
    <t>CENTRO DE GESTION Y DESARROLLO SOSTENIBLE SURCOLOMBIANO - GRANJA YAMBORO - SENA</t>
  </si>
  <si>
    <t>BATALLÓN DE INFANTERÍA MAGDALENA BIMAG NO. 27</t>
  </si>
  <si>
    <t xml:space="preserve">CONDOMINIO CAMPESTRE VERDE HORIZONTE - FREDY TOVAR MUÑOZ </t>
  </si>
  <si>
    <t xml:space="preserve">JARDIN CEMENTERIO EL CAMPANARIO Inversiones C y C S.A.S - </t>
  </si>
  <si>
    <t>RECICLADORES PIELES DEL SUR- LUIS EDUARDO OTALORA ORTEGON</t>
  </si>
  <si>
    <t>GLORIA YANETH SIERRA GONZÁLEZ - PROYECTO OPTIMERKA</t>
  </si>
  <si>
    <t>MUNICIPIO DE PALESTINA</t>
  </si>
  <si>
    <t xml:space="preserve">Variación Índice Producción Industrial junio 2023 </t>
  </si>
  <si>
    <t>CARGA CONTAMINANTE LÍNEA BASE Kg- año</t>
  </si>
  <si>
    <t>EMPRESA DE SERVICIOS PUBLICOS DE PITALITO - EMPITALITO  ESP</t>
  </si>
  <si>
    <t>En este tramo, para el año 2028 se ve reflejada la reducción proyectada por EMPITALITO según PSMV; el cual presenta la construcción de la PTAR en el año 2027. La CAM estima la remoción en la carga contaminante para el año 2028 con un 60% 
Palestina, tiene el PSMV Vencido, por lo que se sugiere presentar propuesta de meta según avances proyecto PTAR 
Los usuarios resaltados en color marrón no cuentan con suficiente información de monitoreos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</si>
</sst>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0.000"/>
    <numFmt numFmtId="165" formatCode="_ * #,##0.00_ ;_ * \-#,##0.00_ ;_ * &quot;-&quot;??_ ;_ @_ "/>
    <numFmt numFmtId="166" formatCode="0.0%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8"/>
      <color rgb="FF000099"/>
      <name val="Arial"/>
      <family val="2"/>
    </font>
    <font>
      <sz val="10"/>
      <name val="Arial"/>
      <family val="2"/>
    </font>
    <font>
      <sz val="12"/>
      <color theme="1"/>
      <name val="Calibri "/>
    </font>
    <font>
      <b/>
      <sz val="11"/>
      <color rgb="FF000066"/>
      <name val="Arial"/>
      <family val="2"/>
    </font>
    <font>
      <b/>
      <sz val="11"/>
      <color theme="1"/>
      <name val="Arial"/>
      <family val="2"/>
    </font>
    <font>
      <b/>
      <sz val="11"/>
      <color theme="4" tint="-0.249977111117893"/>
      <name val="Arial"/>
      <family val="2"/>
    </font>
    <font>
      <b/>
      <sz val="11"/>
      <color rgb="FF000099"/>
      <name val="Arial"/>
      <family val="2"/>
    </font>
    <font>
      <sz val="11"/>
      <color rgb="FF00009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 "/>
    </font>
    <font>
      <sz val="11"/>
      <color rgb="FF00006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5" fillId="0" borderId="0"/>
  </cellStyleXfs>
  <cellXfs count="65">
    <xf numFmtId="0" fontId="0" fillId="0" borderId="0" xfId="0"/>
    <xf numFmtId="0" fontId="3" fillId="0" borderId="0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3" borderId="0" xfId="2" applyFont="1" applyFill="1" applyAlignment="1">
      <alignment vertical="center"/>
    </xf>
    <xf numFmtId="0" fontId="3" fillId="0" borderId="9" xfId="2" applyNumberFormat="1" applyFont="1" applyFill="1" applyBorder="1" applyAlignment="1">
      <alignment vertical="center"/>
    </xf>
    <xf numFmtId="0" fontId="3" fillId="3" borderId="0" xfId="2" applyNumberFormat="1" applyFont="1" applyFill="1" applyBorder="1" applyAlignment="1">
      <alignment vertical="center"/>
    </xf>
    <xf numFmtId="164" fontId="3" fillId="3" borderId="0" xfId="2" applyNumberFormat="1" applyFont="1" applyFill="1" applyBorder="1" applyAlignment="1">
      <alignment vertical="center"/>
    </xf>
    <xf numFmtId="0" fontId="7" fillId="0" borderId="2" xfId="2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left" vertical="center" wrapText="1"/>
    </xf>
    <xf numFmtId="0" fontId="8" fillId="3" borderId="3" xfId="2" applyNumberFormat="1" applyFont="1" applyFill="1" applyBorder="1" applyAlignment="1">
      <alignment horizontal="center" vertical="center"/>
    </xf>
    <xf numFmtId="0" fontId="8" fillId="3" borderId="2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41" fontId="10" fillId="2" borderId="2" xfId="3" applyFont="1" applyFill="1" applyBorder="1" applyAlignment="1">
      <alignment horizontal="center" vertical="center" wrapText="1"/>
    </xf>
    <xf numFmtId="41" fontId="10" fillId="2" borderId="2" xfId="3" applyFont="1" applyFill="1" applyBorder="1" applyAlignment="1">
      <alignment horizontal="center" vertical="center"/>
    </xf>
    <xf numFmtId="41" fontId="11" fillId="2" borderId="0" xfId="3" applyFont="1" applyFill="1" applyBorder="1" applyAlignment="1">
      <alignment horizontal="center" vertical="center"/>
    </xf>
    <xf numFmtId="41" fontId="12" fillId="0" borderId="0" xfId="3" applyFont="1" applyFill="1" applyBorder="1" applyAlignment="1">
      <alignment horizontal="center" vertical="center"/>
    </xf>
    <xf numFmtId="3" fontId="13" fillId="0" borderId="2" xfId="9" applyNumberFormat="1" applyFont="1" applyFill="1" applyBorder="1" applyAlignment="1">
      <alignment horizontal="left" vertical="center" wrapText="1"/>
    </xf>
    <xf numFmtId="9" fontId="10" fillId="2" borderId="2" xfId="8" applyFont="1" applyFill="1" applyBorder="1" applyAlignment="1">
      <alignment horizontal="center" vertical="center"/>
    </xf>
    <xf numFmtId="166" fontId="6" fillId="0" borderId="2" xfId="8" applyNumberFormat="1" applyFont="1" applyBorder="1" applyAlignment="1">
      <alignment horizontal="center" vertical="center"/>
    </xf>
    <xf numFmtId="10" fontId="6" fillId="0" borderId="2" xfId="2" applyNumberFormat="1" applyFont="1" applyBorder="1" applyAlignment="1">
      <alignment horizontal="center" vertical="center"/>
    </xf>
    <xf numFmtId="10" fontId="10" fillId="2" borderId="2" xfId="3" applyNumberFormat="1" applyFont="1" applyFill="1" applyBorder="1" applyAlignment="1">
      <alignment horizontal="center" vertical="center"/>
    </xf>
    <xf numFmtId="0" fontId="8" fillId="3" borderId="2" xfId="2" applyNumberFormat="1" applyFont="1" applyFill="1" applyBorder="1" applyAlignment="1">
      <alignment vertical="center"/>
    </xf>
    <xf numFmtId="41" fontId="6" fillId="0" borderId="0" xfId="2" applyNumberFormat="1" applyFont="1" applyAlignment="1">
      <alignment horizontal="right" vertical="center"/>
    </xf>
    <xf numFmtId="9" fontId="6" fillId="0" borderId="0" xfId="8" applyFont="1" applyAlignment="1">
      <alignment horizontal="right" vertical="center"/>
    </xf>
    <xf numFmtId="41" fontId="12" fillId="0" borderId="2" xfId="3" applyFont="1" applyFill="1" applyBorder="1" applyAlignment="1">
      <alignment horizontal="center" vertical="center" wrapText="1"/>
    </xf>
    <xf numFmtId="10" fontId="12" fillId="0" borderId="2" xfId="4" applyNumberFormat="1" applyFont="1" applyFill="1" applyBorder="1" applyAlignment="1">
      <alignment horizontal="center" vertical="center"/>
    </xf>
    <xf numFmtId="41" fontId="12" fillId="0" borderId="2" xfId="1" applyFont="1" applyFill="1" applyBorder="1" applyAlignment="1">
      <alignment horizontal="center" vertical="center"/>
    </xf>
    <xf numFmtId="0" fontId="15" fillId="0" borderId="2" xfId="2" applyNumberFormat="1" applyFont="1" applyFill="1" applyBorder="1" applyAlignment="1">
      <alignment horizontal="center" vertical="center" wrapText="1"/>
    </xf>
    <xf numFmtId="2" fontId="12" fillId="0" borderId="2" xfId="3" applyNumberFormat="1" applyFont="1" applyFill="1" applyBorder="1" applyAlignment="1">
      <alignment horizontal="center" vertical="center" wrapText="1"/>
    </xf>
    <xf numFmtId="2" fontId="12" fillId="0" borderId="2" xfId="2" applyNumberFormat="1" applyFont="1" applyFill="1" applyBorder="1" applyAlignment="1">
      <alignment horizontal="center" vertical="center" wrapText="1"/>
    </xf>
    <xf numFmtId="2" fontId="12" fillId="0" borderId="2" xfId="1" applyNumberFormat="1" applyFont="1" applyFill="1" applyBorder="1" applyAlignment="1">
      <alignment horizontal="center" vertical="center"/>
    </xf>
    <xf numFmtId="164" fontId="12" fillId="0" borderId="2" xfId="3" applyNumberFormat="1" applyFont="1" applyFill="1" applyBorder="1" applyAlignment="1">
      <alignment horizontal="center" vertical="center" wrapText="1"/>
    </xf>
    <xf numFmtId="164" fontId="12" fillId="0" borderId="2" xfId="2" applyNumberFormat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horizontal="center" vertical="center"/>
    </xf>
    <xf numFmtId="41" fontId="12" fillId="3" borderId="2" xfId="3" applyFont="1" applyFill="1" applyBorder="1" applyAlignment="1">
      <alignment horizontal="center" vertical="center"/>
    </xf>
    <xf numFmtId="41" fontId="12" fillId="3" borderId="2" xfId="1" applyFont="1" applyFill="1" applyBorder="1" applyAlignment="1">
      <alignment horizontal="center" vertical="center"/>
    </xf>
    <xf numFmtId="0" fontId="12" fillId="3" borderId="2" xfId="3" applyNumberFormat="1" applyFont="1" applyFill="1" applyBorder="1" applyAlignment="1">
      <alignment horizontal="center" vertical="center"/>
    </xf>
    <xf numFmtId="2" fontId="12" fillId="0" borderId="2" xfId="3" applyNumberFormat="1" applyFont="1" applyFill="1" applyBorder="1" applyAlignment="1">
      <alignment horizontal="center" vertical="center"/>
    </xf>
    <xf numFmtId="41" fontId="12" fillId="0" borderId="2" xfId="3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/>
    </xf>
    <xf numFmtId="0" fontId="12" fillId="0" borderId="2" xfId="3" applyNumberFormat="1" applyFont="1" applyFill="1" applyBorder="1" applyAlignment="1">
      <alignment horizontal="center" vertical="center"/>
    </xf>
    <xf numFmtId="0" fontId="15" fillId="3" borderId="2" xfId="2" applyNumberFormat="1" applyFont="1" applyFill="1" applyBorder="1" applyAlignment="1">
      <alignment horizontal="center" vertical="center" wrapText="1"/>
    </xf>
    <xf numFmtId="0" fontId="12" fillId="0" borderId="2" xfId="2" applyNumberFormat="1" applyFont="1" applyFill="1" applyBorder="1" applyAlignment="1">
      <alignment horizontal="left" vertical="center" wrapText="1"/>
    </xf>
    <xf numFmtId="0" fontId="6" fillId="0" borderId="2" xfId="2" applyFont="1" applyBorder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7" fillId="0" borderId="2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 wrapText="1"/>
    </xf>
    <xf numFmtId="0" fontId="7" fillId="0" borderId="3" xfId="2" applyNumberFormat="1" applyFont="1" applyFill="1" applyBorder="1" applyAlignment="1">
      <alignment horizontal="center" vertical="center" wrapText="1"/>
    </xf>
    <xf numFmtId="0" fontId="7" fillId="0" borderId="4" xfId="2" applyNumberFormat="1" applyFont="1" applyFill="1" applyBorder="1" applyAlignment="1">
      <alignment horizontal="center" vertical="center" wrapText="1"/>
    </xf>
    <xf numFmtId="0" fontId="7" fillId="0" borderId="5" xfId="2" applyNumberFormat="1" applyFont="1" applyFill="1" applyBorder="1" applyAlignment="1">
      <alignment horizontal="center" vertical="center" wrapText="1"/>
    </xf>
    <xf numFmtId="41" fontId="10" fillId="2" borderId="3" xfId="3" applyFont="1" applyFill="1" applyBorder="1" applyAlignment="1">
      <alignment horizontal="center" vertical="center" wrapText="1"/>
    </xf>
    <xf numFmtId="41" fontId="10" fillId="2" borderId="5" xfId="3" applyFont="1" applyFill="1" applyBorder="1" applyAlignment="1">
      <alignment horizontal="center" vertical="center" wrapText="1"/>
    </xf>
    <xf numFmtId="0" fontId="9" fillId="0" borderId="7" xfId="2" applyNumberFormat="1" applyFont="1" applyFill="1" applyBorder="1" applyAlignment="1">
      <alignment horizontal="center" vertical="center"/>
    </xf>
    <xf numFmtId="0" fontId="9" fillId="0" borderId="6" xfId="2" applyNumberFormat="1" applyFont="1" applyFill="1" applyBorder="1" applyAlignment="1">
      <alignment horizontal="center" vertical="center"/>
    </xf>
    <xf numFmtId="0" fontId="9" fillId="0" borderId="8" xfId="2" applyNumberFormat="1" applyFont="1" applyFill="1" applyBorder="1" applyAlignment="1">
      <alignment horizontal="center" vertical="center"/>
    </xf>
    <xf numFmtId="3" fontId="13" fillId="5" borderId="2" xfId="9" applyNumberFormat="1" applyFont="1" applyFill="1" applyBorder="1" applyAlignment="1">
      <alignment horizontal="left" vertical="center" wrapText="1"/>
    </xf>
  </cellXfs>
  <cellStyles count="10">
    <cellStyle name="Millares [0]" xfId="1" builtinId="6"/>
    <cellStyle name="Millares [0] 2" xfId="3"/>
    <cellStyle name="Millares 2" xfId="6"/>
    <cellStyle name="Normal" xfId="0" builtinId="0"/>
    <cellStyle name="Normal 2" xfId="2"/>
    <cellStyle name="Normal 2 2" xfId="5"/>
    <cellStyle name="Normal 3" xfId="7"/>
    <cellStyle name="Normal 3 2" xfId="9"/>
    <cellStyle name="Porcentaje" xfId="8" builtinId="5"/>
    <cellStyle name="Porcentaje 2" xfId="4"/>
  </cellStyles>
  <dxfs count="0"/>
  <tableStyles count="0" defaultTableStyle="TableStyleMedium2" defaultPivotStyle="PivotStyleLight16"/>
  <colors>
    <mruColors>
      <color rgb="FFC6E6A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abSelected="1" topLeftCell="A4" zoomScale="90" zoomScaleNormal="90" zoomScaleSheetLayoutView="70" workbookViewId="0">
      <pane xSplit="2" ySplit="2" topLeftCell="C18" activePane="bottomRight" state="frozen"/>
      <selection activeCell="A4" sqref="A4"/>
      <selection pane="topRight" activeCell="C4" sqref="C4"/>
      <selection pane="bottomLeft" activeCell="A6" sqref="A6"/>
      <selection pane="bottomRight" activeCell="A20" sqref="A20:C22"/>
    </sheetView>
  </sheetViews>
  <sheetFormatPr baseColWidth="10" defaultColWidth="10" defaultRowHeight="15"/>
  <cols>
    <col min="1" max="1" width="5.09765625" style="5" customWidth="1"/>
    <col min="2" max="2" width="40.3984375" style="6" customWidth="1"/>
    <col min="3" max="3" width="15.19921875" style="7" customWidth="1"/>
    <col min="4" max="4" width="15.3984375" style="5" customWidth="1"/>
    <col min="5" max="5" width="13.3984375" style="5" customWidth="1"/>
    <col min="6" max="6" width="12.09765625" style="5" customWidth="1"/>
    <col min="7" max="7" width="12.796875" style="5" customWidth="1"/>
    <col min="8" max="8" width="12.5" style="5" customWidth="1"/>
    <col min="9" max="9" width="12.59765625" style="8" customWidth="1"/>
    <col min="10" max="10" width="13.09765625" style="8" customWidth="1"/>
    <col min="11" max="11" width="11.796875" style="8" customWidth="1"/>
    <col min="12" max="12" width="11.8984375" style="8" customWidth="1"/>
    <col min="13" max="13" width="15.8984375" style="8" customWidth="1"/>
    <col min="14" max="14" width="15" style="8" customWidth="1"/>
    <col min="15" max="15" width="14.5" style="8" customWidth="1"/>
    <col min="16" max="16" width="13.09765625" style="8" customWidth="1"/>
    <col min="17" max="17" width="15.09765625" style="8" customWidth="1"/>
    <col min="18" max="18" width="17.5" style="8" customWidth="1"/>
    <col min="19" max="19" width="15.5" style="8" customWidth="1"/>
    <col min="20" max="20" width="12.59765625" style="8" customWidth="1"/>
    <col min="21" max="21" width="15.19921875" style="8" customWidth="1"/>
    <col min="22" max="22" width="15.296875" style="8" customWidth="1"/>
    <col min="23" max="23" width="13.3984375" style="8" customWidth="1"/>
    <col min="24" max="24" width="12.69921875" style="8" customWidth="1"/>
    <col min="25" max="25" width="15.59765625" style="8" customWidth="1"/>
    <col min="26" max="26" width="16.5" style="8" customWidth="1"/>
    <col min="27" max="27" width="19.8984375" style="8" customWidth="1"/>
    <col min="28" max="28" width="8.3984375" style="9" customWidth="1"/>
    <col min="29" max="29" width="9" style="9" customWidth="1"/>
    <col min="30" max="30" width="8.69921875" style="9" customWidth="1"/>
    <col min="31" max="31" width="8.3984375" style="9" customWidth="1"/>
    <col min="32" max="32" width="8.296875" style="9" customWidth="1"/>
    <col min="33" max="34" width="10" style="6"/>
    <col min="35" max="35" width="11.09765625" style="6" bestFit="1" customWidth="1"/>
    <col min="36" max="16384" width="10" style="6"/>
  </cols>
  <sheetData>
    <row r="1" spans="1:35" s="2" customFormat="1" ht="31.5" customHeight="1">
      <c r="A1" s="1"/>
      <c r="C1" s="1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5" s="2" customFormat="1" ht="35.25" customHeight="1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5" s="2" customForma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</row>
    <row r="4" spans="1:35" s="2" customFormat="1" ht="44.25" customHeight="1">
      <c r="A4" s="54" t="s">
        <v>0</v>
      </c>
      <c r="B4" s="54" t="s">
        <v>1</v>
      </c>
      <c r="C4" s="54" t="s">
        <v>2</v>
      </c>
      <c r="D4" s="55" t="s">
        <v>3</v>
      </c>
      <c r="E4" s="55" t="s">
        <v>38</v>
      </c>
      <c r="F4" s="55"/>
      <c r="G4" s="56" t="s">
        <v>19</v>
      </c>
      <c r="H4" s="57"/>
      <c r="I4" s="57"/>
      <c r="J4" s="58"/>
      <c r="K4" s="56" t="s">
        <v>20</v>
      </c>
      <c r="L4" s="57"/>
      <c r="M4" s="57"/>
      <c r="N4" s="58"/>
      <c r="O4" s="56" t="s">
        <v>21</v>
      </c>
      <c r="P4" s="57"/>
      <c r="Q4" s="57"/>
      <c r="R4" s="58"/>
      <c r="S4" s="56" t="s">
        <v>22</v>
      </c>
      <c r="T4" s="57"/>
      <c r="U4" s="57"/>
      <c r="V4" s="58"/>
      <c r="W4" s="57" t="s">
        <v>23</v>
      </c>
      <c r="X4" s="57"/>
      <c r="Y4" s="57"/>
      <c r="Z4" s="58"/>
      <c r="AA4" s="13" t="s">
        <v>4</v>
      </c>
      <c r="AB4" s="56" t="s">
        <v>5</v>
      </c>
      <c r="AC4" s="57"/>
      <c r="AD4" s="57"/>
      <c r="AE4" s="57"/>
      <c r="AF4" s="58"/>
    </row>
    <row r="5" spans="1:35" s="2" customFormat="1" ht="66" customHeight="1">
      <c r="A5" s="54"/>
      <c r="B5" s="54"/>
      <c r="C5" s="54"/>
      <c r="D5" s="55"/>
      <c r="E5" s="13" t="s">
        <v>17</v>
      </c>
      <c r="F5" s="13" t="s">
        <v>18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6</v>
      </c>
      <c r="L5" s="13" t="s">
        <v>7</v>
      </c>
      <c r="M5" s="13" t="s">
        <v>8</v>
      </c>
      <c r="N5" s="13" t="s">
        <v>9</v>
      </c>
      <c r="O5" s="13" t="s">
        <v>6</v>
      </c>
      <c r="P5" s="13" t="s">
        <v>7</v>
      </c>
      <c r="Q5" s="13" t="s">
        <v>8</v>
      </c>
      <c r="R5" s="13" t="s">
        <v>9</v>
      </c>
      <c r="S5" s="13" t="s">
        <v>6</v>
      </c>
      <c r="T5" s="13" t="s">
        <v>7</v>
      </c>
      <c r="U5" s="13" t="s">
        <v>8</v>
      </c>
      <c r="V5" s="13" t="s">
        <v>9</v>
      </c>
      <c r="W5" s="13" t="s">
        <v>6</v>
      </c>
      <c r="X5" s="13" t="s">
        <v>7</v>
      </c>
      <c r="Y5" s="13" t="s">
        <v>8</v>
      </c>
      <c r="Z5" s="13" t="s">
        <v>9</v>
      </c>
      <c r="AA5" s="13">
        <v>2023</v>
      </c>
      <c r="AB5" s="13">
        <v>2024</v>
      </c>
      <c r="AC5" s="13">
        <v>2025</v>
      </c>
      <c r="AD5" s="13">
        <v>2026</v>
      </c>
      <c r="AE5" s="13">
        <v>2027</v>
      </c>
      <c r="AF5" s="13">
        <v>2028</v>
      </c>
    </row>
    <row r="6" spans="1:35" s="2" customFormat="1" ht="32.25" customHeight="1">
      <c r="A6" s="14">
        <v>1</v>
      </c>
      <c r="B6" s="15" t="s">
        <v>39</v>
      </c>
      <c r="C6" s="61" t="s">
        <v>12</v>
      </c>
      <c r="D6" s="13" t="s">
        <v>14</v>
      </c>
      <c r="E6" s="31">
        <v>1747898.3005747204</v>
      </c>
      <c r="F6" s="31">
        <v>1257807.11713344</v>
      </c>
      <c r="G6" s="31">
        <f>E6*1.01</f>
        <v>1765377.2835804676</v>
      </c>
      <c r="H6" s="31">
        <f>F6*1.01</f>
        <v>1270385.1883047745</v>
      </c>
      <c r="I6" s="32">
        <f>G6/$G$18</f>
        <v>0.98512093385352517</v>
      </c>
      <c r="J6" s="32">
        <f>H6/$H$18</f>
        <v>0.9890637504365829</v>
      </c>
      <c r="K6" s="31">
        <f>G6*1.01</f>
        <v>1783031.0564162722</v>
      </c>
      <c r="L6" s="31">
        <f>H6*1.01</f>
        <v>1283089.0401878222</v>
      </c>
      <c r="M6" s="32">
        <f>K6/$K$18</f>
        <v>0.9851108436116498</v>
      </c>
      <c r="N6" s="32">
        <f>L6/$L$18</f>
        <v>0.98905822628685969</v>
      </c>
      <c r="O6" s="31">
        <f>K6*1.01</f>
        <v>1800861.3669804349</v>
      </c>
      <c r="P6" s="31">
        <f>L6*1.01</f>
        <v>1295919.9305897004</v>
      </c>
      <c r="Q6" s="32">
        <f>O6/$O$18</f>
        <v>0.98510070362631819</v>
      </c>
      <c r="R6" s="32">
        <f>P6/$P$18</f>
        <v>0.98905267485202764</v>
      </c>
      <c r="S6" s="33">
        <f>O6*1.01</f>
        <v>1818869.9806502392</v>
      </c>
      <c r="T6" s="33">
        <f>P6*1.01</f>
        <v>1308879.1298955975</v>
      </c>
      <c r="U6" s="32">
        <f>S6/$S$18</f>
        <v>0.98509051365333711</v>
      </c>
      <c r="V6" s="32">
        <f>T6/$T$18</f>
        <v>0.98904709599762597</v>
      </c>
      <c r="W6" s="33">
        <f>(S6*1.01)*0.4</f>
        <v>734823.47218269669</v>
      </c>
      <c r="X6" s="33">
        <f>(T6*1.01)*0.4</f>
        <v>528787.1684778214</v>
      </c>
      <c r="Y6" s="32">
        <f>W6/$W$18</f>
        <v>0.96351715473121757</v>
      </c>
      <c r="Z6" s="32">
        <f>X6/$X$18</f>
        <v>0.97304677477029711</v>
      </c>
      <c r="AA6" s="34">
        <v>1</v>
      </c>
      <c r="AB6" s="34"/>
      <c r="AC6" s="34"/>
      <c r="AD6" s="34"/>
      <c r="AE6" s="34"/>
      <c r="AF6" s="34"/>
    </row>
    <row r="7" spans="1:35" s="2" customFormat="1" ht="37.200000000000003" customHeight="1">
      <c r="A7" s="14">
        <v>2</v>
      </c>
      <c r="B7" s="64" t="s">
        <v>27</v>
      </c>
      <c r="C7" s="62"/>
      <c r="D7" s="13"/>
      <c r="E7" s="35">
        <v>2.6280000000000001</v>
      </c>
      <c r="F7" s="35">
        <v>5.2560000000000002</v>
      </c>
      <c r="G7" s="35">
        <f>E7*1.015</f>
        <v>2.6674199999999999</v>
      </c>
      <c r="H7" s="35">
        <f>F7*1.015</f>
        <v>5.3348399999999998</v>
      </c>
      <c r="I7" s="32">
        <f t="shared" ref="I7:I17" si="0">G7/$G$18</f>
        <v>1.4884814174396256E-6</v>
      </c>
      <c r="J7" s="32">
        <f t="shared" ref="J7:J17" si="1">H7/$H$18</f>
        <v>4.1534621994610586E-6</v>
      </c>
      <c r="K7" s="36">
        <f>G7*1.015</f>
        <v>2.7074312999999997</v>
      </c>
      <c r="L7" s="36">
        <f>H7*1.015</f>
        <v>5.4148625999999993</v>
      </c>
      <c r="M7" s="32">
        <f t="shared" ref="M7:M17" si="2">K7/$K$18</f>
        <v>1.495834815869248E-6</v>
      </c>
      <c r="N7" s="32">
        <f t="shared" ref="N7:N17" si="3">L7/$L$18</f>
        <v>4.174000580629294E-6</v>
      </c>
      <c r="O7" s="36">
        <f>K7*1.015</f>
        <v>2.7480427694999996</v>
      </c>
      <c r="P7" s="36">
        <f>L7*1.015</f>
        <v>5.4960855389999992</v>
      </c>
      <c r="Q7" s="32">
        <f t="shared" ref="Q7:Q17" si="4">O7/$O$18</f>
        <v>1.5032244655060539E-6</v>
      </c>
      <c r="R7" s="32">
        <f t="shared" ref="R7:R17" si="5">P7/$P$18</f>
        <v>4.1946404058234646E-6</v>
      </c>
      <c r="S7" s="37">
        <f>O7*1.015</f>
        <v>2.7892634110424992</v>
      </c>
      <c r="T7" s="37">
        <f>P7*1.015</f>
        <v>5.5785268220849984</v>
      </c>
      <c r="U7" s="32">
        <f t="shared" ref="U7:U17" si="6">S7/$S$18</f>
        <v>1.5106505443099515E-6</v>
      </c>
      <c r="V7" s="32">
        <f t="shared" ref="V7:V17" si="7">T7/$T$18</f>
        <v>4.2153821749515782E-6</v>
      </c>
      <c r="W7" s="37">
        <f>S7*1.015</f>
        <v>2.8311023622081364</v>
      </c>
      <c r="X7" s="37">
        <f>T7*1.015</f>
        <v>5.6622047244162728</v>
      </c>
      <c r="Y7" s="32">
        <f t="shared" ref="Y7:Y17" si="8">W7/$W$18</f>
        <v>3.7122054426010565E-6</v>
      </c>
      <c r="Z7" s="32">
        <f t="shared" ref="Z7:Z17" si="9">X7/$X$18</f>
        <v>1.0419296029898802E-5</v>
      </c>
      <c r="AA7" s="34">
        <v>1</v>
      </c>
      <c r="AB7" s="34"/>
      <c r="AC7" s="34"/>
      <c r="AD7" s="34"/>
      <c r="AE7" s="34"/>
      <c r="AF7" s="34"/>
    </row>
    <row r="8" spans="1:35" s="2" customFormat="1" ht="40.200000000000003" customHeight="1">
      <c r="A8" s="14">
        <v>3</v>
      </c>
      <c r="B8" s="23" t="s">
        <v>28</v>
      </c>
      <c r="C8" s="62"/>
      <c r="D8" s="13"/>
      <c r="E8" s="38">
        <v>0.18396000000000001</v>
      </c>
      <c r="F8" s="35">
        <v>0.36792000000000002</v>
      </c>
      <c r="G8" s="38">
        <f t="shared" ref="G8:G15" si="10">E8*1.015</f>
        <v>0.18671940000000001</v>
      </c>
      <c r="H8" s="35">
        <f t="shared" ref="H8:H15" si="11">F8*1.015</f>
        <v>0.37343880000000002</v>
      </c>
      <c r="I8" s="32">
        <f t="shared" si="0"/>
        <v>1.041936992207738E-7</v>
      </c>
      <c r="J8" s="32">
        <f t="shared" si="1"/>
        <v>2.9074235396227414E-7</v>
      </c>
      <c r="K8" s="39">
        <f t="shared" ref="K8:K15" si="12">G8*1.015</f>
        <v>0.18952019099999998</v>
      </c>
      <c r="L8" s="36">
        <f t="shared" ref="L8:L15" si="13">H8*1.015</f>
        <v>0.37904038199999995</v>
      </c>
      <c r="M8" s="32">
        <f t="shared" si="2"/>
        <v>1.0470843711084736E-7</v>
      </c>
      <c r="N8" s="32">
        <f t="shared" si="3"/>
        <v>2.9218004064405055E-7</v>
      </c>
      <c r="O8" s="39">
        <f t="shared" ref="O8:O15" si="14">K8*1.015</f>
        <v>0.19236299386499997</v>
      </c>
      <c r="P8" s="36">
        <f t="shared" ref="P8:P15" si="15">L8*1.015</f>
        <v>0.38472598772999994</v>
      </c>
      <c r="Q8" s="32">
        <f t="shared" si="4"/>
        <v>1.0522571258542377E-7</v>
      </c>
      <c r="R8" s="32">
        <f t="shared" si="5"/>
        <v>2.9362482840764254E-7</v>
      </c>
      <c r="S8" s="40">
        <f t="shared" ref="S8:S15" si="16">O8*1.015</f>
        <v>0.19524843877297496</v>
      </c>
      <c r="T8" s="37">
        <f t="shared" ref="T8:T15" si="17">P8*1.015</f>
        <v>0.39049687754594992</v>
      </c>
      <c r="U8" s="32">
        <f t="shared" si="6"/>
        <v>1.0574553810169661E-7</v>
      </c>
      <c r="V8" s="32">
        <f t="shared" si="7"/>
        <v>2.9507675224661046E-7</v>
      </c>
      <c r="W8" s="40">
        <f t="shared" ref="W8:W15" si="18">S8*1.015</f>
        <v>0.19817716535456956</v>
      </c>
      <c r="X8" s="37">
        <f t="shared" ref="X8:X15" si="19">T8*1.015</f>
        <v>0.39635433070913911</v>
      </c>
      <c r="Y8" s="32">
        <f t="shared" si="8"/>
        <v>2.5985438098207397E-7</v>
      </c>
      <c r="Z8" s="32">
        <f t="shared" si="9"/>
        <v>7.2935072209291615E-7</v>
      </c>
      <c r="AA8" s="34">
        <v>1</v>
      </c>
      <c r="AB8" s="34"/>
      <c r="AC8" s="34"/>
      <c r="AD8" s="34"/>
      <c r="AE8" s="34"/>
      <c r="AF8" s="34"/>
    </row>
    <row r="9" spans="1:35" s="2" customFormat="1" ht="31.8" customHeight="1">
      <c r="A9" s="14">
        <v>4</v>
      </c>
      <c r="B9" s="64" t="s">
        <v>29</v>
      </c>
      <c r="C9" s="62"/>
      <c r="D9" s="13"/>
      <c r="E9" s="35">
        <v>135.32097599999997</v>
      </c>
      <c r="F9" s="35">
        <v>22.075199999999999</v>
      </c>
      <c r="G9" s="35">
        <f t="shared" si="10"/>
        <v>137.35079063999996</v>
      </c>
      <c r="H9" s="35">
        <f t="shared" si="11"/>
        <v>22.406327999999995</v>
      </c>
      <c r="I9" s="32">
        <f t="shared" si="0"/>
        <v>7.6644885146801172E-5</v>
      </c>
      <c r="J9" s="32">
        <f t="shared" si="1"/>
        <v>1.7444541237736443E-5</v>
      </c>
      <c r="K9" s="36">
        <f t="shared" si="12"/>
        <v>139.41105249959995</v>
      </c>
      <c r="L9" s="36">
        <f t="shared" si="13"/>
        <v>22.742422919999992</v>
      </c>
      <c r="M9" s="32">
        <f t="shared" si="2"/>
        <v>7.7023526338739301E-5</v>
      </c>
      <c r="N9" s="32">
        <f t="shared" si="3"/>
        <v>1.7530802438643029E-5</v>
      </c>
      <c r="O9" s="36">
        <f t="shared" si="14"/>
        <v>141.50221828709394</v>
      </c>
      <c r="P9" s="36">
        <f t="shared" si="15"/>
        <v>23.083559263799991</v>
      </c>
      <c r="Q9" s="32">
        <f t="shared" si="4"/>
        <v>7.7404034177837704E-5</v>
      </c>
      <c r="R9" s="32">
        <f t="shared" si="5"/>
        <v>1.7617489704458547E-5</v>
      </c>
      <c r="S9" s="37">
        <f t="shared" si="16"/>
        <v>143.62475156140033</v>
      </c>
      <c r="T9" s="37">
        <f t="shared" si="17"/>
        <v>23.42981265275699</v>
      </c>
      <c r="U9" s="32">
        <f t="shared" si="6"/>
        <v>7.7786417827608006E-5</v>
      </c>
      <c r="V9" s="32">
        <f t="shared" si="7"/>
        <v>1.7704605134796624E-5</v>
      </c>
      <c r="W9" s="37">
        <f t="shared" si="18"/>
        <v>145.77912283482132</v>
      </c>
      <c r="X9" s="37">
        <f t="shared" si="19"/>
        <v>23.781259842548341</v>
      </c>
      <c r="Y9" s="32">
        <f t="shared" si="8"/>
        <v>1.9114888265041354E-4</v>
      </c>
      <c r="Z9" s="32">
        <f t="shared" si="9"/>
        <v>4.3761043325574956E-5</v>
      </c>
      <c r="AA9" s="34">
        <v>1</v>
      </c>
      <c r="AB9" s="34"/>
      <c r="AC9" s="34"/>
      <c r="AD9" s="34"/>
      <c r="AE9" s="34"/>
      <c r="AF9" s="34"/>
    </row>
    <row r="10" spans="1:35" s="2" customFormat="1" ht="55.2" customHeight="1">
      <c r="A10" s="14">
        <v>5</v>
      </c>
      <c r="B10" s="23" t="s">
        <v>30</v>
      </c>
      <c r="C10" s="62"/>
      <c r="D10" s="13"/>
      <c r="E10" s="35">
        <v>281.99806560000002</v>
      </c>
      <c r="F10" s="35">
        <v>176.06548799999999</v>
      </c>
      <c r="G10" s="35">
        <f t="shared" si="10"/>
        <v>286.22803658399999</v>
      </c>
      <c r="H10" s="35">
        <f t="shared" si="11"/>
        <v>178.70647031999997</v>
      </c>
      <c r="I10" s="32">
        <f t="shared" si="0"/>
        <v>1.5972179619464251E-4</v>
      </c>
      <c r="J10" s="32">
        <f t="shared" si="1"/>
        <v>1.3913267675754652E-4</v>
      </c>
      <c r="K10" s="36">
        <f t="shared" si="12"/>
        <v>290.52145713275996</v>
      </c>
      <c r="L10" s="36">
        <f t="shared" si="13"/>
        <v>181.38706737479995</v>
      </c>
      <c r="M10" s="32">
        <f t="shared" si="2"/>
        <v>1.6051085408381284E-4</v>
      </c>
      <c r="N10" s="32">
        <f t="shared" si="3"/>
        <v>1.3982067144992005E-4</v>
      </c>
      <c r="O10" s="36">
        <f t="shared" si="14"/>
        <v>294.87927898975136</v>
      </c>
      <c r="P10" s="36">
        <f t="shared" si="15"/>
        <v>184.10787338542193</v>
      </c>
      <c r="Q10" s="32">
        <f t="shared" si="4"/>
        <v>1.613038019160202E-4</v>
      </c>
      <c r="R10" s="32">
        <f t="shared" si="5"/>
        <v>1.4051206431427439E-4</v>
      </c>
      <c r="S10" s="37">
        <f t="shared" si="16"/>
        <v>299.30246817459761</v>
      </c>
      <c r="T10" s="37">
        <f t="shared" si="17"/>
        <v>186.86949148620323</v>
      </c>
      <c r="U10" s="32">
        <f t="shared" si="6"/>
        <v>1.6210065878728821E-4</v>
      </c>
      <c r="V10" s="32">
        <f t="shared" si="7"/>
        <v>1.4120687209652792E-4</v>
      </c>
      <c r="W10" s="37">
        <f t="shared" si="18"/>
        <v>303.79200519721655</v>
      </c>
      <c r="X10" s="37">
        <f t="shared" si="19"/>
        <v>189.67253385849625</v>
      </c>
      <c r="Y10" s="32">
        <f t="shared" si="8"/>
        <v>3.9833894745939494E-4</v>
      </c>
      <c r="Z10" s="32">
        <f t="shared" si="9"/>
        <v>3.4902557840954995E-4</v>
      </c>
      <c r="AA10" s="34">
        <v>1</v>
      </c>
      <c r="AB10" s="34"/>
      <c r="AC10" s="34"/>
      <c r="AD10" s="34"/>
      <c r="AE10" s="34"/>
      <c r="AF10" s="34"/>
    </row>
    <row r="11" spans="1:35" s="2" customFormat="1" ht="39" customHeight="1">
      <c r="A11" s="14">
        <v>6</v>
      </c>
      <c r="B11" s="23" t="s">
        <v>31</v>
      </c>
      <c r="C11" s="62"/>
      <c r="D11" s="13"/>
      <c r="E11" s="35">
        <v>186.57643679999998</v>
      </c>
      <c r="F11" s="35">
        <v>61.751430000000006</v>
      </c>
      <c r="G11" s="35">
        <f t="shared" si="10"/>
        <v>189.37508335199996</v>
      </c>
      <c r="H11" s="35">
        <f t="shared" si="11"/>
        <v>62.677701450000001</v>
      </c>
      <c r="I11" s="32">
        <f t="shared" si="0"/>
        <v>1.0567563131997666E-4</v>
      </c>
      <c r="J11" s="32">
        <f t="shared" si="1"/>
        <v>4.8797989015918113E-5</v>
      </c>
      <c r="K11" s="36">
        <f t="shared" si="12"/>
        <v>192.21570960227993</v>
      </c>
      <c r="L11" s="36">
        <f t="shared" si="13"/>
        <v>63.617866971749997</v>
      </c>
      <c r="M11" s="32">
        <f t="shared" si="2"/>
        <v>1.0619769025352677E-4</v>
      </c>
      <c r="N11" s="32">
        <f t="shared" si="3"/>
        <v>4.9039289321668419E-5</v>
      </c>
      <c r="O11" s="36">
        <f t="shared" si="14"/>
        <v>195.09894524631412</v>
      </c>
      <c r="P11" s="36">
        <f t="shared" si="15"/>
        <v>64.57213497632624</v>
      </c>
      <c r="Q11" s="32">
        <f t="shared" si="4"/>
        <v>1.0672232286328156E-4</v>
      </c>
      <c r="R11" s="32">
        <f t="shared" si="5"/>
        <v>4.928178146791843E-5</v>
      </c>
      <c r="S11" s="37">
        <f t="shared" si="16"/>
        <v>198.02542942500881</v>
      </c>
      <c r="T11" s="37">
        <f t="shared" si="17"/>
        <v>65.540717000971128</v>
      </c>
      <c r="U11" s="32">
        <f t="shared" si="6"/>
        <v>1.0724954178361156E-4</v>
      </c>
      <c r="V11" s="32">
        <f t="shared" si="7"/>
        <v>4.9525471327962354E-5</v>
      </c>
      <c r="W11" s="37">
        <f t="shared" si="18"/>
        <v>200.99581086638392</v>
      </c>
      <c r="X11" s="37">
        <f t="shared" si="19"/>
        <v>66.523827755985693</v>
      </c>
      <c r="Y11" s="32">
        <f t="shared" si="8"/>
        <v>2.6355025272072752E-4</v>
      </c>
      <c r="Z11" s="32">
        <f t="shared" si="9"/>
        <v>1.2241370423127357E-4</v>
      </c>
      <c r="AA11" s="34">
        <v>1</v>
      </c>
      <c r="AB11" s="34"/>
      <c r="AC11" s="34"/>
      <c r="AD11" s="34"/>
      <c r="AE11" s="34"/>
      <c r="AF11" s="34"/>
    </row>
    <row r="12" spans="1:35" s="2" customFormat="1" ht="41.4" customHeight="1">
      <c r="A12" s="14">
        <v>7</v>
      </c>
      <c r="B12" s="64" t="s">
        <v>32</v>
      </c>
      <c r="C12" s="62"/>
      <c r="D12" s="13"/>
      <c r="E12" s="35">
        <v>20.687615999999995</v>
      </c>
      <c r="F12" s="35">
        <v>50.457599999999999</v>
      </c>
      <c r="G12" s="35">
        <f t="shared" si="10"/>
        <v>20.997930239999992</v>
      </c>
      <c r="H12" s="35">
        <f t="shared" si="11"/>
        <v>51.214463999999992</v>
      </c>
      <c r="I12" s="32">
        <f t="shared" si="0"/>
        <v>1.1717325718084728E-5</v>
      </c>
      <c r="J12" s="32">
        <f t="shared" si="1"/>
        <v>3.9873237114826156E-5</v>
      </c>
      <c r="K12" s="36">
        <f t="shared" si="12"/>
        <v>21.312899193599989</v>
      </c>
      <c r="L12" s="36">
        <f t="shared" si="13"/>
        <v>51.982680959999989</v>
      </c>
      <c r="M12" s="32">
        <f t="shared" si="2"/>
        <v>1.1775211670522716E-5</v>
      </c>
      <c r="N12" s="32">
        <f t="shared" si="3"/>
        <v>4.0070405574041217E-5</v>
      </c>
      <c r="O12" s="36">
        <f t="shared" si="14"/>
        <v>21.632592681503986</v>
      </c>
      <c r="P12" s="36">
        <f t="shared" si="15"/>
        <v>52.762421174399982</v>
      </c>
      <c r="Q12" s="32">
        <f t="shared" si="4"/>
        <v>1.1833382992463651E-5</v>
      </c>
      <c r="R12" s="32">
        <f t="shared" si="5"/>
        <v>4.0268547895905255E-5</v>
      </c>
      <c r="S12" s="37">
        <f t="shared" si="16"/>
        <v>21.957081571726544</v>
      </c>
      <c r="T12" s="37">
        <f t="shared" si="17"/>
        <v>53.553857492015979</v>
      </c>
      <c r="U12" s="32">
        <f t="shared" si="6"/>
        <v>1.1891841084807933E-5</v>
      </c>
      <c r="V12" s="32">
        <f t="shared" si="7"/>
        <v>4.0467668879535144E-5</v>
      </c>
      <c r="W12" s="37">
        <f t="shared" si="18"/>
        <v>22.28643779530244</v>
      </c>
      <c r="X12" s="37">
        <f t="shared" si="19"/>
        <v>54.357165354396216</v>
      </c>
      <c r="Y12" s="32">
        <f t="shared" si="8"/>
        <v>2.9222481244155504E-5</v>
      </c>
      <c r="Z12" s="32">
        <f t="shared" si="9"/>
        <v>1.0002524188702849E-4</v>
      </c>
      <c r="AA12" s="34">
        <v>1</v>
      </c>
      <c r="AB12" s="34"/>
      <c r="AC12" s="34"/>
      <c r="AD12" s="34"/>
      <c r="AE12" s="34"/>
      <c r="AF12" s="34"/>
    </row>
    <row r="13" spans="1:35" s="2" customFormat="1" ht="37.799999999999997" customHeight="1">
      <c r="A13" s="14">
        <v>8</v>
      </c>
      <c r="B13" s="23" t="s">
        <v>33</v>
      </c>
      <c r="C13" s="62"/>
      <c r="D13" s="13"/>
      <c r="E13" s="35">
        <v>5.0268383999999999</v>
      </c>
      <c r="F13" s="35">
        <v>23.988384</v>
      </c>
      <c r="G13" s="35">
        <f t="shared" si="10"/>
        <v>5.1022409759999992</v>
      </c>
      <c r="H13" s="35">
        <f t="shared" si="11"/>
        <v>24.348209759999996</v>
      </c>
      <c r="I13" s="32">
        <f t="shared" si="0"/>
        <v>2.8471672552785154E-6</v>
      </c>
      <c r="J13" s="32">
        <f t="shared" si="1"/>
        <v>1.8956401478340267E-5</v>
      </c>
      <c r="K13" s="36">
        <f t="shared" si="12"/>
        <v>5.1787745906399989</v>
      </c>
      <c r="L13" s="36">
        <f t="shared" si="13"/>
        <v>24.713432906399994</v>
      </c>
      <c r="M13" s="32">
        <f t="shared" si="2"/>
        <v>2.8612328357946973E-6</v>
      </c>
      <c r="N13" s="32">
        <f t="shared" si="3"/>
        <v>1.9050138649992094E-5</v>
      </c>
      <c r="O13" s="36">
        <f t="shared" si="14"/>
        <v>5.2564562094995981</v>
      </c>
      <c r="P13" s="36">
        <f t="shared" si="15"/>
        <v>25.084134399995992</v>
      </c>
      <c r="Q13" s="32">
        <f t="shared" si="4"/>
        <v>2.8753677576199793E-6</v>
      </c>
      <c r="R13" s="32">
        <f t="shared" si="5"/>
        <v>1.914433881217829E-5</v>
      </c>
      <c r="S13" s="37">
        <f t="shared" si="16"/>
        <v>5.3353030526420913</v>
      </c>
      <c r="T13" s="37">
        <f t="shared" si="17"/>
        <v>25.46039641599593</v>
      </c>
      <c r="U13" s="32">
        <f t="shared" si="6"/>
        <v>2.8895723611560746E-6</v>
      </c>
      <c r="V13" s="32">
        <f t="shared" si="7"/>
        <v>1.9239004246478999E-5</v>
      </c>
      <c r="W13" s="37">
        <f t="shared" si="18"/>
        <v>5.4153325984317222</v>
      </c>
      <c r="X13" s="37">
        <f t="shared" si="19"/>
        <v>25.842302362235866</v>
      </c>
      <c r="Y13" s="32">
        <f t="shared" si="8"/>
        <v>7.1007065706072993E-6</v>
      </c>
      <c r="Z13" s="32">
        <f t="shared" si="9"/>
        <v>4.7553667080458123E-5</v>
      </c>
      <c r="AA13" s="34">
        <v>1</v>
      </c>
      <c r="AB13" s="34"/>
      <c r="AC13" s="34"/>
      <c r="AD13" s="34"/>
      <c r="AE13" s="34"/>
      <c r="AF13" s="34"/>
    </row>
    <row r="14" spans="1:35" s="2" customFormat="1" ht="39.6" customHeight="1">
      <c r="A14" s="14">
        <v>9</v>
      </c>
      <c r="B14" s="64" t="s">
        <v>34</v>
      </c>
      <c r="C14" s="62"/>
      <c r="D14" s="13"/>
      <c r="E14" s="35">
        <v>4.9669199999999991</v>
      </c>
      <c r="F14" s="35">
        <v>8.6282496000000002</v>
      </c>
      <c r="G14" s="35">
        <f t="shared" si="10"/>
        <v>5.0414237999999987</v>
      </c>
      <c r="H14" s="35">
        <f t="shared" si="11"/>
        <v>8.7576733439999987</v>
      </c>
      <c r="I14" s="32">
        <f t="shared" si="0"/>
        <v>2.8132298789608917E-6</v>
      </c>
      <c r="J14" s="32">
        <f t="shared" si="1"/>
        <v>6.8183235466352731E-6</v>
      </c>
      <c r="K14" s="36">
        <f t="shared" si="12"/>
        <v>5.117045156999998</v>
      </c>
      <c r="L14" s="36">
        <f t="shared" si="13"/>
        <v>8.889038444159997</v>
      </c>
      <c r="M14" s="32">
        <f t="shared" si="2"/>
        <v>2.827127801992878E-6</v>
      </c>
      <c r="N14" s="32">
        <f t="shared" si="3"/>
        <v>6.8520393531610469E-6</v>
      </c>
      <c r="O14" s="36">
        <f t="shared" si="14"/>
        <v>5.1938008343549971</v>
      </c>
      <c r="P14" s="36">
        <f t="shared" si="15"/>
        <v>9.0223740208223955</v>
      </c>
      <c r="Q14" s="32">
        <f t="shared" si="4"/>
        <v>2.8410942398064403E-6</v>
      </c>
      <c r="R14" s="32">
        <f t="shared" si="5"/>
        <v>6.8859216901997974E-6</v>
      </c>
      <c r="S14" s="37">
        <f t="shared" si="16"/>
        <v>5.2717078468703216</v>
      </c>
      <c r="T14" s="37">
        <f t="shared" si="17"/>
        <v>9.1577096311347308</v>
      </c>
      <c r="U14" s="32">
        <f t="shared" si="6"/>
        <v>2.8551295287458074E-6</v>
      </c>
      <c r="V14" s="32">
        <f t="shared" si="7"/>
        <v>6.9199713784005085E-6</v>
      </c>
      <c r="W14" s="37">
        <f t="shared" si="18"/>
        <v>5.3507834645733761</v>
      </c>
      <c r="X14" s="37">
        <f t="shared" si="19"/>
        <v>9.2950752756017501</v>
      </c>
      <c r="Y14" s="32">
        <f t="shared" si="8"/>
        <v>7.0160682865159947E-6</v>
      </c>
      <c r="Z14" s="32">
        <f t="shared" si="9"/>
        <v>1.7104316362681868E-5</v>
      </c>
      <c r="AA14" s="34">
        <v>1</v>
      </c>
      <c r="AB14" s="34"/>
      <c r="AC14" s="34"/>
      <c r="AD14" s="34"/>
      <c r="AE14" s="34"/>
      <c r="AF14" s="34"/>
    </row>
    <row r="15" spans="1:35" s="2" customFormat="1" ht="35.4" customHeight="1">
      <c r="A15" s="14">
        <v>10</v>
      </c>
      <c r="B15" s="23" t="s">
        <v>35</v>
      </c>
      <c r="C15" s="63"/>
      <c r="D15" s="13"/>
      <c r="E15" s="31">
        <v>3015.6121821599995</v>
      </c>
      <c r="F15" s="31">
        <v>1079.119872</v>
      </c>
      <c r="G15" s="31">
        <f t="shared" si="10"/>
        <v>3060.8463648923994</v>
      </c>
      <c r="H15" s="31">
        <f t="shared" si="11"/>
        <v>1095.3066700799998</v>
      </c>
      <c r="I15" s="32">
        <f t="shared" si="0"/>
        <v>1.7080223346079598E-3</v>
      </c>
      <c r="J15" s="32">
        <f t="shared" si="1"/>
        <v>8.5275563109574876E-4</v>
      </c>
      <c r="K15" s="31">
        <f t="shared" si="12"/>
        <v>3106.759060365785</v>
      </c>
      <c r="L15" s="31">
        <f t="shared" si="13"/>
        <v>1111.7362701311997</v>
      </c>
      <c r="M15" s="32">
        <f t="shared" si="2"/>
        <v>1.7164603094499101E-3</v>
      </c>
      <c r="N15" s="32">
        <f t="shared" si="3"/>
        <v>8.5697240721016143E-4</v>
      </c>
      <c r="O15" s="36">
        <f t="shared" si="14"/>
        <v>3153.3604462712715</v>
      </c>
      <c r="P15" s="36">
        <f t="shared" si="15"/>
        <v>1128.4123141831676</v>
      </c>
      <c r="Q15" s="32">
        <f t="shared" si="4"/>
        <v>1.7249398823063202E-3</v>
      </c>
      <c r="R15" s="32">
        <f t="shared" si="5"/>
        <v>8.6121001100042708E-4</v>
      </c>
      <c r="S15" s="37">
        <f t="shared" si="16"/>
        <v>3200.6608529653404</v>
      </c>
      <c r="T15" s="37">
        <f t="shared" si="17"/>
        <v>1145.3384988959151</v>
      </c>
      <c r="U15" s="32">
        <f t="shared" si="6"/>
        <v>1.7334612573849785E-3</v>
      </c>
      <c r="V15" s="32">
        <f t="shared" si="7"/>
        <v>8.6546854510365827E-4</v>
      </c>
      <c r="W15" s="37">
        <f t="shared" si="18"/>
        <v>3248.6707657598204</v>
      </c>
      <c r="X15" s="37">
        <f t="shared" si="19"/>
        <v>1162.5185763793538</v>
      </c>
      <c r="Y15" s="32">
        <f t="shared" si="8"/>
        <v>4.2597305766318106E-3</v>
      </c>
      <c r="Z15" s="32">
        <f t="shared" si="9"/>
        <v>2.1392065064905828E-3</v>
      </c>
      <c r="AA15" s="34">
        <v>1</v>
      </c>
      <c r="AB15" s="34"/>
      <c r="AC15" s="34"/>
      <c r="AD15" s="34"/>
      <c r="AE15" s="34"/>
      <c r="AF15" s="34"/>
    </row>
    <row r="16" spans="1:35" s="11" customFormat="1" ht="34.799999999999997" customHeight="1">
      <c r="A16" s="16">
        <v>11</v>
      </c>
      <c r="B16" s="28" t="s">
        <v>36</v>
      </c>
      <c r="C16" s="18" t="s">
        <v>15</v>
      </c>
      <c r="D16" s="17" t="s">
        <v>26</v>
      </c>
      <c r="E16" s="41">
        <v>22728.815136000001</v>
      </c>
      <c r="F16" s="41">
        <v>12473.0136</v>
      </c>
      <c r="G16" s="41">
        <f>E16*1.01</f>
        <v>22956.103287360002</v>
      </c>
      <c r="H16" s="41">
        <f>F16*1.01</f>
        <v>12597.743736</v>
      </c>
      <c r="I16" s="32">
        <f t="shared" si="0"/>
        <v>1.2810031101236425E-2</v>
      </c>
      <c r="J16" s="32">
        <f t="shared" si="1"/>
        <v>9.8080265586171916E-3</v>
      </c>
      <c r="K16" s="41">
        <f>G16*1.01</f>
        <v>23185.664320233602</v>
      </c>
      <c r="L16" s="41">
        <f>H16*1.01</f>
        <v>12723.72117336</v>
      </c>
      <c r="M16" s="32">
        <f t="shared" si="2"/>
        <v>1.2809899892663141E-2</v>
      </c>
      <c r="N16" s="32">
        <f t="shared" si="3"/>
        <v>9.8079717785211906E-3</v>
      </c>
      <c r="O16" s="41">
        <f>K16*1.01</f>
        <v>23417.520963435938</v>
      </c>
      <c r="P16" s="41">
        <f>L16*1.01</f>
        <v>12850.9583850936</v>
      </c>
      <c r="Q16" s="32">
        <f>O16/$O$18</f>
        <v>1.2809768037250268E-2</v>
      </c>
      <c r="R16" s="32">
        <f t="shared" si="5"/>
        <v>9.8079167278530745E-3</v>
      </c>
      <c r="S16" s="42">
        <f>O16*1.01</f>
        <v>23651.696173070297</v>
      </c>
      <c r="T16" s="42">
        <f>P16*1.01</f>
        <v>12979.467968944537</v>
      </c>
      <c r="U16" s="32">
        <f t="shared" si="6"/>
        <v>1.2809635531822435E-2</v>
      </c>
      <c r="V16" s="32">
        <f t="shared" si="7"/>
        <v>9.8078614052794656E-3</v>
      </c>
      <c r="W16" s="42">
        <f>S16*1.01</f>
        <v>23888.213134801001</v>
      </c>
      <c r="X16" s="42">
        <f>T16*1.01</f>
        <v>13109.262648633981</v>
      </c>
      <c r="Y16" s="32">
        <f t="shared" si="8"/>
        <v>3.1322765293395248E-2</v>
      </c>
      <c r="Z16" s="32">
        <f t="shared" si="9"/>
        <v>2.4122986525163825E-2</v>
      </c>
      <c r="AA16" s="43">
        <v>2</v>
      </c>
      <c r="AB16" s="48"/>
      <c r="AC16" s="48"/>
      <c r="AD16" s="48"/>
      <c r="AE16" s="48"/>
      <c r="AF16" s="48"/>
      <c r="AI16" s="12"/>
    </row>
    <row r="17" spans="1:35" s="2" customFormat="1" ht="36" customHeight="1">
      <c r="A17" s="14">
        <v>12</v>
      </c>
      <c r="B17" s="49" t="s">
        <v>16</v>
      </c>
      <c r="C17" s="18"/>
      <c r="D17" s="14"/>
      <c r="E17" s="44">
        <v>0</v>
      </c>
      <c r="F17" s="44">
        <v>0</v>
      </c>
      <c r="G17" s="45"/>
      <c r="H17" s="45"/>
      <c r="I17" s="32">
        <f t="shared" si="0"/>
        <v>0</v>
      </c>
      <c r="J17" s="32">
        <f t="shared" si="1"/>
        <v>0</v>
      </c>
      <c r="K17" s="46"/>
      <c r="L17" s="46"/>
      <c r="M17" s="32">
        <f t="shared" si="2"/>
        <v>0</v>
      </c>
      <c r="N17" s="32">
        <f t="shared" si="3"/>
        <v>0</v>
      </c>
      <c r="O17" s="46"/>
      <c r="P17" s="46"/>
      <c r="Q17" s="32">
        <f t="shared" si="4"/>
        <v>0</v>
      </c>
      <c r="R17" s="32">
        <f t="shared" si="5"/>
        <v>0</v>
      </c>
      <c r="S17" s="33"/>
      <c r="T17" s="33"/>
      <c r="U17" s="32">
        <f t="shared" si="6"/>
        <v>0</v>
      </c>
      <c r="V17" s="32">
        <f t="shared" si="7"/>
        <v>0</v>
      </c>
      <c r="W17" s="33"/>
      <c r="X17" s="33"/>
      <c r="Y17" s="32">
        <f t="shared" si="8"/>
        <v>0</v>
      </c>
      <c r="Z17" s="32">
        <f t="shared" si="9"/>
        <v>0</v>
      </c>
      <c r="AA17" s="47"/>
      <c r="AB17" s="34"/>
      <c r="AC17" s="34"/>
      <c r="AD17" s="34"/>
      <c r="AE17" s="34"/>
      <c r="AF17" s="34"/>
      <c r="AI17" s="4"/>
    </row>
    <row r="18" spans="1:35" s="21" customFormat="1" ht="36" customHeight="1">
      <c r="A18" s="59" t="s">
        <v>13</v>
      </c>
      <c r="B18" s="60"/>
      <c r="C18" s="19" t="s">
        <v>10</v>
      </c>
      <c r="D18" s="20">
        <v>1</v>
      </c>
      <c r="E18" s="20">
        <f t="shared" ref="E18:AF18" si="20">SUM(E6:E17)</f>
        <v>1774280.1167056803</v>
      </c>
      <c r="F18" s="20">
        <f t="shared" si="20"/>
        <v>1271707.8408770403</v>
      </c>
      <c r="G18" s="20">
        <f t="shared" si="20"/>
        <v>1792041.182877712</v>
      </c>
      <c r="H18" s="20">
        <f t="shared" si="20"/>
        <v>1284432.0578365282</v>
      </c>
      <c r="I18" s="24">
        <f t="shared" si="20"/>
        <v>1</v>
      </c>
      <c r="J18" s="24">
        <f t="shared" si="20"/>
        <v>1.0000000000000004</v>
      </c>
      <c r="K18" s="20">
        <f t="shared" si="20"/>
        <v>1809980.1336865381</v>
      </c>
      <c r="L18" s="20">
        <f t="shared" si="20"/>
        <v>1297283.6240438728</v>
      </c>
      <c r="M18" s="27">
        <f t="shared" si="20"/>
        <v>1.0000000000000004</v>
      </c>
      <c r="N18" s="27">
        <f t="shared" si="20"/>
        <v>0.99999999999999967</v>
      </c>
      <c r="O18" s="20">
        <f t="shared" si="20"/>
        <v>1828098.7520881542</v>
      </c>
      <c r="P18" s="20">
        <f t="shared" si="20"/>
        <v>1310263.8145977242</v>
      </c>
      <c r="Q18" s="27">
        <f t="shared" si="20"/>
        <v>1</v>
      </c>
      <c r="R18" s="27">
        <f t="shared" si="20"/>
        <v>1.0000000000000002</v>
      </c>
      <c r="S18" s="20">
        <f t="shared" si="20"/>
        <v>1846398.8389297565</v>
      </c>
      <c r="T18" s="20">
        <f t="shared" si="20"/>
        <v>1323373.9173718167</v>
      </c>
      <c r="U18" s="24">
        <f t="shared" si="20"/>
        <v>1.0000000000000002</v>
      </c>
      <c r="V18" s="24">
        <f t="shared" si="20"/>
        <v>1</v>
      </c>
      <c r="W18" s="20">
        <f t="shared" si="20"/>
        <v>762647.00485554175</v>
      </c>
      <c r="X18" s="20">
        <f t="shared" si="20"/>
        <v>543434.48042633908</v>
      </c>
      <c r="Y18" s="24">
        <f t="shared" si="20"/>
        <v>1</v>
      </c>
      <c r="Z18" s="24">
        <f t="shared" si="20"/>
        <v>1</v>
      </c>
      <c r="AA18" s="20">
        <f t="shared" si="20"/>
        <v>12</v>
      </c>
      <c r="AB18" s="20">
        <f t="shared" si="20"/>
        <v>0</v>
      </c>
      <c r="AC18" s="20">
        <f t="shared" si="20"/>
        <v>0</v>
      </c>
      <c r="AD18" s="20">
        <f t="shared" si="20"/>
        <v>0</v>
      </c>
      <c r="AE18" s="20">
        <f t="shared" si="20"/>
        <v>0</v>
      </c>
      <c r="AF18" s="20">
        <f t="shared" si="20"/>
        <v>0</v>
      </c>
      <c r="AI18" s="22"/>
    </row>
    <row r="19" spans="1:35" s="2" customFormat="1">
      <c r="A19" s="1"/>
      <c r="C19" s="10"/>
      <c r="D19" s="1"/>
      <c r="E19" s="1"/>
      <c r="F19" s="1"/>
      <c r="G19" s="1"/>
      <c r="H19" s="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35" ht="93" customHeight="1">
      <c r="A20" s="51" t="s">
        <v>40</v>
      </c>
      <c r="B20" s="51"/>
      <c r="C20" s="51"/>
      <c r="D20" s="50" t="s">
        <v>24</v>
      </c>
      <c r="E20" s="50"/>
      <c r="F20" s="25">
        <v>0.01</v>
      </c>
      <c r="V20" s="29">
        <f>S6-W6</f>
        <v>1084046.5084675425</v>
      </c>
      <c r="W20" s="30">
        <f>V20/S6</f>
        <v>0.59599999999999997</v>
      </c>
    </row>
    <row r="21" spans="1:35" ht="78.599999999999994" customHeight="1">
      <c r="A21" s="51"/>
      <c r="B21" s="51"/>
      <c r="C21" s="51"/>
      <c r="D21" s="50" t="s">
        <v>25</v>
      </c>
      <c r="E21" s="50"/>
      <c r="F21" s="25">
        <v>0.01</v>
      </c>
      <c r="V21" s="8">
        <v>734823</v>
      </c>
      <c r="W21" s="30">
        <f>W6/S6</f>
        <v>0.40400000000000003</v>
      </c>
    </row>
    <row r="22" spans="1:35" ht="56.4" customHeight="1">
      <c r="A22" s="51"/>
      <c r="B22" s="51"/>
      <c r="C22" s="51"/>
      <c r="D22" s="50" t="s">
        <v>37</v>
      </c>
      <c r="E22" s="50"/>
      <c r="F22" s="26">
        <v>1.4999999999999999E-2</v>
      </c>
    </row>
    <row r="23" spans="1:35">
      <c r="C23" s="2"/>
    </row>
    <row r="24" spans="1:35">
      <c r="C24" s="2"/>
    </row>
    <row r="25" spans="1:35">
      <c r="C25" s="2"/>
    </row>
    <row r="26" spans="1:35">
      <c r="C26" s="2"/>
    </row>
    <row r="27" spans="1:35">
      <c r="C27" s="2"/>
    </row>
    <row r="28" spans="1:35">
      <c r="C28" s="2"/>
    </row>
  </sheetData>
  <mergeCells count="18">
    <mergeCell ref="C6:C15"/>
    <mergeCell ref="D20:E20"/>
    <mergeCell ref="D21:E21"/>
    <mergeCell ref="D22:E22"/>
    <mergeCell ref="A20:C22"/>
    <mergeCell ref="A2:AF3"/>
    <mergeCell ref="A4:A5"/>
    <mergeCell ref="B4:B5"/>
    <mergeCell ref="C4:C5"/>
    <mergeCell ref="D4:D5"/>
    <mergeCell ref="G4:J4"/>
    <mergeCell ref="K4:N4"/>
    <mergeCell ref="O4:R4"/>
    <mergeCell ref="S4:V4"/>
    <mergeCell ref="E4:F4"/>
    <mergeCell ref="A18:B18"/>
    <mergeCell ref="W4:Z4"/>
    <mergeCell ref="AB4:AF4"/>
  </mergeCells>
  <pageMargins left="0.7" right="0.7" top="0.75" bottom="0.75" header="0.3" footer="0.3"/>
  <pageSetup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CARGAS-RIO-GUARAPAS 2024-2028</vt:lpstr>
      <vt:lpstr>'CARGAS-RIO-GUARAPAS 2024-2028'!Área_de_impresión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SEGURO</dc:creator>
  <cp:lastModifiedBy>CAM</cp:lastModifiedBy>
  <dcterms:created xsi:type="dcterms:W3CDTF">2018-09-27T07:22:44Z</dcterms:created>
  <dcterms:modified xsi:type="dcterms:W3CDTF">2023-09-01T19:30:53Z</dcterms:modified>
</cp:coreProperties>
</file>